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17\"/>
    </mc:Choice>
  </mc:AlternateContent>
  <bookViews>
    <workbookView xWindow="-15" yWindow="3450" windowWidth="11970" windowHeight="3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Factors'!$A$12:$T$202</definedName>
    <definedName name="class">'Class. Factors'!$A$13:$H$192</definedName>
    <definedName name="_xlnm.Print_Area" localSheetId="20">'Alloc. Factors'!$A$1:$J$184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62913"/>
</workbook>
</file>

<file path=xl/calcChain.xml><?xml version="1.0" encoding="utf-8"?>
<calcChain xmlns="http://schemas.openxmlformats.org/spreadsheetml/2006/main">
  <c r="F19" i="11" l="1"/>
  <c r="E27" i="21"/>
  <c r="J28" i="21"/>
  <c r="I28" i="21"/>
  <c r="H28" i="21"/>
  <c r="G28" i="21"/>
  <c r="F28" i="21"/>
  <c r="G24" i="21"/>
  <c r="H24" i="21"/>
  <c r="I24" i="21"/>
  <c r="J24" i="21"/>
  <c r="E24" i="21"/>
  <c r="J25" i="21"/>
  <c r="I25" i="21"/>
  <c r="H25" i="21"/>
  <c r="G25" i="21"/>
  <c r="F25" i="21"/>
  <c r="E21" i="21"/>
  <c r="J22" i="21"/>
  <c r="I22" i="21"/>
  <c r="H22" i="21"/>
  <c r="G22" i="21"/>
  <c r="F22" i="21"/>
  <c r="E18" i="21"/>
  <c r="J19" i="21"/>
  <c r="I19" i="21"/>
  <c r="H19" i="21"/>
  <c r="G19" i="21"/>
  <c r="F19" i="21"/>
  <c r="F15" i="21"/>
  <c r="G15" i="21"/>
  <c r="H15" i="21"/>
  <c r="E15" i="21"/>
  <c r="J16" i="21"/>
  <c r="I16" i="21"/>
  <c r="H16" i="21"/>
  <c r="G16" i="21"/>
  <c r="F16" i="21"/>
  <c r="E12" i="21"/>
  <c r="J13" i="21"/>
  <c r="I13" i="21"/>
  <c r="H13" i="21"/>
  <c r="G13" i="21"/>
  <c r="F13" i="21"/>
  <c r="J25" i="20"/>
  <c r="J26" i="20"/>
  <c r="J27" i="20"/>
  <c r="J28" i="20"/>
  <c r="K25" i="20"/>
  <c r="K26" i="20"/>
  <c r="K27" i="20"/>
  <c r="K28" i="20"/>
  <c r="K30" i="20" s="1"/>
  <c r="K32" i="20" s="1"/>
  <c r="I13" i="1" s="1"/>
  <c r="L25" i="20"/>
  <c r="L26" i="20"/>
  <c r="L27" i="20"/>
  <c r="L28" i="20"/>
  <c r="M25" i="20"/>
  <c r="M26" i="20"/>
  <c r="M27" i="20"/>
  <c r="M28" i="20"/>
  <c r="N25" i="20"/>
  <c r="N26" i="20"/>
  <c r="N27" i="20"/>
  <c r="N28" i="20"/>
  <c r="O25" i="20"/>
  <c r="O26" i="20"/>
  <c r="O27" i="20"/>
  <c r="O28" i="20"/>
  <c r="P25" i="20"/>
  <c r="P26" i="20"/>
  <c r="P27" i="20"/>
  <c r="P28" i="20"/>
  <c r="Q25" i="20"/>
  <c r="Q26" i="20"/>
  <c r="Q27" i="20"/>
  <c r="Q28" i="20"/>
  <c r="R25" i="20"/>
  <c r="R26" i="20"/>
  <c r="R27" i="20"/>
  <c r="R28" i="20"/>
  <c r="S25" i="20"/>
  <c r="S26" i="20"/>
  <c r="S27" i="20"/>
  <c r="S28" i="20"/>
  <c r="T25" i="20"/>
  <c r="T26" i="20"/>
  <c r="T27" i="20"/>
  <c r="T28" i="20"/>
  <c r="U25" i="20"/>
  <c r="U26" i="20"/>
  <c r="U27" i="20"/>
  <c r="U28" i="20"/>
  <c r="V25" i="20"/>
  <c r="V26" i="20"/>
  <c r="V27" i="20"/>
  <c r="V28" i="20"/>
  <c r="W25" i="20"/>
  <c r="W26" i="20"/>
  <c r="W27" i="20"/>
  <c r="W28" i="20"/>
  <c r="X25" i="20"/>
  <c r="X26" i="20"/>
  <c r="X27" i="20"/>
  <c r="X28" i="20"/>
  <c r="F26" i="7"/>
  <c r="I16" i="20"/>
  <c r="H18" i="20"/>
  <c r="G167" i="8"/>
  <c r="G165" i="8"/>
  <c r="G156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263" i="10"/>
  <c r="G261" i="10"/>
  <c r="G260" i="10"/>
  <c r="G254" i="10"/>
  <c r="G253" i="10"/>
  <c r="G249" i="10"/>
  <c r="G245" i="10"/>
  <c r="G244" i="10"/>
  <c r="G240" i="10"/>
  <c r="G237" i="10"/>
  <c r="G233" i="10"/>
  <c r="G221" i="10"/>
  <c r="G214" i="10"/>
  <c r="G215" i="10"/>
  <c r="G213" i="10"/>
  <c r="G220" i="10"/>
  <c r="G211" i="10"/>
  <c r="G195" i="10"/>
  <c r="G127" i="10"/>
  <c r="I919" i="18" s="1"/>
  <c r="G125" i="10"/>
  <c r="I917" i="18" s="1"/>
  <c r="G124" i="10"/>
  <c r="G121" i="10"/>
  <c r="G120" i="10"/>
  <c r="G119" i="10"/>
  <c r="G117" i="10"/>
  <c r="G116" i="10"/>
  <c r="G115" i="10"/>
  <c r="I907" i="18" s="1"/>
  <c r="G114" i="10"/>
  <c r="G113" i="10"/>
  <c r="G112" i="10"/>
  <c r="G111" i="10"/>
  <c r="G110" i="10"/>
  <c r="G108" i="10"/>
  <c r="G104" i="10"/>
  <c r="G103" i="10"/>
  <c r="G97" i="10"/>
  <c r="G96" i="10"/>
  <c r="G262" i="6"/>
  <c r="G261" i="6"/>
  <c r="G256" i="6"/>
  <c r="G254" i="6"/>
  <c r="G266" i="6"/>
  <c r="G265" i="6"/>
  <c r="G263" i="6"/>
  <c r="G246" i="6"/>
  <c r="G245" i="6"/>
  <c r="G241" i="6"/>
  <c r="G238" i="6"/>
  <c r="G219" i="6"/>
  <c r="G216" i="6"/>
  <c r="G215" i="6"/>
  <c r="G214" i="6"/>
  <c r="G222" i="6"/>
  <c r="G195" i="6"/>
  <c r="G191" i="6"/>
  <c r="G130" i="6"/>
  <c r="G129" i="6"/>
  <c r="G127" i="6"/>
  <c r="G125" i="6"/>
  <c r="G124" i="6"/>
  <c r="G121" i="6"/>
  <c r="G120" i="6"/>
  <c r="G119" i="6"/>
  <c r="G116" i="6"/>
  <c r="G115" i="6"/>
  <c r="G110" i="6"/>
  <c r="G108" i="6"/>
  <c r="G104" i="6"/>
  <c r="G103" i="6"/>
  <c r="G97" i="6"/>
  <c r="G98" i="6"/>
  <c r="G96" i="6"/>
  <c r="G99" i="6"/>
  <c r="G100" i="6"/>
  <c r="G101" i="6"/>
  <c r="G106" i="6"/>
  <c r="G111" i="6"/>
  <c r="G112" i="6"/>
  <c r="G113" i="6"/>
  <c r="G114" i="6"/>
  <c r="G117" i="6"/>
  <c r="G118" i="6"/>
  <c r="G267" i="5"/>
  <c r="G266" i="5"/>
  <c r="G265" i="5"/>
  <c r="G264" i="5"/>
  <c r="G260" i="5"/>
  <c r="G259" i="5"/>
  <c r="G258" i="5"/>
  <c r="G257" i="5"/>
  <c r="G253" i="5"/>
  <c r="G249" i="5"/>
  <c r="G248" i="5"/>
  <c r="G244" i="5"/>
  <c r="G241" i="5"/>
  <c r="G237" i="5"/>
  <c r="G235" i="5"/>
  <c r="G225" i="5"/>
  <c r="G224" i="5"/>
  <c r="G221" i="5"/>
  <c r="G218" i="5"/>
  <c r="G217" i="5"/>
  <c r="G216" i="5"/>
  <c r="G214" i="5"/>
  <c r="G215" i="5"/>
  <c r="G210" i="5"/>
  <c r="G205" i="5"/>
  <c r="G198" i="5"/>
  <c r="G194" i="5"/>
  <c r="I57" i="1"/>
  <c r="H57" i="1"/>
  <c r="H58" i="1"/>
  <c r="H56" i="1"/>
  <c r="G57" i="1"/>
  <c r="G43" i="24" s="1"/>
  <c r="F162" i="21"/>
  <c r="G162" i="21"/>
  <c r="H162" i="21"/>
  <c r="I162" i="21"/>
  <c r="J162" i="21"/>
  <c r="I551" i="17"/>
  <c r="R24" i="21"/>
  <c r="Q24" i="21"/>
  <c r="P24" i="21"/>
  <c r="E42" i="21"/>
  <c r="R43" i="21"/>
  <c r="I43" i="21"/>
  <c r="F43" i="21"/>
  <c r="H43" i="21"/>
  <c r="G129" i="8"/>
  <c r="G128" i="8"/>
  <c r="I632" i="17"/>
  <c r="G127" i="8"/>
  <c r="J127" i="8"/>
  <c r="I127" i="17"/>
  <c r="G126" i="8"/>
  <c r="I630" i="17"/>
  <c r="G125" i="8"/>
  <c r="J125" i="8"/>
  <c r="M125" i="8" s="1"/>
  <c r="I125" i="17"/>
  <c r="G124" i="8"/>
  <c r="I628" i="17"/>
  <c r="G78" i="8"/>
  <c r="G68" i="8"/>
  <c r="I572" i="17"/>
  <c r="G67" i="8"/>
  <c r="G64" i="8"/>
  <c r="K64" i="8"/>
  <c r="G63" i="8"/>
  <c r="I567" i="17"/>
  <c r="G62" i="8"/>
  <c r="J62" i="8"/>
  <c r="I62" i="17"/>
  <c r="G61" i="8"/>
  <c r="K61" i="8"/>
  <c r="I229" i="17"/>
  <c r="G60" i="8"/>
  <c r="G59" i="8"/>
  <c r="G58" i="8"/>
  <c r="G57" i="8"/>
  <c r="G77" i="8"/>
  <c r="I581" i="17"/>
  <c r="G76" i="8"/>
  <c r="K76" i="8"/>
  <c r="I244" i="17"/>
  <c r="G75" i="8"/>
  <c r="I579" i="17"/>
  <c r="H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G105" i="15"/>
  <c r="G64" i="15"/>
  <c r="G23" i="15"/>
  <c r="H23" i="7"/>
  <c r="H92" i="19"/>
  <c r="H93" i="19"/>
  <c r="H94" i="19"/>
  <c r="H95" i="19"/>
  <c r="H99" i="19"/>
  <c r="H100" i="19"/>
  <c r="H101" i="19"/>
  <c r="F25" i="11"/>
  <c r="H102" i="19"/>
  <c r="H107" i="19"/>
  <c r="G25" i="1"/>
  <c r="G20" i="24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G159" i="8"/>
  <c r="I663" i="17"/>
  <c r="E51" i="23"/>
  <c r="F52" i="23"/>
  <c r="E183" i="21"/>
  <c r="F184" i="21"/>
  <c r="J24" i="5"/>
  <c r="J27" i="5"/>
  <c r="I27" i="13" s="1"/>
  <c r="J28" i="5"/>
  <c r="E21" i="23"/>
  <c r="F22" i="23"/>
  <c r="J37" i="5"/>
  <c r="I37" i="13" s="1"/>
  <c r="J38" i="5"/>
  <c r="I38" i="13" s="1"/>
  <c r="W38" i="13" s="1"/>
  <c r="J41" i="5"/>
  <c r="J46" i="5"/>
  <c r="I46" i="13"/>
  <c r="J47" i="5"/>
  <c r="I47" i="13"/>
  <c r="J48" i="5"/>
  <c r="E15" i="23"/>
  <c r="F16" i="23"/>
  <c r="J56" i="5"/>
  <c r="I56" i="13"/>
  <c r="J57" i="5"/>
  <c r="I57" i="13" s="1"/>
  <c r="W57" i="13" s="1"/>
  <c r="J58" i="5"/>
  <c r="I58" i="13" s="1"/>
  <c r="J60" i="5"/>
  <c r="J63" i="5"/>
  <c r="I63" i="13"/>
  <c r="X63" i="13" s="1"/>
  <c r="E24" i="23"/>
  <c r="F25" i="23"/>
  <c r="J76" i="5"/>
  <c r="I76" i="13" s="1"/>
  <c r="P21" i="21"/>
  <c r="Q21" i="21"/>
  <c r="R21" i="21"/>
  <c r="T32" i="4"/>
  <c r="T33" i="4"/>
  <c r="J73" i="5"/>
  <c r="I73" i="13" s="1"/>
  <c r="J81" i="5"/>
  <c r="I81" i="13"/>
  <c r="E12" i="23"/>
  <c r="F13" i="23"/>
  <c r="L30" i="21"/>
  <c r="M30" i="21"/>
  <c r="N30" i="21"/>
  <c r="J87" i="5"/>
  <c r="J88" i="5"/>
  <c r="I88" i="13"/>
  <c r="W88" i="13" s="1"/>
  <c r="E45" i="21"/>
  <c r="F46" i="21"/>
  <c r="G184" i="21"/>
  <c r="H184" i="21"/>
  <c r="I184" i="21"/>
  <c r="J184" i="21"/>
  <c r="L184" i="21"/>
  <c r="M184" i="21"/>
  <c r="N184" i="21"/>
  <c r="O184" i="21"/>
  <c r="Q184" i="21"/>
  <c r="R184" i="21"/>
  <c r="G52" i="23"/>
  <c r="K23" i="5"/>
  <c r="I294" i="13"/>
  <c r="K25" i="5"/>
  <c r="I296" i="13"/>
  <c r="W296" i="13"/>
  <c r="K26" i="5"/>
  <c r="I297" i="13" s="1"/>
  <c r="X297" i="13" s="1"/>
  <c r="G22" i="23"/>
  <c r="K35" i="5"/>
  <c r="I306" i="13"/>
  <c r="K41" i="5"/>
  <c r="I312" i="13"/>
  <c r="W312" i="13" s="1"/>
  <c r="K45" i="5"/>
  <c r="I316" i="13"/>
  <c r="X316" i="13" s="1"/>
  <c r="K46" i="5"/>
  <c r="I317" i="13"/>
  <c r="G16" i="23"/>
  <c r="K56" i="5"/>
  <c r="K57" i="5"/>
  <c r="K61" i="5"/>
  <c r="I332" i="13" s="1"/>
  <c r="X332" i="13" s="1"/>
  <c r="K63" i="5"/>
  <c r="I334" i="13" s="1"/>
  <c r="G25" i="23"/>
  <c r="K82" i="5"/>
  <c r="I353" i="13" s="1"/>
  <c r="X353" i="13" s="1"/>
  <c r="G13" i="23"/>
  <c r="K85" i="6"/>
  <c r="I350" i="14"/>
  <c r="X350" i="14" s="1"/>
  <c r="W350" i="14"/>
  <c r="K84" i="5"/>
  <c r="I355" i="13"/>
  <c r="K85" i="5"/>
  <c r="I356" i="13"/>
  <c r="W356" i="13" s="1"/>
  <c r="K87" i="5"/>
  <c r="I358" i="13"/>
  <c r="K88" i="5"/>
  <c r="I359" i="13"/>
  <c r="W359" i="13" s="1"/>
  <c r="H52" i="23"/>
  <c r="L22" i="5"/>
  <c r="I564" i="13" s="1"/>
  <c r="L23" i="5"/>
  <c r="I565" i="13"/>
  <c r="X565" i="13" s="1"/>
  <c r="L26" i="5"/>
  <c r="I568" i="13" s="1"/>
  <c r="X568" i="13" s="1"/>
  <c r="L27" i="5"/>
  <c r="I569" i="13" s="1"/>
  <c r="L28" i="5"/>
  <c r="I570" i="13"/>
  <c r="H22" i="23"/>
  <c r="L39" i="5"/>
  <c r="I581" i="13"/>
  <c r="W581" i="13" s="1"/>
  <c r="L40" i="5"/>
  <c r="I582" i="13" s="1"/>
  <c r="L41" i="5"/>
  <c r="L45" i="5"/>
  <c r="I587" i="13" s="1"/>
  <c r="P587" i="13" s="1"/>
  <c r="L46" i="5"/>
  <c r="L50" i="5"/>
  <c r="I592" i="13"/>
  <c r="H16" i="23"/>
  <c r="L56" i="5"/>
  <c r="L59" i="5"/>
  <c r="I601" i="13"/>
  <c r="X601" i="13" s="1"/>
  <c r="H25" i="23"/>
  <c r="L70" i="5"/>
  <c r="I612" i="13"/>
  <c r="W612" i="13"/>
  <c r="H13" i="23"/>
  <c r="L84" i="5"/>
  <c r="I626" i="13"/>
  <c r="X626" i="13" s="1"/>
  <c r="L87" i="5"/>
  <c r="I629" i="13" s="1"/>
  <c r="L88" i="5"/>
  <c r="I630" i="13"/>
  <c r="L89" i="5"/>
  <c r="I631" i="13"/>
  <c r="K27" i="21"/>
  <c r="L27" i="21"/>
  <c r="M27" i="21"/>
  <c r="N27" i="21"/>
  <c r="O27" i="21"/>
  <c r="I923" i="14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H659" i="14"/>
  <c r="H394" i="14"/>
  <c r="H128" i="14"/>
  <c r="G95" i="5"/>
  <c r="I908" i="13"/>
  <c r="G96" i="5"/>
  <c r="I909" i="13"/>
  <c r="G98" i="5"/>
  <c r="I911" i="13"/>
  <c r="G99" i="5"/>
  <c r="I912" i="13"/>
  <c r="G100" i="5"/>
  <c r="G101" i="5"/>
  <c r="G102" i="5"/>
  <c r="G105" i="5"/>
  <c r="I918" i="13"/>
  <c r="G107" i="5"/>
  <c r="I920" i="13"/>
  <c r="G109" i="5"/>
  <c r="I922" i="13"/>
  <c r="G111" i="5"/>
  <c r="I924" i="13"/>
  <c r="G112" i="5"/>
  <c r="I925" i="13"/>
  <c r="G113" i="5"/>
  <c r="G114" i="5"/>
  <c r="G118" i="5"/>
  <c r="G122" i="5"/>
  <c r="I935" i="13"/>
  <c r="G125" i="5"/>
  <c r="G126" i="5"/>
  <c r="I939" i="13"/>
  <c r="G127" i="5"/>
  <c r="I940" i="13"/>
  <c r="G150" i="5"/>
  <c r="I963" i="13"/>
  <c r="G153" i="5"/>
  <c r="G154" i="5"/>
  <c r="G155" i="5"/>
  <c r="G158" i="5"/>
  <c r="I971" i="13"/>
  <c r="G162" i="5"/>
  <c r="I975" i="13"/>
  <c r="G163" i="5"/>
  <c r="I976" i="13"/>
  <c r="G167" i="5"/>
  <c r="I980" i="13"/>
  <c r="G171" i="5"/>
  <c r="I984" i="13"/>
  <c r="G172" i="5"/>
  <c r="G173" i="5"/>
  <c r="I986" i="13"/>
  <c r="G174" i="5"/>
  <c r="G175" i="5"/>
  <c r="G178" i="5"/>
  <c r="I991" i="13"/>
  <c r="G179" i="5"/>
  <c r="I992" i="13"/>
  <c r="G180" i="5"/>
  <c r="I993" i="13"/>
  <c r="I1007" i="13"/>
  <c r="G197" i="5"/>
  <c r="G201" i="5"/>
  <c r="I1014" i="13"/>
  <c r="G206" i="5"/>
  <c r="I1019" i="13"/>
  <c r="I1023" i="13"/>
  <c r="I1027" i="13"/>
  <c r="I1028" i="13"/>
  <c r="G219" i="5"/>
  <c r="G220" i="5"/>
  <c r="I1033" i="13"/>
  <c r="I1034" i="13"/>
  <c r="G222" i="5"/>
  <c r="I1035" i="13"/>
  <c r="G223" i="5"/>
  <c r="I1036" i="13"/>
  <c r="I1050" i="13"/>
  <c r="G240" i="5"/>
  <c r="I1053" i="13"/>
  <c r="I1054" i="13"/>
  <c r="I1066" i="13"/>
  <c r="I1070" i="13"/>
  <c r="I1071" i="13"/>
  <c r="I1073" i="13"/>
  <c r="G261" i="5"/>
  <c r="I1074" i="13"/>
  <c r="I1077" i="13"/>
  <c r="I1079" i="13"/>
  <c r="I896" i="14"/>
  <c r="I907" i="14"/>
  <c r="I920" i="14"/>
  <c r="I922" i="14"/>
  <c r="J69" i="6"/>
  <c r="J71" i="6"/>
  <c r="I71" i="14"/>
  <c r="J72" i="6"/>
  <c r="I72" i="14" s="1"/>
  <c r="J73" i="6"/>
  <c r="J74" i="6"/>
  <c r="J76" i="6"/>
  <c r="I76" i="14" s="1"/>
  <c r="J77" i="6"/>
  <c r="I77" i="14" s="1"/>
  <c r="J78" i="6"/>
  <c r="I78" i="14" s="1"/>
  <c r="W78" i="14" s="1"/>
  <c r="J82" i="6"/>
  <c r="J83" i="6"/>
  <c r="J86" i="6"/>
  <c r="J87" i="6"/>
  <c r="I87" i="14" s="1"/>
  <c r="J88" i="6"/>
  <c r="J89" i="6"/>
  <c r="I89" i="14" s="1"/>
  <c r="J56" i="6"/>
  <c r="I56" i="14"/>
  <c r="J59" i="6"/>
  <c r="I59" i="14" s="1"/>
  <c r="X59" i="14"/>
  <c r="J60" i="6"/>
  <c r="J62" i="6"/>
  <c r="I62" i="14"/>
  <c r="J63" i="6"/>
  <c r="I63" i="14" s="1"/>
  <c r="J37" i="6"/>
  <c r="I37" i="14" s="1"/>
  <c r="J43" i="6"/>
  <c r="J44" i="6"/>
  <c r="J45" i="6"/>
  <c r="I45" i="14" s="1"/>
  <c r="J50" i="6"/>
  <c r="I50" i="14" s="1"/>
  <c r="J22" i="6"/>
  <c r="J23" i="6"/>
  <c r="I23" i="14"/>
  <c r="E18" i="23"/>
  <c r="F19" i="23"/>
  <c r="J16" i="6"/>
  <c r="G149" i="6"/>
  <c r="G152" i="6"/>
  <c r="I947" i="14"/>
  <c r="G153" i="6"/>
  <c r="I948" i="14"/>
  <c r="G154" i="6"/>
  <c r="G157" i="6"/>
  <c r="G161" i="6"/>
  <c r="I956" i="14"/>
  <c r="G162" i="6"/>
  <c r="I957" i="14"/>
  <c r="G166" i="6"/>
  <c r="G170" i="6"/>
  <c r="G171" i="6"/>
  <c r="G172" i="6"/>
  <c r="I967" i="14"/>
  <c r="G173" i="6"/>
  <c r="G174" i="6"/>
  <c r="G177" i="6"/>
  <c r="I972" i="14"/>
  <c r="G178" i="6"/>
  <c r="G179" i="6"/>
  <c r="G182" i="6"/>
  <c r="I986" i="14"/>
  <c r="I990" i="14"/>
  <c r="G196" i="6"/>
  <c r="G197" i="6"/>
  <c r="G198" i="6"/>
  <c r="I993" i="14"/>
  <c r="G199" i="6"/>
  <c r="I994" i="14"/>
  <c r="G202" i="6"/>
  <c r="G203" i="6"/>
  <c r="G204" i="6"/>
  <c r="G208" i="6"/>
  <c r="I1003" i="14"/>
  <c r="G212" i="6"/>
  <c r="G213" i="6"/>
  <c r="I1009" i="14"/>
  <c r="I1010" i="14"/>
  <c r="G217" i="6"/>
  <c r="G218" i="6"/>
  <c r="I1014" i="14"/>
  <c r="G220" i="6"/>
  <c r="I1015" i="14"/>
  <c r="G221" i="6"/>
  <c r="G223" i="6"/>
  <c r="I1018" i="14"/>
  <c r="G224" i="6"/>
  <c r="I1019" i="14"/>
  <c r="G234" i="6"/>
  <c r="G237" i="6"/>
  <c r="I1032" i="14"/>
  <c r="I1033" i="14"/>
  <c r="G240" i="6"/>
  <c r="I1035" i="14"/>
  <c r="G250" i="6"/>
  <c r="I1045" i="14"/>
  <c r="G255" i="6"/>
  <c r="I1050" i="14"/>
  <c r="G257" i="6"/>
  <c r="G258" i="6"/>
  <c r="I1056" i="14"/>
  <c r="I1057" i="14"/>
  <c r="I1058" i="14"/>
  <c r="G264" i="6"/>
  <c r="I1059" i="14"/>
  <c r="I1060" i="14"/>
  <c r="K16" i="5"/>
  <c r="I287" i="13" s="1"/>
  <c r="K74" i="6"/>
  <c r="I339" i="14"/>
  <c r="K83" i="6"/>
  <c r="I348" i="14" s="1"/>
  <c r="K84" i="6"/>
  <c r="I349" i="14" s="1"/>
  <c r="X349" i="14"/>
  <c r="K86" i="6"/>
  <c r="I351" i="14"/>
  <c r="K87" i="6"/>
  <c r="K88" i="6"/>
  <c r="I353" i="14"/>
  <c r="X353" i="14" s="1"/>
  <c r="K89" i="6"/>
  <c r="I354" i="14" s="1"/>
  <c r="X354" i="14"/>
  <c r="K57" i="6"/>
  <c r="I322" i="14"/>
  <c r="K58" i="6"/>
  <c r="I323" i="14"/>
  <c r="X323" i="14" s="1"/>
  <c r="K60" i="6"/>
  <c r="I325" i="14" s="1"/>
  <c r="W325" i="14" s="1"/>
  <c r="K61" i="6"/>
  <c r="I326" i="14" s="1"/>
  <c r="X326" i="14" s="1"/>
  <c r="K62" i="6"/>
  <c r="I327" i="14"/>
  <c r="X327" i="14" s="1"/>
  <c r="K63" i="6"/>
  <c r="K35" i="6"/>
  <c r="I300" i="14"/>
  <c r="K42" i="6"/>
  <c r="I307" i="14"/>
  <c r="W307" i="14" s="1"/>
  <c r="K47" i="6"/>
  <c r="I312" i="14"/>
  <c r="K48" i="6"/>
  <c r="I313" i="14"/>
  <c r="K22" i="6"/>
  <c r="I287" i="14" s="1"/>
  <c r="X287" i="14" s="1"/>
  <c r="K24" i="6"/>
  <c r="I289" i="14"/>
  <c r="K25" i="6"/>
  <c r="I290" i="14" s="1"/>
  <c r="W290" i="14" s="1"/>
  <c r="G19" i="23"/>
  <c r="K26" i="6"/>
  <c r="I291" i="14"/>
  <c r="K16" i="6"/>
  <c r="I281" i="14"/>
  <c r="L16" i="5"/>
  <c r="I558" i="13" s="1"/>
  <c r="L84" i="6"/>
  <c r="I614" i="14" s="1"/>
  <c r="L85" i="6"/>
  <c r="I615" i="14"/>
  <c r="L87" i="6"/>
  <c r="L88" i="6"/>
  <c r="I618" i="14"/>
  <c r="L89" i="6"/>
  <c r="I619" i="14" s="1"/>
  <c r="W619" i="14" s="1"/>
  <c r="L57" i="6"/>
  <c r="I587" i="14"/>
  <c r="L58" i="6"/>
  <c r="I588" i="14" s="1"/>
  <c r="L62" i="6"/>
  <c r="L63" i="6"/>
  <c r="I593" i="14"/>
  <c r="W593" i="14"/>
  <c r="L35" i="6"/>
  <c r="I565" i="14"/>
  <c r="W565" i="14" s="1"/>
  <c r="L39" i="6"/>
  <c r="I569" i="14" s="1"/>
  <c r="W569" i="14" s="1"/>
  <c r="L47" i="6"/>
  <c r="I577" i="14" s="1"/>
  <c r="W577" i="14"/>
  <c r="L22" i="6"/>
  <c r="I552" i="14" s="1"/>
  <c r="X552" i="14" s="1"/>
  <c r="L23" i="6"/>
  <c r="L25" i="6"/>
  <c r="I555" i="14"/>
  <c r="H19" i="23"/>
  <c r="L28" i="6"/>
  <c r="I558" i="14" s="1"/>
  <c r="L16" i="6"/>
  <c r="I546" i="14" s="1"/>
  <c r="A13" i="15"/>
  <c r="A14" i="15"/>
  <c r="A15" i="15"/>
  <c r="A16" i="15"/>
  <c r="A17" i="15"/>
  <c r="A18" i="15"/>
  <c r="A19" i="15"/>
  <c r="A20" i="15"/>
  <c r="A21" i="15"/>
  <c r="A22" i="15"/>
  <c r="A23" i="15"/>
  <c r="A24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36" i="15"/>
  <c r="A137" i="15"/>
  <c r="A138" i="15"/>
  <c r="A139" i="15"/>
  <c r="A140" i="15"/>
  <c r="A141" i="15"/>
  <c r="A142" i="15"/>
  <c r="A143" i="15"/>
  <c r="A144" i="15"/>
  <c r="A145" i="15"/>
  <c r="A146" i="15"/>
  <c r="G120" i="15"/>
  <c r="G79" i="15"/>
  <c r="G38" i="15"/>
  <c r="I31" i="7"/>
  <c r="H31" i="15" s="1"/>
  <c r="I32" i="7"/>
  <c r="H32" i="15" s="1"/>
  <c r="V32" i="15" s="1"/>
  <c r="I33" i="7"/>
  <c r="H33" i="15"/>
  <c r="V33" i="15" s="1"/>
  <c r="I34" i="7"/>
  <c r="L34" i="7" s="1"/>
  <c r="H34" i="15"/>
  <c r="W34" i="15"/>
  <c r="J31" i="7"/>
  <c r="H72" i="15"/>
  <c r="J32" i="7"/>
  <c r="J34" i="7"/>
  <c r="H75" i="15" s="1"/>
  <c r="W75" i="15" s="1"/>
  <c r="F41" i="7"/>
  <c r="F44" i="7" s="1"/>
  <c r="H164" i="15"/>
  <c r="G168" i="8"/>
  <c r="I672" i="17"/>
  <c r="I671" i="17"/>
  <c r="K165" i="8"/>
  <c r="I333" i="17"/>
  <c r="G164" i="8"/>
  <c r="G163" i="8"/>
  <c r="G162" i="8"/>
  <c r="G161" i="8"/>
  <c r="I665" i="17"/>
  <c r="G160" i="8"/>
  <c r="I664" i="17"/>
  <c r="G157" i="8"/>
  <c r="I661" i="17"/>
  <c r="G151" i="8"/>
  <c r="I655" i="17"/>
  <c r="G148" i="8"/>
  <c r="G149" i="8"/>
  <c r="G150" i="8"/>
  <c r="G141" i="8"/>
  <c r="K141" i="8"/>
  <c r="I309" i="17" s="1"/>
  <c r="W309" i="17" s="1"/>
  <c r="G142" i="8"/>
  <c r="I646" i="17"/>
  <c r="G143" i="8"/>
  <c r="K143" i="8"/>
  <c r="I311" i="17" s="1"/>
  <c r="G144" i="8"/>
  <c r="I648" i="17"/>
  <c r="G133" i="8"/>
  <c r="G134" i="8"/>
  <c r="G135" i="8"/>
  <c r="I639" i="17"/>
  <c r="G136" i="8"/>
  <c r="L136" i="8"/>
  <c r="I472" i="17"/>
  <c r="G107" i="8"/>
  <c r="I611" i="17"/>
  <c r="G108" i="8"/>
  <c r="I612" i="17"/>
  <c r="G109" i="8"/>
  <c r="G110" i="8"/>
  <c r="G111" i="8"/>
  <c r="I615" i="17"/>
  <c r="G112" i="8"/>
  <c r="G113" i="8"/>
  <c r="K113" i="8"/>
  <c r="I281" i="17"/>
  <c r="G114" i="8"/>
  <c r="I618" i="17"/>
  <c r="G115" i="8"/>
  <c r="L115" i="8"/>
  <c r="I451" i="17"/>
  <c r="J115" i="8"/>
  <c r="I115" i="17"/>
  <c r="W115" i="17" s="1"/>
  <c r="G116" i="8"/>
  <c r="I620" i="17"/>
  <c r="G117" i="8"/>
  <c r="I621" i="17"/>
  <c r="G118" i="8"/>
  <c r="G120" i="8"/>
  <c r="G121" i="8"/>
  <c r="I625" i="17"/>
  <c r="G122" i="8"/>
  <c r="I626" i="17"/>
  <c r="L123" i="8"/>
  <c r="I459" i="17"/>
  <c r="L128" i="8"/>
  <c r="G83" i="8"/>
  <c r="J83" i="8"/>
  <c r="I83" i="17" s="1"/>
  <c r="W83" i="17" s="1"/>
  <c r="G85" i="8"/>
  <c r="I589" i="17"/>
  <c r="G88" i="8"/>
  <c r="G89" i="8"/>
  <c r="G90" i="8"/>
  <c r="G93" i="8"/>
  <c r="K93" i="8"/>
  <c r="I261" i="17"/>
  <c r="G94" i="8"/>
  <c r="K94" i="8"/>
  <c r="I262" i="17" s="1"/>
  <c r="G97" i="8"/>
  <c r="I601" i="17"/>
  <c r="G98" i="8"/>
  <c r="J98" i="8"/>
  <c r="I98" i="17" s="1"/>
  <c r="G99" i="8"/>
  <c r="K99" i="8"/>
  <c r="I267" i="17"/>
  <c r="X267" i="17"/>
  <c r="G100" i="8"/>
  <c r="G102" i="8"/>
  <c r="I564" i="17"/>
  <c r="G72" i="8"/>
  <c r="G31" i="8"/>
  <c r="I535" i="17"/>
  <c r="K49" i="8"/>
  <c r="I217" i="17"/>
  <c r="I548" i="17"/>
  <c r="I1052" i="18"/>
  <c r="G264" i="10"/>
  <c r="G257" i="10"/>
  <c r="I1049" i="18"/>
  <c r="G256" i="10"/>
  <c r="I1048" i="18"/>
  <c r="G255" i="10"/>
  <c r="I1047" i="18"/>
  <c r="G239" i="10"/>
  <c r="I1029" i="18"/>
  <c r="I1025" i="18"/>
  <c r="G236" i="10"/>
  <c r="I1028" i="18"/>
  <c r="G231" i="10"/>
  <c r="I1023" i="18"/>
  <c r="I258" i="10"/>
  <c r="G222" i="10"/>
  <c r="G219" i="10"/>
  <c r="I1011" i="18"/>
  <c r="G218" i="10"/>
  <c r="I1010" i="18"/>
  <c r="G217" i="10"/>
  <c r="I1009" i="18"/>
  <c r="G216" i="10"/>
  <c r="I1008" i="18"/>
  <c r="I1007" i="18"/>
  <c r="G212" i="10"/>
  <c r="G207" i="10"/>
  <c r="I999" i="18"/>
  <c r="G203" i="10"/>
  <c r="I995" i="18"/>
  <c r="G202" i="10"/>
  <c r="I994" i="18"/>
  <c r="G201" i="10"/>
  <c r="I993" i="18"/>
  <c r="G198" i="10"/>
  <c r="I990" i="18"/>
  <c r="G197" i="10"/>
  <c r="G196" i="10"/>
  <c r="I988" i="18"/>
  <c r="G194" i="10"/>
  <c r="G190" i="10"/>
  <c r="G161" i="10"/>
  <c r="I953" i="18" s="1"/>
  <c r="G178" i="10"/>
  <c r="I970" i="18"/>
  <c r="G177" i="10"/>
  <c r="G176" i="10"/>
  <c r="G173" i="10"/>
  <c r="I965" i="18" s="1"/>
  <c r="G172" i="10"/>
  <c r="I964" i="18"/>
  <c r="G171" i="10"/>
  <c r="I963" i="18" s="1"/>
  <c r="G170" i="10"/>
  <c r="I962" i="18" s="1"/>
  <c r="G169" i="10"/>
  <c r="I961" i="18"/>
  <c r="G165" i="10"/>
  <c r="I957" i="18"/>
  <c r="G160" i="10"/>
  <c r="G156" i="10"/>
  <c r="G153" i="10"/>
  <c r="G151" i="10"/>
  <c r="I943" i="18" s="1"/>
  <c r="G152" i="10"/>
  <c r="G148" i="10"/>
  <c r="I940" i="18"/>
  <c r="I918" i="18"/>
  <c r="I909" i="18"/>
  <c r="I905" i="18"/>
  <c r="I903" i="18"/>
  <c r="G106" i="10"/>
  <c r="I894" i="18"/>
  <c r="G101" i="10"/>
  <c r="I893" i="18" s="1"/>
  <c r="G100" i="10"/>
  <c r="I892" i="18"/>
  <c r="G99" i="10"/>
  <c r="I891" i="18"/>
  <c r="G98" i="10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E204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G27" i="3"/>
  <c r="W27" i="3"/>
  <c r="G26" i="3"/>
  <c r="W26" i="3"/>
  <c r="G27" i="2"/>
  <c r="W27" i="2"/>
  <c r="G26" i="2"/>
  <c r="W26" i="2"/>
  <c r="G27" i="4"/>
  <c r="G26" i="4"/>
  <c r="W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K57" i="1"/>
  <c r="K58" i="1" s="1"/>
  <c r="K56" i="1" s="1"/>
  <c r="J57" i="1"/>
  <c r="J58" i="1"/>
  <c r="J56" i="1"/>
  <c r="I58" i="1"/>
  <c r="I56" i="1" s="1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I109" i="8"/>
  <c r="I259" i="6"/>
  <c r="V50" i="3"/>
  <c r="U50" i="3"/>
  <c r="T50" i="3"/>
  <c r="T51" i="3"/>
  <c r="S50" i="3"/>
  <c r="S51" i="3"/>
  <c r="R50" i="3"/>
  <c r="R51" i="3"/>
  <c r="Q50" i="3"/>
  <c r="Q51" i="3"/>
  <c r="P50" i="3"/>
  <c r="O50" i="3"/>
  <c r="O51" i="3"/>
  <c r="N50" i="3"/>
  <c r="N51" i="3"/>
  <c r="M50" i="3"/>
  <c r="M51" i="3"/>
  <c r="L50" i="3"/>
  <c r="K50" i="3"/>
  <c r="J50" i="3"/>
  <c r="I50" i="3"/>
  <c r="H50" i="3"/>
  <c r="V41" i="3"/>
  <c r="V42" i="3"/>
  <c r="U41" i="3"/>
  <c r="U42" i="3"/>
  <c r="T41" i="3"/>
  <c r="T42" i="3"/>
  <c r="S41" i="3"/>
  <c r="S42" i="3"/>
  <c r="R41" i="3"/>
  <c r="Q41" i="3"/>
  <c r="Q42" i="3"/>
  <c r="P41" i="3"/>
  <c r="P42" i="3"/>
  <c r="O41" i="3"/>
  <c r="O42" i="3"/>
  <c r="N41" i="3"/>
  <c r="N42" i="3"/>
  <c r="M41" i="3"/>
  <c r="L41" i="3"/>
  <c r="K41" i="3"/>
  <c r="J41" i="3"/>
  <c r="I41" i="3"/>
  <c r="H41" i="3"/>
  <c r="F25" i="3"/>
  <c r="F24" i="3"/>
  <c r="V15" i="3"/>
  <c r="V45" i="3"/>
  <c r="V46" i="3"/>
  <c r="U15" i="3"/>
  <c r="U45" i="3"/>
  <c r="U46" i="3"/>
  <c r="F25" i="2"/>
  <c r="F24" i="2"/>
  <c r="V15" i="2"/>
  <c r="V41" i="2"/>
  <c r="V42" i="2"/>
  <c r="U15" i="2"/>
  <c r="U41" i="2"/>
  <c r="U42" i="2"/>
  <c r="V50" i="4"/>
  <c r="V51" i="4"/>
  <c r="U50" i="4"/>
  <c r="U51" i="4"/>
  <c r="R50" i="4"/>
  <c r="R51" i="4"/>
  <c r="Q50" i="4"/>
  <c r="Q51" i="4"/>
  <c r="P50" i="4"/>
  <c r="P51" i="4"/>
  <c r="O50" i="4"/>
  <c r="O51" i="4"/>
  <c r="N50" i="4"/>
  <c r="M50" i="4"/>
  <c r="M51" i="4"/>
  <c r="L50" i="4"/>
  <c r="K50" i="4"/>
  <c r="J50" i="4"/>
  <c r="I50" i="4"/>
  <c r="H50" i="4"/>
  <c r="V32" i="4"/>
  <c r="U32" i="4"/>
  <c r="U33" i="4"/>
  <c r="S32" i="4"/>
  <c r="S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V42" i="4"/>
  <c r="U41" i="4"/>
  <c r="U42" i="4"/>
  <c r="Q41" i="4"/>
  <c r="Q42" i="4"/>
  <c r="P41" i="4"/>
  <c r="O41" i="4"/>
  <c r="N41" i="4"/>
  <c r="N42" i="4"/>
  <c r="M41" i="4"/>
  <c r="M42" i="4"/>
  <c r="L41" i="4"/>
  <c r="K41" i="4"/>
  <c r="J41" i="4"/>
  <c r="I41" i="4"/>
  <c r="H41" i="4"/>
  <c r="F25" i="4"/>
  <c r="F24" i="4"/>
  <c r="G29" i="12"/>
  <c r="G28" i="12"/>
  <c r="V15" i="4"/>
  <c r="V45" i="4"/>
  <c r="U15" i="4"/>
  <c r="U45" i="4"/>
  <c r="G51" i="1"/>
  <c r="I622" i="17"/>
  <c r="I616" i="17"/>
  <c r="I554" i="17"/>
  <c r="I552" i="17"/>
  <c r="I550" i="17"/>
  <c r="I547" i="17"/>
  <c r="I544" i="17"/>
  <c r="I543" i="17"/>
  <c r="I542" i="17"/>
  <c r="I539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91" i="10"/>
  <c r="G65" i="10"/>
  <c r="I857" i="18"/>
  <c r="G52" i="10"/>
  <c r="I844" i="18"/>
  <c r="G30" i="10"/>
  <c r="I822" i="18"/>
  <c r="G143" i="10"/>
  <c r="I935" i="18"/>
  <c r="I1055" i="18"/>
  <c r="I1051" i="18"/>
  <c r="I1050" i="18"/>
  <c r="I1046" i="18"/>
  <c r="I1045" i="18"/>
  <c r="I1044" i="18"/>
  <c r="I1043" i="18"/>
  <c r="I1042" i="18"/>
  <c r="I1040" i="18"/>
  <c r="I1039" i="18"/>
  <c r="I1038" i="18"/>
  <c r="I1037" i="18"/>
  <c r="I1036" i="18"/>
  <c r="I1035" i="18"/>
  <c r="I1034" i="18"/>
  <c r="I1033" i="18"/>
  <c r="I1032" i="18"/>
  <c r="I1030" i="18"/>
  <c r="I1027" i="18"/>
  <c r="I1026" i="18"/>
  <c r="I1024" i="18"/>
  <c r="I1014" i="18"/>
  <c r="I1006" i="18"/>
  <c r="I1003" i="18"/>
  <c r="I1002" i="18"/>
  <c r="I1001" i="18"/>
  <c r="I1000" i="18"/>
  <c r="I998" i="18"/>
  <c r="I997" i="18"/>
  <c r="I996" i="18"/>
  <c r="I992" i="18"/>
  <c r="I991" i="18"/>
  <c r="I985" i="18"/>
  <c r="I984" i="18"/>
  <c r="I983" i="18"/>
  <c r="I981" i="18"/>
  <c r="I972" i="18"/>
  <c r="I971" i="18"/>
  <c r="I969" i="18"/>
  <c r="I967" i="18"/>
  <c r="I966" i="18"/>
  <c r="I960" i="18"/>
  <c r="I959" i="18"/>
  <c r="I958" i="18"/>
  <c r="I956" i="18"/>
  <c r="I955" i="18"/>
  <c r="I954" i="18"/>
  <c r="I952" i="18"/>
  <c r="I951" i="18"/>
  <c r="I950" i="18"/>
  <c r="I949" i="18"/>
  <c r="I947" i="18"/>
  <c r="I946" i="18"/>
  <c r="I942" i="18"/>
  <c r="I941" i="18"/>
  <c r="I939" i="18"/>
  <c r="I933" i="18"/>
  <c r="I932" i="18"/>
  <c r="I931" i="18"/>
  <c r="I920" i="18"/>
  <c r="I916" i="18"/>
  <c r="I915" i="18"/>
  <c r="I913" i="18"/>
  <c r="I912" i="18"/>
  <c r="I911" i="18"/>
  <c r="I908" i="18"/>
  <c r="I904" i="18"/>
  <c r="I902" i="18"/>
  <c r="I901" i="18"/>
  <c r="I900" i="18"/>
  <c r="I899" i="18"/>
  <c r="I896" i="18"/>
  <c r="I895" i="18"/>
  <c r="I890" i="18"/>
  <c r="I888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5" i="18"/>
  <c r="I854" i="18"/>
  <c r="I853" i="18"/>
  <c r="I852" i="18"/>
  <c r="I851" i="18"/>
  <c r="I850" i="18"/>
  <c r="I849" i="18"/>
  <c r="I848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I549" i="18"/>
  <c r="V549" i="18"/>
  <c r="I285" i="18"/>
  <c r="X285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I886" i="14"/>
  <c r="G65" i="6"/>
  <c r="G52" i="6"/>
  <c r="G30" i="6"/>
  <c r="G18" i="6"/>
  <c r="G144" i="6"/>
  <c r="I1055" i="14"/>
  <c r="I1054" i="14"/>
  <c r="I1049" i="14"/>
  <c r="I1048" i="14"/>
  <c r="I1047" i="14"/>
  <c r="I1046" i="14"/>
  <c r="I1044" i="14"/>
  <c r="I1043" i="14"/>
  <c r="I1042" i="14"/>
  <c r="I1041" i="14"/>
  <c r="I1040" i="14"/>
  <c r="I1039" i="14"/>
  <c r="I1038" i="14"/>
  <c r="I1037" i="14"/>
  <c r="I1036" i="14"/>
  <c r="I1034" i="14"/>
  <c r="I1031" i="14"/>
  <c r="I1030" i="14"/>
  <c r="I1028" i="14"/>
  <c r="I1027" i="14"/>
  <c r="I1017" i="14"/>
  <c r="I1016" i="14"/>
  <c r="I1008" i="14"/>
  <c r="I1007" i="14"/>
  <c r="I1006" i="14"/>
  <c r="I1005" i="14"/>
  <c r="I1004" i="14"/>
  <c r="I1002" i="14"/>
  <c r="I1001" i="14"/>
  <c r="I1000" i="14"/>
  <c r="I996" i="14"/>
  <c r="I995" i="14"/>
  <c r="I992" i="14"/>
  <c r="I991" i="14"/>
  <c r="I989" i="14"/>
  <c r="I988" i="14"/>
  <c r="I987" i="14"/>
  <c r="I985" i="14"/>
  <c r="I976" i="14"/>
  <c r="I975" i="14"/>
  <c r="I973" i="14"/>
  <c r="I971" i="14"/>
  <c r="I970" i="14"/>
  <c r="I969" i="14"/>
  <c r="I968" i="14"/>
  <c r="I964" i="14"/>
  <c r="I963" i="14"/>
  <c r="I962" i="14"/>
  <c r="I960" i="14"/>
  <c r="I959" i="14"/>
  <c r="I958" i="14"/>
  <c r="I955" i="14"/>
  <c r="I954" i="14"/>
  <c r="I953" i="14"/>
  <c r="I952" i="14"/>
  <c r="I951" i="14"/>
  <c r="I950" i="14"/>
  <c r="I949" i="14"/>
  <c r="I946" i="14"/>
  <c r="I945" i="14"/>
  <c r="I943" i="14"/>
  <c r="I937" i="14"/>
  <c r="I936" i="14"/>
  <c r="I935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5" i="14"/>
  <c r="I904" i="14"/>
  <c r="I903" i="14"/>
  <c r="I902" i="14"/>
  <c r="I901" i="14"/>
  <c r="I900" i="14"/>
  <c r="I899" i="14"/>
  <c r="I898" i="14"/>
  <c r="I897" i="14"/>
  <c r="I895" i="14"/>
  <c r="I894" i="14"/>
  <c r="I893" i="14"/>
  <c r="I892" i="14"/>
  <c r="I891" i="14"/>
  <c r="I890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58" i="14"/>
  <c r="I857" i="14"/>
  <c r="I856" i="14"/>
  <c r="I855" i="14"/>
  <c r="I854" i="14"/>
  <c r="I853" i="14"/>
  <c r="I852" i="14"/>
  <c r="I851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3" i="14"/>
  <c r="I822" i="14"/>
  <c r="I821" i="14"/>
  <c r="I820" i="14"/>
  <c r="I819" i="14"/>
  <c r="I818" i="14"/>
  <c r="I817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G276" i="5"/>
  <c r="I1089" i="13"/>
  <c r="G91" i="5"/>
  <c r="I904" i="13"/>
  <c r="G65" i="5"/>
  <c r="I878" i="13"/>
  <c r="G52" i="5"/>
  <c r="I865" i="13"/>
  <c r="G30" i="5"/>
  <c r="I843" i="13"/>
  <c r="G18" i="5"/>
  <c r="I831" i="13"/>
  <c r="G145" i="5"/>
  <c r="I958" i="13"/>
  <c r="I1085" i="13"/>
  <c r="I1081" i="13"/>
  <c r="I1080" i="13"/>
  <c r="I1078" i="13"/>
  <c r="I1076" i="13"/>
  <c r="I1075" i="13"/>
  <c r="I1072" i="13"/>
  <c r="I1069" i="13"/>
  <c r="I1068" i="13"/>
  <c r="I1067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2" i="13"/>
  <c r="I1051" i="13"/>
  <c r="I1049" i="13"/>
  <c r="I1048" i="13"/>
  <c r="I1042" i="13"/>
  <c r="I1032" i="13"/>
  <c r="I1026" i="13"/>
  <c r="I1025" i="13"/>
  <c r="I1024" i="13"/>
  <c r="I1022" i="13"/>
  <c r="I1021" i="13"/>
  <c r="I1020" i="13"/>
  <c r="I1018" i="13"/>
  <c r="I1017" i="13"/>
  <c r="I1016" i="13"/>
  <c r="I1015" i="13"/>
  <c r="I1013" i="13"/>
  <c r="I1012" i="13"/>
  <c r="I1011" i="13"/>
  <c r="I1009" i="13"/>
  <c r="I1008" i="13"/>
  <c r="I1006" i="13"/>
  <c r="I1005" i="13"/>
  <c r="I999" i="13"/>
  <c r="I995" i="13"/>
  <c r="I994" i="13"/>
  <c r="I990" i="13"/>
  <c r="I989" i="13"/>
  <c r="I988" i="13"/>
  <c r="I987" i="13"/>
  <c r="I985" i="13"/>
  <c r="I983" i="13"/>
  <c r="I982" i="13"/>
  <c r="I981" i="13"/>
  <c r="I979" i="13"/>
  <c r="I978" i="13"/>
  <c r="I977" i="13"/>
  <c r="I974" i="13"/>
  <c r="I973" i="13"/>
  <c r="I972" i="13"/>
  <c r="I970" i="13"/>
  <c r="I969" i="13"/>
  <c r="I965" i="13"/>
  <c r="I964" i="13"/>
  <c r="I962" i="13"/>
  <c r="I956" i="13"/>
  <c r="I955" i="13"/>
  <c r="I954" i="13"/>
  <c r="I948" i="13"/>
  <c r="I942" i="13"/>
  <c r="I941" i="13"/>
  <c r="I937" i="13"/>
  <c r="I936" i="13"/>
  <c r="I934" i="13"/>
  <c r="I933" i="13"/>
  <c r="I932" i="13"/>
  <c r="I930" i="13"/>
  <c r="I929" i="13"/>
  <c r="I928" i="13"/>
  <c r="I927" i="13"/>
  <c r="I926" i="13"/>
  <c r="I923" i="13"/>
  <c r="I921" i="13"/>
  <c r="I919" i="13"/>
  <c r="I917" i="13"/>
  <c r="I916" i="13"/>
  <c r="I914" i="13"/>
  <c r="I913" i="13"/>
  <c r="I910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6" i="13"/>
  <c r="I875" i="13"/>
  <c r="I874" i="13"/>
  <c r="I873" i="13"/>
  <c r="I872" i="13"/>
  <c r="I871" i="13"/>
  <c r="I870" i="13"/>
  <c r="I869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1" i="13"/>
  <c r="I840" i="13"/>
  <c r="I839" i="13"/>
  <c r="I838" i="13"/>
  <c r="I837" i="13"/>
  <c r="I836" i="13"/>
  <c r="I835" i="13"/>
  <c r="I829" i="13"/>
  <c r="I828" i="13"/>
  <c r="I827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E33" i="21"/>
  <c r="G34" i="21"/>
  <c r="J113" i="8"/>
  <c r="J128" i="8"/>
  <c r="I128" i="17"/>
  <c r="X128" i="17"/>
  <c r="K123" i="8"/>
  <c r="I291" i="17" s="1"/>
  <c r="K128" i="8"/>
  <c r="J133" i="8"/>
  <c r="I133" i="17"/>
  <c r="W133" i="17" s="1"/>
  <c r="J148" i="8"/>
  <c r="J149" i="8"/>
  <c r="I149" i="17"/>
  <c r="J150" i="8"/>
  <c r="I150" i="17"/>
  <c r="J164" i="8"/>
  <c r="I164" i="17"/>
  <c r="J166" i="8"/>
  <c r="I166" i="17"/>
  <c r="W166" i="17"/>
  <c r="K133" i="8"/>
  <c r="I301" i="17"/>
  <c r="X301" i="17"/>
  <c r="K148" i="8"/>
  <c r="I316" i="17"/>
  <c r="W316" i="17" s="1"/>
  <c r="K149" i="8"/>
  <c r="I317" i="17"/>
  <c r="K164" i="8"/>
  <c r="I332" i="17"/>
  <c r="X332" i="17"/>
  <c r="K166" i="8"/>
  <c r="I334" i="17"/>
  <c r="L133" i="8"/>
  <c r="I469" i="17"/>
  <c r="V469" i="17"/>
  <c r="L148" i="8"/>
  <c r="I484" i="17"/>
  <c r="W484" i="17"/>
  <c r="L149" i="8"/>
  <c r="I485" i="17"/>
  <c r="L164" i="8"/>
  <c r="M164" i="8" s="1"/>
  <c r="I500" i="17"/>
  <c r="L166" i="8"/>
  <c r="I502" i="17" s="1"/>
  <c r="V502" i="17" s="1"/>
  <c r="J136" i="8"/>
  <c r="J137" i="8"/>
  <c r="I137" i="17"/>
  <c r="X137" i="17" s="1"/>
  <c r="J35" i="8"/>
  <c r="I35" i="17"/>
  <c r="J52" i="8"/>
  <c r="J16" i="8"/>
  <c r="I16" i="17"/>
  <c r="W16" i="17"/>
  <c r="J17" i="8"/>
  <c r="J18" i="8"/>
  <c r="J23" i="8"/>
  <c r="J24" i="8"/>
  <c r="I24" i="17"/>
  <c r="X24" i="17"/>
  <c r="J27" i="8"/>
  <c r="J28" i="8"/>
  <c r="J29" i="8"/>
  <c r="K136" i="8"/>
  <c r="I304" i="17"/>
  <c r="K137" i="8"/>
  <c r="I305" i="17"/>
  <c r="K35" i="8"/>
  <c r="I203" i="17"/>
  <c r="K14" i="8"/>
  <c r="I182" i="17"/>
  <c r="K15" i="8"/>
  <c r="K16" i="8"/>
  <c r="K17" i="8"/>
  <c r="I185" i="17"/>
  <c r="K18" i="8"/>
  <c r="I186" i="17" s="1"/>
  <c r="W186" i="17" s="1"/>
  <c r="X186" i="17"/>
  <c r="K20" i="8"/>
  <c r="I188" i="17"/>
  <c r="K21" i="8"/>
  <c r="I189" i="17"/>
  <c r="W189" i="17"/>
  <c r="K23" i="8"/>
  <c r="I191" i="17" s="1"/>
  <c r="S191" i="17" s="1"/>
  <c r="X191" i="17"/>
  <c r="K24" i="8"/>
  <c r="I192" i="17"/>
  <c r="K25" i="8"/>
  <c r="I193" i="17"/>
  <c r="X193" i="17"/>
  <c r="K26" i="8"/>
  <c r="I194" i="17" s="1"/>
  <c r="K27" i="8"/>
  <c r="I195" i="17"/>
  <c r="W195" i="17" s="1"/>
  <c r="K28" i="8"/>
  <c r="I196" i="17"/>
  <c r="W196" i="17"/>
  <c r="K29" i="8"/>
  <c r="I197" i="17"/>
  <c r="X197" i="17" s="1"/>
  <c r="K30" i="8"/>
  <c r="I198" i="17" s="1"/>
  <c r="L137" i="8"/>
  <c r="I473" i="17"/>
  <c r="P473" i="17"/>
  <c r="L35" i="8"/>
  <c r="I371" i="17"/>
  <c r="L52" i="8"/>
  <c r="I388" i="17" s="1"/>
  <c r="X388" i="17" s="1"/>
  <c r="L14" i="8"/>
  <c r="I350" i="17"/>
  <c r="L15" i="8"/>
  <c r="I351" i="17"/>
  <c r="L16" i="8"/>
  <c r="L17" i="8"/>
  <c r="I353" i="17"/>
  <c r="L18" i="8"/>
  <c r="I354" i="17"/>
  <c r="L19" i="8"/>
  <c r="I355" i="17"/>
  <c r="L20" i="8"/>
  <c r="I356" i="17"/>
  <c r="L21" i="8"/>
  <c r="I357" i="17"/>
  <c r="L23" i="8"/>
  <c r="I359" i="17"/>
  <c r="L24" i="8"/>
  <c r="L25" i="8"/>
  <c r="I361" i="17"/>
  <c r="X361" i="17"/>
  <c r="L26" i="8"/>
  <c r="I362" i="17"/>
  <c r="X362" i="17"/>
  <c r="L27" i="8"/>
  <c r="I363" i="17"/>
  <c r="L28" i="8"/>
  <c r="I364" i="17"/>
  <c r="L29" i="8"/>
  <c r="I365" i="17"/>
  <c r="L30" i="8"/>
  <c r="I366" i="17"/>
  <c r="E72" i="21"/>
  <c r="N13" i="21"/>
  <c r="Q13" i="21"/>
  <c r="K31" i="7"/>
  <c r="H113" i="15"/>
  <c r="K113" i="15"/>
  <c r="I46" i="7"/>
  <c r="J46" i="7"/>
  <c r="H87" i="15"/>
  <c r="K46" i="7"/>
  <c r="H128" i="15"/>
  <c r="I73" i="21"/>
  <c r="A1" i="21"/>
  <c r="A2" i="21"/>
  <c r="A3" i="21"/>
  <c r="A1" i="23"/>
  <c r="A2" i="23"/>
  <c r="A3" i="23"/>
  <c r="E13" i="23"/>
  <c r="E16" i="23"/>
  <c r="E19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W50" i="3"/>
  <c r="U51" i="3"/>
  <c r="V51" i="3"/>
  <c r="A1" i="4"/>
  <c r="A2" i="4"/>
  <c r="A3" i="4"/>
  <c r="O42" i="4"/>
  <c r="P42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8" i="17"/>
  <c r="I569" i="17"/>
  <c r="I570" i="17"/>
  <c r="I573" i="17"/>
  <c r="I575" i="17"/>
  <c r="I578" i="17"/>
  <c r="I582" i="17"/>
  <c r="I588" i="17"/>
  <c r="I590" i="17"/>
  <c r="I591" i="17"/>
  <c r="I592" i="17"/>
  <c r="I595" i="17"/>
  <c r="I596" i="17"/>
  <c r="I600" i="17"/>
  <c r="I605" i="17"/>
  <c r="I606" i="17"/>
  <c r="I624" i="17"/>
  <c r="I627" i="17"/>
  <c r="I637" i="17"/>
  <c r="I640" i="17"/>
  <c r="I641" i="17"/>
  <c r="I652" i="17"/>
  <c r="I653" i="17"/>
  <c r="I662" i="17"/>
  <c r="I666" i="17"/>
  <c r="I667" i="17"/>
  <c r="I668" i="17"/>
  <c r="I670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A1" i="11"/>
  <c r="A2" i="11"/>
  <c r="A3" i="11"/>
  <c r="H15" i="11"/>
  <c r="H16" i="11"/>
  <c r="H17" i="11"/>
  <c r="H18" i="11"/>
  <c r="H22" i="11"/>
  <c r="H23" i="11"/>
  <c r="H24" i="11"/>
  <c r="K24" i="11"/>
  <c r="H75" i="19" s="1"/>
  <c r="H30" i="11"/>
  <c r="G27" i="24"/>
  <c r="G26" i="24"/>
  <c r="L31" i="12"/>
  <c r="E22" i="23"/>
  <c r="K34" i="7"/>
  <c r="H116" i="15" s="1"/>
  <c r="K33" i="7"/>
  <c r="H115" i="15" s="1"/>
  <c r="K32" i="7"/>
  <c r="H114" i="15"/>
  <c r="Q114" i="15"/>
  <c r="K50" i="10"/>
  <c r="I314" i="18" s="1"/>
  <c r="K49" i="10"/>
  <c r="K48" i="10"/>
  <c r="I312" i="18" s="1"/>
  <c r="W312" i="18" s="1"/>
  <c r="K45" i="10"/>
  <c r="I309" i="18" s="1"/>
  <c r="X309" i="18" s="1"/>
  <c r="K44" i="10"/>
  <c r="I308" i="18"/>
  <c r="K41" i="10"/>
  <c r="K40" i="10"/>
  <c r="I304" i="18"/>
  <c r="K37" i="10"/>
  <c r="I301" i="18"/>
  <c r="K36" i="10"/>
  <c r="I300" i="18"/>
  <c r="K35" i="10"/>
  <c r="I299" i="18" s="1"/>
  <c r="J49" i="10"/>
  <c r="I49" i="18"/>
  <c r="P49" i="18" s="1"/>
  <c r="J48" i="10"/>
  <c r="J46" i="10"/>
  <c r="I46" i="18"/>
  <c r="J45" i="10"/>
  <c r="I45" i="18" s="1"/>
  <c r="J44" i="10"/>
  <c r="I44" i="18"/>
  <c r="N44" i="18"/>
  <c r="J41" i="10"/>
  <c r="I41" i="18"/>
  <c r="W41" i="18" s="1"/>
  <c r="J40" i="10"/>
  <c r="I40" i="18" s="1"/>
  <c r="J38" i="10"/>
  <c r="J37" i="10"/>
  <c r="J36" i="10"/>
  <c r="I36" i="18"/>
  <c r="L63" i="10"/>
  <c r="I591" i="18" s="1"/>
  <c r="L62" i="10"/>
  <c r="I590" i="18" s="1"/>
  <c r="L60" i="10"/>
  <c r="I588" i="18"/>
  <c r="P588" i="18" s="1"/>
  <c r="L59" i="10"/>
  <c r="I587" i="18" s="1"/>
  <c r="S587" i="18" s="1"/>
  <c r="L58" i="10"/>
  <c r="I586" i="18" s="1"/>
  <c r="L28" i="10"/>
  <c r="I556" i="18" s="1"/>
  <c r="L27" i="10"/>
  <c r="L26" i="10"/>
  <c r="L25" i="10"/>
  <c r="L24" i="10"/>
  <c r="I552" i="18" s="1"/>
  <c r="L23" i="10"/>
  <c r="I551" i="18"/>
  <c r="X551" i="18" s="1"/>
  <c r="L22" i="10"/>
  <c r="L84" i="8"/>
  <c r="I420" i="17"/>
  <c r="L86" i="8"/>
  <c r="I422" i="17" s="1"/>
  <c r="L101" i="8"/>
  <c r="I437" i="17" s="1"/>
  <c r="L66" i="8"/>
  <c r="I402" i="17"/>
  <c r="L69" i="8"/>
  <c r="I405" i="17" s="1"/>
  <c r="J405" i="17" s="1"/>
  <c r="L74" i="8"/>
  <c r="I410" i="17"/>
  <c r="K63" i="10"/>
  <c r="I327" i="18" s="1"/>
  <c r="W327" i="18" s="1"/>
  <c r="K62" i="10"/>
  <c r="I326" i="18"/>
  <c r="W326" i="18"/>
  <c r="K61" i="10"/>
  <c r="K60" i="10"/>
  <c r="I324" i="18" s="1"/>
  <c r="K59" i="10"/>
  <c r="I323" i="18" s="1"/>
  <c r="K58" i="10"/>
  <c r="I322" i="18"/>
  <c r="K57" i="10"/>
  <c r="K56" i="10"/>
  <c r="I320" i="18" s="1"/>
  <c r="K28" i="10"/>
  <c r="I292" i="18"/>
  <c r="K27" i="10"/>
  <c r="I291" i="18"/>
  <c r="X291" i="18" s="1"/>
  <c r="K26" i="10"/>
  <c r="I290" i="18" s="1"/>
  <c r="K25" i="10"/>
  <c r="I289" i="18" s="1"/>
  <c r="K24" i="10"/>
  <c r="I288" i="18"/>
  <c r="K23" i="10"/>
  <c r="I287" i="18"/>
  <c r="K22" i="10"/>
  <c r="I286" i="18" s="1"/>
  <c r="K84" i="8"/>
  <c r="I252" i="17" s="1"/>
  <c r="X252" i="17" s="1"/>
  <c r="K86" i="8"/>
  <c r="I254" i="17"/>
  <c r="W254" i="17" s="1"/>
  <c r="K87" i="8"/>
  <c r="I255" i="17"/>
  <c r="W255" i="17" s="1"/>
  <c r="K88" i="8"/>
  <c r="I256" i="17" s="1"/>
  <c r="X256" i="17" s="1"/>
  <c r="K91" i="8"/>
  <c r="I259" i="17"/>
  <c r="K92" i="8"/>
  <c r="I260" i="17" s="1"/>
  <c r="W260" i="17" s="1"/>
  <c r="K96" i="8"/>
  <c r="K101" i="8"/>
  <c r="I269" i="17" s="1"/>
  <c r="K102" i="8"/>
  <c r="I270" i="17"/>
  <c r="W270" i="17"/>
  <c r="K58" i="8"/>
  <c r="I226" i="17" s="1"/>
  <c r="K59" i="8"/>
  <c r="I227" i="17"/>
  <c r="K65" i="8"/>
  <c r="I233" i="17"/>
  <c r="K69" i="8"/>
  <c r="I237" i="17"/>
  <c r="X237" i="17"/>
  <c r="K71" i="8"/>
  <c r="I239" i="17" s="1"/>
  <c r="K77" i="8"/>
  <c r="I245" i="17" s="1"/>
  <c r="X245" i="17" s="1"/>
  <c r="K78" i="8"/>
  <c r="I246" i="17"/>
  <c r="J63" i="10"/>
  <c r="I63" i="18"/>
  <c r="J62" i="10"/>
  <c r="J61" i="10"/>
  <c r="I61" i="18" s="1"/>
  <c r="J60" i="10"/>
  <c r="I60" i="18"/>
  <c r="J59" i="10"/>
  <c r="J58" i="10"/>
  <c r="I58" i="18" s="1"/>
  <c r="J57" i="10"/>
  <c r="J56" i="10"/>
  <c r="I56" i="18" s="1"/>
  <c r="J27" i="10"/>
  <c r="I27" i="18"/>
  <c r="J26" i="10"/>
  <c r="I26" i="18"/>
  <c r="S26" i="18"/>
  <c r="J22" i="10"/>
  <c r="I22" i="18" s="1"/>
  <c r="J84" i="8"/>
  <c r="I84" i="17"/>
  <c r="J85" i="8"/>
  <c r="M85" i="8" s="1"/>
  <c r="I85" i="17"/>
  <c r="J86" i="8"/>
  <c r="I86" i="17"/>
  <c r="J87" i="8"/>
  <c r="I87" i="17" s="1"/>
  <c r="J88" i="8"/>
  <c r="J91" i="8"/>
  <c r="I91" i="17"/>
  <c r="X91" i="17" s="1"/>
  <c r="J92" i="8"/>
  <c r="I92" i="17"/>
  <c r="J96" i="8"/>
  <c r="I96" i="17" s="1"/>
  <c r="J101" i="8"/>
  <c r="J102" i="8"/>
  <c r="I102" i="17"/>
  <c r="J57" i="8"/>
  <c r="J66" i="8"/>
  <c r="I66" i="17"/>
  <c r="J69" i="8"/>
  <c r="L50" i="8"/>
  <c r="I386" i="17"/>
  <c r="L49" i="8"/>
  <c r="I385" i="17"/>
  <c r="L48" i="8"/>
  <c r="I384" i="17"/>
  <c r="L47" i="8"/>
  <c r="I383" i="17"/>
  <c r="L46" i="8"/>
  <c r="I382" i="17" s="1"/>
  <c r="W382" i="17" s="1"/>
  <c r="L43" i="8"/>
  <c r="I379" i="17"/>
  <c r="L40" i="8"/>
  <c r="I376" i="17" s="1"/>
  <c r="W376" i="17" s="1"/>
  <c r="L39" i="8"/>
  <c r="I375" i="17"/>
  <c r="X375" i="17" s="1"/>
  <c r="L38" i="8"/>
  <c r="I374" i="17" s="1"/>
  <c r="X374" i="17"/>
  <c r="K47" i="8"/>
  <c r="I215" i="17" s="1"/>
  <c r="K46" i="8"/>
  <c r="I214" i="17"/>
  <c r="W214" i="17"/>
  <c r="K40" i="8"/>
  <c r="I208" i="17" s="1"/>
  <c r="K39" i="8"/>
  <c r="I207" i="17"/>
  <c r="J48" i="8"/>
  <c r="J47" i="8"/>
  <c r="J46" i="8"/>
  <c r="L88" i="10"/>
  <c r="I616" i="18"/>
  <c r="R616" i="18" s="1"/>
  <c r="L87" i="10"/>
  <c r="I615" i="18" s="1"/>
  <c r="P615" i="18"/>
  <c r="L86" i="10"/>
  <c r="L85" i="10"/>
  <c r="I613" i="18"/>
  <c r="L84" i="10"/>
  <c r="L83" i="10"/>
  <c r="I611" i="18" s="1"/>
  <c r="L89" i="10"/>
  <c r="I617" i="18" s="1"/>
  <c r="R617" i="18" s="1"/>
  <c r="L16" i="10"/>
  <c r="I544" i="18"/>
  <c r="K88" i="10"/>
  <c r="M88" i="10" s="1"/>
  <c r="I352" i="18"/>
  <c r="K87" i="10"/>
  <c r="K86" i="10"/>
  <c r="I350" i="18" s="1"/>
  <c r="N350" i="18" s="1"/>
  <c r="K85" i="10"/>
  <c r="M85" i="10" s="1"/>
  <c r="I349" i="18"/>
  <c r="K84" i="10"/>
  <c r="K83" i="10"/>
  <c r="I347" i="18"/>
  <c r="P347" i="18"/>
  <c r="K89" i="10"/>
  <c r="I353" i="18" s="1"/>
  <c r="K16" i="10"/>
  <c r="I280" i="18" s="1"/>
  <c r="K78" i="10"/>
  <c r="I342" i="18"/>
  <c r="X342" i="18" s="1"/>
  <c r="K75" i="10"/>
  <c r="I339" i="18"/>
  <c r="X339" i="18" s="1"/>
  <c r="W339" i="18"/>
  <c r="K69" i="10"/>
  <c r="I333" i="18" s="1"/>
  <c r="J88" i="10"/>
  <c r="I88" i="18"/>
  <c r="X88" i="18" s="1"/>
  <c r="J87" i="10"/>
  <c r="I87" i="18"/>
  <c r="W87" i="18" s="1"/>
  <c r="J86" i="10"/>
  <c r="M86" i="10" s="1"/>
  <c r="I86" i="18"/>
  <c r="J85" i="10"/>
  <c r="J84" i="10"/>
  <c r="I84" i="18"/>
  <c r="X84" i="18" s="1"/>
  <c r="J83" i="10"/>
  <c r="I83" i="18"/>
  <c r="X83" i="18"/>
  <c r="J89" i="10"/>
  <c r="I89" i="18" s="1"/>
  <c r="J16" i="10"/>
  <c r="J82" i="10"/>
  <c r="I82" i="18" s="1"/>
  <c r="W82" i="18" s="1"/>
  <c r="J81" i="10"/>
  <c r="I81" i="18"/>
  <c r="X81" i="18" s="1"/>
  <c r="J80" i="10"/>
  <c r="J79" i="10"/>
  <c r="J78" i="10"/>
  <c r="I78" i="18"/>
  <c r="X78" i="18" s="1"/>
  <c r="J77" i="10"/>
  <c r="I77" i="18" s="1"/>
  <c r="X77" i="18" s="1"/>
  <c r="J76" i="10"/>
  <c r="I76" i="18" s="1"/>
  <c r="W76" i="18" s="1"/>
  <c r="J75" i="10"/>
  <c r="J74" i="10"/>
  <c r="I74" i="18"/>
  <c r="J73" i="10"/>
  <c r="I73" i="18"/>
  <c r="J72" i="10"/>
  <c r="I72" i="18"/>
  <c r="X72" i="18" s="1"/>
  <c r="J71" i="10"/>
  <c r="I71" i="18"/>
  <c r="W71" i="18"/>
  <c r="J70" i="10"/>
  <c r="I70" i="18"/>
  <c r="W70" i="18" s="1"/>
  <c r="J69" i="10"/>
  <c r="I69" i="18" s="1"/>
  <c r="W69" i="18" s="1"/>
  <c r="L49" i="10"/>
  <c r="I577" i="18"/>
  <c r="L46" i="10"/>
  <c r="I574" i="18"/>
  <c r="L45" i="10"/>
  <c r="I573" i="18" s="1"/>
  <c r="L42" i="10"/>
  <c r="I570" i="18" s="1"/>
  <c r="L41" i="10"/>
  <c r="L38" i="10"/>
  <c r="I566" i="18"/>
  <c r="L37" i="10"/>
  <c r="I565" i="18"/>
  <c r="L34" i="10"/>
  <c r="I562" i="18"/>
  <c r="W562" i="18" s="1"/>
  <c r="I23" i="11"/>
  <c r="H22" i="19"/>
  <c r="O22" i="19" s="1"/>
  <c r="J23" i="11"/>
  <c r="K23" i="11"/>
  <c r="H74" i="19"/>
  <c r="L158" i="8"/>
  <c r="K22" i="11"/>
  <c r="H73" i="19"/>
  <c r="R73" i="19" s="1"/>
  <c r="K158" i="8"/>
  <c r="I326" i="17"/>
  <c r="X326" i="17"/>
  <c r="J22" i="11"/>
  <c r="H47" i="19" s="1"/>
  <c r="J158" i="8"/>
  <c r="I158" i="17"/>
  <c r="I22" i="11"/>
  <c r="L22" i="11" s="1"/>
  <c r="R42" i="3"/>
  <c r="P51" i="3"/>
  <c r="M42" i="3"/>
  <c r="K18" i="7"/>
  <c r="H100" i="15" s="1"/>
  <c r="J18" i="7"/>
  <c r="H59" i="15"/>
  <c r="V59" i="15"/>
  <c r="I18" i="7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H37" i="21"/>
  <c r="M37" i="21"/>
  <c r="P37" i="21"/>
  <c r="V27" i="24"/>
  <c r="W32" i="1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K15" i="10"/>
  <c r="K14" i="10"/>
  <c r="I278" i="18" s="1"/>
  <c r="J15" i="10"/>
  <c r="I15" i="18"/>
  <c r="R15" i="18"/>
  <c r="L15" i="10"/>
  <c r="I543" i="18"/>
  <c r="M543" i="18" s="1"/>
  <c r="L14" i="10"/>
  <c r="I542" i="18" s="1"/>
  <c r="V542" i="18" s="1"/>
  <c r="J46" i="21"/>
  <c r="H46" i="21"/>
  <c r="Q46" i="21"/>
  <c r="L46" i="21"/>
  <c r="N46" i="21"/>
  <c r="R46" i="21"/>
  <c r="G46" i="21"/>
  <c r="K46" i="21"/>
  <c r="I46" i="21"/>
  <c r="P46" i="21"/>
  <c r="M46" i="21"/>
  <c r="O46" i="21"/>
  <c r="V15" i="24"/>
  <c r="I647" i="17"/>
  <c r="L135" i="8"/>
  <c r="I471" i="17" s="1"/>
  <c r="J135" i="8"/>
  <c r="I135" i="17"/>
  <c r="K135" i="8"/>
  <c r="I303" i="17" s="1"/>
  <c r="W303" i="17" s="1"/>
  <c r="I617" i="17"/>
  <c r="L113" i="8"/>
  <c r="I449" i="17"/>
  <c r="K85" i="8"/>
  <c r="I253" i="17"/>
  <c r="L85" i="8"/>
  <c r="I421" i="17"/>
  <c r="P421" i="17" s="1"/>
  <c r="J60" i="8"/>
  <c r="I60" i="17"/>
  <c r="L60" i="8"/>
  <c r="I396" i="17"/>
  <c r="I563" i="17"/>
  <c r="J58" i="8"/>
  <c r="I58" i="17"/>
  <c r="X58" i="17" s="1"/>
  <c r="I562" i="17"/>
  <c r="I577" i="17"/>
  <c r="L73" i="8"/>
  <c r="I409" i="17"/>
  <c r="K68" i="8"/>
  <c r="I236" i="17" s="1"/>
  <c r="W236" i="17" s="1"/>
  <c r="J49" i="8"/>
  <c r="I49" i="17" s="1"/>
  <c r="I553" i="17"/>
  <c r="J44" i="8"/>
  <c r="L36" i="8"/>
  <c r="I372" i="17"/>
  <c r="L44" i="8"/>
  <c r="I380" i="17"/>
  <c r="X380" i="17" s="1"/>
  <c r="I545" i="17"/>
  <c r="I540" i="17"/>
  <c r="K41" i="8"/>
  <c r="I209" i="17"/>
  <c r="W209" i="17" s="1"/>
  <c r="A164" i="15"/>
  <c r="A165" i="15"/>
  <c r="A166" i="15"/>
  <c r="A167" i="15"/>
  <c r="A168" i="15"/>
  <c r="A169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H149" i="15"/>
  <c r="I21" i="20"/>
  <c r="W21" i="20"/>
  <c r="X21" i="20"/>
  <c r="L73" i="6"/>
  <c r="I603" i="14" s="1"/>
  <c r="L77" i="10"/>
  <c r="I605" i="18" s="1"/>
  <c r="O13" i="21"/>
  <c r="S605" i="18"/>
  <c r="L70" i="10"/>
  <c r="I598" i="18"/>
  <c r="V598" i="18" s="1"/>
  <c r="L73" i="10"/>
  <c r="I601" i="18"/>
  <c r="L74" i="10"/>
  <c r="I602" i="18"/>
  <c r="N602" i="18"/>
  <c r="L81" i="6"/>
  <c r="I611" i="14"/>
  <c r="W611" i="14"/>
  <c r="L81" i="5"/>
  <c r="L80" i="10"/>
  <c r="I608" i="18"/>
  <c r="R13" i="21"/>
  <c r="V608" i="18"/>
  <c r="L69" i="10"/>
  <c r="I597" i="18"/>
  <c r="U597" i="18" s="1"/>
  <c r="L76" i="10"/>
  <c r="I604" i="18" s="1"/>
  <c r="V604" i="18" s="1"/>
  <c r="L80" i="6"/>
  <c r="I610" i="14"/>
  <c r="L75" i="5"/>
  <c r="I617" i="13"/>
  <c r="M617" i="13"/>
  <c r="L82" i="5"/>
  <c r="I624" i="13"/>
  <c r="L624" i="13"/>
  <c r="L76" i="5"/>
  <c r="J82" i="5"/>
  <c r="J69" i="5"/>
  <c r="I69" i="13" s="1"/>
  <c r="X69" i="13" s="1"/>
  <c r="G41" i="3"/>
  <c r="G50" i="3"/>
  <c r="G32" i="3"/>
  <c r="U47" i="4"/>
  <c r="U41" i="24"/>
  <c r="U46" i="4"/>
  <c r="O37" i="21"/>
  <c r="G37" i="21"/>
  <c r="E37" i="21"/>
  <c r="M19" i="21"/>
  <c r="Q409" i="17"/>
  <c r="E30" i="21"/>
  <c r="N37" i="21"/>
  <c r="F37" i="21"/>
  <c r="J333" i="17"/>
  <c r="Q43" i="21"/>
  <c r="U15" i="24"/>
  <c r="L37" i="21"/>
  <c r="O34" i="21"/>
  <c r="O43" i="21"/>
  <c r="K37" i="21"/>
  <c r="N34" i="21"/>
  <c r="V43" i="2"/>
  <c r="P43" i="21"/>
  <c r="J37" i="21"/>
  <c r="Q551" i="18"/>
  <c r="M34" i="21"/>
  <c r="K43" i="21"/>
  <c r="Q37" i="21"/>
  <c r="I37" i="21"/>
  <c r="K75" i="15"/>
  <c r="U43" i="2"/>
  <c r="U43" i="24"/>
  <c r="U47" i="3"/>
  <c r="L165" i="8"/>
  <c r="J165" i="8"/>
  <c r="M165" i="8" s="1"/>
  <c r="I165" i="17"/>
  <c r="I669" i="17"/>
  <c r="L58" i="1"/>
  <c r="L56" i="1"/>
  <c r="L151" i="8"/>
  <c r="I487" i="17"/>
  <c r="V487" i="17"/>
  <c r="K151" i="8"/>
  <c r="J151" i="8"/>
  <c r="I151" i="17" s="1"/>
  <c r="R25" i="21"/>
  <c r="K16" i="21"/>
  <c r="L19" i="21"/>
  <c r="U75" i="19"/>
  <c r="I645" i="17"/>
  <c r="L141" i="8"/>
  <c r="I477" i="17"/>
  <c r="I619" i="17"/>
  <c r="L108" i="8"/>
  <c r="I444" i="17" s="1"/>
  <c r="K115" i="8"/>
  <c r="I283" i="17" s="1"/>
  <c r="W283" i="17" s="1"/>
  <c r="L76" i="8"/>
  <c r="I412" i="17"/>
  <c r="W412" i="17"/>
  <c r="J76" i="8"/>
  <c r="I76" i="17" s="1"/>
  <c r="W76" i="17"/>
  <c r="J94" i="8"/>
  <c r="I94" i="17" s="1"/>
  <c r="X94" i="17"/>
  <c r="J116" i="8"/>
  <c r="I116" i="17"/>
  <c r="X116" i="17" s="1"/>
  <c r="J75" i="8"/>
  <c r="I75" i="17"/>
  <c r="J75" i="17" s="1"/>
  <c r="P75" i="17"/>
  <c r="J93" i="8"/>
  <c r="I93" i="17" s="1"/>
  <c r="L94" i="8"/>
  <c r="I430" i="17" s="1"/>
  <c r="M430" i="17" s="1"/>
  <c r="J141" i="8"/>
  <c r="I597" i="17"/>
  <c r="J142" i="8"/>
  <c r="I142" i="17"/>
  <c r="X142" i="17" s="1"/>
  <c r="K144" i="8"/>
  <c r="I312" i="17" s="1"/>
  <c r="I587" i="17"/>
  <c r="L75" i="8"/>
  <c r="I411" i="17"/>
  <c r="X411" i="17" s="1"/>
  <c r="I598" i="17"/>
  <c r="L142" i="8"/>
  <c r="I478" i="17" s="1"/>
  <c r="K142" i="8"/>
  <c r="I310" i="17" s="1"/>
  <c r="Q310" i="17"/>
  <c r="J144" i="8"/>
  <c r="I144" i="17"/>
  <c r="J143" i="8"/>
  <c r="I143" i="17"/>
  <c r="W143" i="17" s="1"/>
  <c r="L143" i="8"/>
  <c r="I479" i="17"/>
  <c r="V479" i="17"/>
  <c r="K83" i="8"/>
  <c r="I251" i="17"/>
  <c r="K63" i="8"/>
  <c r="I231" i="17" s="1"/>
  <c r="W231" i="17" s="1"/>
  <c r="I629" i="17"/>
  <c r="K116" i="8"/>
  <c r="I284" i="17" s="1"/>
  <c r="X284" i="17"/>
  <c r="L144" i="8"/>
  <c r="I480" i="17"/>
  <c r="W480" i="17"/>
  <c r="K98" i="8"/>
  <c r="I266" i="17" s="1"/>
  <c r="X266" i="17" s="1"/>
  <c r="K97" i="8"/>
  <c r="I265" i="17" s="1"/>
  <c r="W265" i="17"/>
  <c r="K125" i="8"/>
  <c r="L125" i="8"/>
  <c r="I461" i="17" s="1"/>
  <c r="I602" i="17"/>
  <c r="J97" i="8"/>
  <c r="I97" i="17"/>
  <c r="L116" i="8"/>
  <c r="I452" i="17"/>
  <c r="I565" i="17"/>
  <c r="L63" i="8"/>
  <c r="I399" i="17"/>
  <c r="W399" i="17"/>
  <c r="L62" i="8"/>
  <c r="I398" i="17" s="1"/>
  <c r="I566" i="17"/>
  <c r="J63" i="8"/>
  <c r="I63" i="17" s="1"/>
  <c r="W63" i="17" s="1"/>
  <c r="I982" i="18"/>
  <c r="G225" i="10"/>
  <c r="W285" i="18"/>
  <c r="R549" i="18"/>
  <c r="P549" i="18"/>
  <c r="W549" i="18"/>
  <c r="X549" i="18"/>
  <c r="G227" i="5"/>
  <c r="I1040" i="13"/>
  <c r="G184" i="5"/>
  <c r="P611" i="18"/>
  <c r="W24" i="17"/>
  <c r="Q22" i="19"/>
  <c r="V75" i="15"/>
  <c r="I113" i="17"/>
  <c r="X113" i="17" s="1"/>
  <c r="M60" i="10"/>
  <c r="W197" i="17"/>
  <c r="R44" i="18"/>
  <c r="M47" i="8"/>
  <c r="X473" i="17"/>
  <c r="W91" i="17"/>
  <c r="X72" i="14"/>
  <c r="W72" i="14"/>
  <c r="X82" i="18"/>
  <c r="S611" i="18"/>
  <c r="W332" i="17"/>
  <c r="S552" i="18"/>
  <c r="G131" i="5"/>
  <c r="G133" i="5"/>
  <c r="I946" i="13"/>
  <c r="X593" i="14"/>
  <c r="V128" i="15"/>
  <c r="Q128" i="15"/>
  <c r="R128" i="15"/>
  <c r="W372" i="17"/>
  <c r="X372" i="17"/>
  <c r="M47" i="19"/>
  <c r="U47" i="19"/>
  <c r="X324" i="18"/>
  <c r="W324" i="18"/>
  <c r="X304" i="17"/>
  <c r="W304" i="17"/>
  <c r="W185" i="17"/>
  <c r="X185" i="17"/>
  <c r="W252" i="17"/>
  <c r="M83" i="10"/>
  <c r="W469" i="17"/>
  <c r="M49" i="8"/>
  <c r="X612" i="13"/>
  <c r="V615" i="18"/>
  <c r="U349" i="18"/>
  <c r="X115" i="17"/>
  <c r="P586" i="18"/>
  <c r="M136" i="8"/>
  <c r="W63" i="14"/>
  <c r="X63" i="14"/>
  <c r="W352" i="18"/>
  <c r="K49" i="18"/>
  <c r="S49" i="18"/>
  <c r="V49" i="18"/>
  <c r="J502" i="17"/>
  <c r="W502" i="17"/>
  <c r="X502" i="17"/>
  <c r="X558" i="14"/>
  <c r="X192" i="17"/>
  <c r="M63" i="10"/>
  <c r="I47" i="17"/>
  <c r="U280" i="18"/>
  <c r="X333" i="17"/>
  <c r="X88" i="13"/>
  <c r="M16" i="8"/>
  <c r="M74" i="19"/>
  <c r="M166" i="8"/>
  <c r="O47" i="19"/>
  <c r="U278" i="18"/>
  <c r="W388" i="17"/>
  <c r="U586" i="18"/>
  <c r="W287" i="14"/>
  <c r="M27" i="8"/>
  <c r="M89" i="6"/>
  <c r="W333" i="17"/>
  <c r="Q615" i="18"/>
  <c r="R47" i="19"/>
  <c r="I136" i="17"/>
  <c r="W136" i="17" s="1"/>
  <c r="R278" i="18"/>
  <c r="Q587" i="18"/>
  <c r="X214" i="17"/>
  <c r="W47" i="19"/>
  <c r="Q347" i="18"/>
  <c r="Q44" i="18"/>
  <c r="W473" i="17"/>
  <c r="S586" i="18"/>
  <c r="X57" i="13"/>
  <c r="X619" i="14"/>
  <c r="V47" i="19"/>
  <c r="X56" i="14"/>
  <c r="X469" i="17"/>
  <c r="M149" i="8"/>
  <c r="R552" i="18"/>
  <c r="J402" i="17"/>
  <c r="W402" i="17"/>
  <c r="X402" i="17"/>
  <c r="W353" i="17"/>
  <c r="X353" i="17"/>
  <c r="W542" i="18"/>
  <c r="P542" i="18"/>
  <c r="X542" i="18"/>
  <c r="U542" i="18"/>
  <c r="W81" i="13"/>
  <c r="X81" i="13"/>
  <c r="X87" i="18"/>
  <c r="X300" i="14"/>
  <c r="W300" i="14"/>
  <c r="W71" i="14"/>
  <c r="X71" i="14"/>
  <c r="N217" i="17"/>
  <c r="W217" i="17"/>
  <c r="X289" i="18"/>
  <c r="W289" i="18"/>
  <c r="J365" i="17"/>
  <c r="N365" i="17"/>
  <c r="X365" i="17"/>
  <c r="W365" i="17"/>
  <c r="X78" i="14"/>
  <c r="X270" i="17"/>
  <c r="W301" i="17"/>
  <c r="Q301" i="17"/>
  <c r="X255" i="17"/>
  <c r="J544" i="18"/>
  <c r="M616" i="18"/>
  <c r="V63" i="18"/>
  <c r="W63" i="18"/>
  <c r="U63" i="18"/>
  <c r="X63" i="18"/>
  <c r="M22" i="6"/>
  <c r="I22" i="14"/>
  <c r="K22" i="14"/>
  <c r="K817" i="14" s="1"/>
  <c r="W114" i="15"/>
  <c r="O115" i="15"/>
  <c r="W115" i="15"/>
  <c r="X359" i="13"/>
  <c r="L616" i="18"/>
  <c r="J631" i="13"/>
  <c r="W631" i="13"/>
  <c r="W63" i="13"/>
  <c r="K311" i="17"/>
  <c r="X311" i="17"/>
  <c r="W311" i="17"/>
  <c r="X303" i="17"/>
  <c r="U36" i="18"/>
  <c r="V36" i="18"/>
  <c r="X36" i="18"/>
  <c r="P36" i="18"/>
  <c r="R36" i="18"/>
  <c r="M88" i="5"/>
  <c r="W191" i="17"/>
  <c r="V115" i="15"/>
  <c r="Q543" i="18"/>
  <c r="X69" i="18"/>
  <c r="I592" i="14"/>
  <c r="P592" i="14"/>
  <c r="M62" i="6"/>
  <c r="W332" i="13"/>
  <c r="X597" i="18"/>
  <c r="W289" i="14"/>
  <c r="X289" i="14"/>
  <c r="M13" i="21"/>
  <c r="Q605" i="18"/>
  <c r="X317" i="13"/>
  <c r="W317" i="13"/>
  <c r="I101" i="17"/>
  <c r="J101" i="17"/>
  <c r="M101" i="8"/>
  <c r="V41" i="18"/>
  <c r="P41" i="18"/>
  <c r="I360" i="17"/>
  <c r="M24" i="8"/>
  <c r="H73" i="15"/>
  <c r="L32" i="7"/>
  <c r="I614" i="18"/>
  <c r="J614" i="18" s="1"/>
  <c r="L485" i="17"/>
  <c r="X485" i="17"/>
  <c r="P56" i="18"/>
  <c r="U56" i="18"/>
  <c r="W615" i="18"/>
  <c r="W485" i="17"/>
  <c r="R359" i="17"/>
  <c r="W229" i="17"/>
  <c r="X229" i="17"/>
  <c r="X546" i="14"/>
  <c r="W546" i="14"/>
  <c r="N49" i="18"/>
  <c r="W374" i="17"/>
  <c r="M23" i="8"/>
  <c r="R469" i="17"/>
  <c r="W299" i="18"/>
  <c r="X299" i="18"/>
  <c r="W314" i="18"/>
  <c r="X314" i="18"/>
  <c r="X236" i="17"/>
  <c r="I569" i="18"/>
  <c r="K22" i="18"/>
  <c r="L22" i="18"/>
  <c r="M22" i="18"/>
  <c r="S22" i="18"/>
  <c r="Q22" i="18"/>
  <c r="V22" i="18"/>
  <c r="U22" i="18"/>
  <c r="P22" i="18"/>
  <c r="I1013" i="18"/>
  <c r="J363" i="17"/>
  <c r="M363" i="17"/>
  <c r="O363" i="17"/>
  <c r="P363" i="17"/>
  <c r="Q363" i="17"/>
  <c r="R363" i="17"/>
  <c r="S363" i="17"/>
  <c r="W363" i="17"/>
  <c r="J356" i="17"/>
  <c r="N356" i="17"/>
  <c r="R356" i="17"/>
  <c r="V356" i="17"/>
  <c r="M356" i="17"/>
  <c r="P356" i="17"/>
  <c r="S356" i="17"/>
  <c r="K356" i="17"/>
  <c r="Q356" i="17"/>
  <c r="X356" i="17"/>
  <c r="L356" i="17"/>
  <c r="W356" i="17"/>
  <c r="U356" i="17"/>
  <c r="R351" i="17"/>
  <c r="V351" i="17"/>
  <c r="P351" i="17"/>
  <c r="Q351" i="17"/>
  <c r="X351" i="17"/>
  <c r="M351" i="17"/>
  <c r="M472" i="17"/>
  <c r="Q472" i="17"/>
  <c r="U472" i="17"/>
  <c r="L472" i="17"/>
  <c r="P472" i="17"/>
  <c r="J472" i="17"/>
  <c r="R472" i="17"/>
  <c r="X472" i="17"/>
  <c r="S472" i="17"/>
  <c r="V472" i="17"/>
  <c r="K472" i="17"/>
  <c r="N472" i="17"/>
  <c r="W472" i="17"/>
  <c r="I82" i="14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J421" i="17"/>
  <c r="K421" i="17"/>
  <c r="L421" i="17"/>
  <c r="M421" i="17"/>
  <c r="N421" i="17"/>
  <c r="Q421" i="17"/>
  <c r="R421" i="17"/>
  <c r="S421" i="17"/>
  <c r="U421" i="17"/>
  <c r="V421" i="17"/>
  <c r="X421" i="17"/>
  <c r="W421" i="17"/>
  <c r="M58" i="10"/>
  <c r="J65" i="10"/>
  <c r="V624" i="13"/>
  <c r="K134" i="8"/>
  <c r="L134" i="8"/>
  <c r="I638" i="17"/>
  <c r="J134" i="8"/>
  <c r="I134" i="17" s="1"/>
  <c r="G138" i="8"/>
  <c r="I887" i="18"/>
  <c r="I914" i="18"/>
  <c r="I987" i="18"/>
  <c r="I1041" i="18"/>
  <c r="R46" i="18"/>
  <c r="U46" i="18"/>
  <c r="L46" i="18"/>
  <c r="P46" i="18"/>
  <c r="Q46" i="18"/>
  <c r="J73" i="21"/>
  <c r="R73" i="21"/>
  <c r="K73" i="21"/>
  <c r="L73" i="21"/>
  <c r="M73" i="21"/>
  <c r="H73" i="21"/>
  <c r="Q73" i="21"/>
  <c r="F73" i="21"/>
  <c r="G73" i="21"/>
  <c r="N73" i="21"/>
  <c r="O73" i="21"/>
  <c r="P73" i="21"/>
  <c r="K89" i="14"/>
  <c r="M89" i="14"/>
  <c r="L89" i="14"/>
  <c r="N89" i="14"/>
  <c r="P89" i="14"/>
  <c r="U89" i="14"/>
  <c r="J89" i="14"/>
  <c r="V89" i="14"/>
  <c r="Q89" i="14"/>
  <c r="S89" i="14"/>
  <c r="R89" i="14"/>
  <c r="W89" i="14"/>
  <c r="W884" i="14" s="1"/>
  <c r="X89" i="14"/>
  <c r="I48" i="17"/>
  <c r="V48" i="17" s="1"/>
  <c r="L194" i="17"/>
  <c r="K194" i="17"/>
  <c r="S194" i="17"/>
  <c r="J194" i="17"/>
  <c r="R194" i="17"/>
  <c r="Q194" i="17"/>
  <c r="U194" i="17"/>
  <c r="P194" i="17"/>
  <c r="N194" i="17"/>
  <c r="M194" i="17"/>
  <c r="W194" i="17"/>
  <c r="V194" i="17"/>
  <c r="X194" i="17"/>
  <c r="I968" i="18"/>
  <c r="N73" i="19"/>
  <c r="J577" i="18"/>
  <c r="L577" i="18"/>
  <c r="X577" i="18"/>
  <c r="W577" i="18"/>
  <c r="S45" i="14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J72" i="8"/>
  <c r="I72" i="17"/>
  <c r="L72" i="8"/>
  <c r="I408" i="17"/>
  <c r="I576" i="17"/>
  <c r="K72" i="8"/>
  <c r="I240" i="17"/>
  <c r="J613" i="18"/>
  <c r="K613" i="18"/>
  <c r="L613" i="18"/>
  <c r="M613" i="18"/>
  <c r="N613" i="18"/>
  <c r="R613" i="18"/>
  <c r="P613" i="18"/>
  <c r="O613" i="18"/>
  <c r="Q613" i="18"/>
  <c r="X613" i="18"/>
  <c r="S613" i="18"/>
  <c r="U613" i="18"/>
  <c r="V613" i="18"/>
  <c r="W613" i="18"/>
  <c r="M188" i="17"/>
  <c r="U188" i="17"/>
  <c r="X188" i="17"/>
  <c r="W18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I898" i="18"/>
  <c r="I948" i="18"/>
  <c r="I1005" i="18"/>
  <c r="I1054" i="18"/>
  <c r="I60" i="13"/>
  <c r="I41" i="13"/>
  <c r="X253" i="17"/>
  <c r="X246" i="17"/>
  <c r="W246" i="17"/>
  <c r="I553" i="14"/>
  <c r="I883" i="18"/>
  <c r="O72" i="15"/>
  <c r="P72" i="15"/>
  <c r="P154" i="15" s="1"/>
  <c r="Q72" i="15"/>
  <c r="J72" i="15"/>
  <c r="R72" i="15"/>
  <c r="T72" i="15"/>
  <c r="M72" i="15"/>
  <c r="I72" i="15"/>
  <c r="U72" i="15"/>
  <c r="L72" i="15"/>
  <c r="L154" i="15" s="1"/>
  <c r="K72" i="15"/>
  <c r="I1029" i="14"/>
  <c r="G268" i="6"/>
  <c r="I965" i="14"/>
  <c r="I944" i="14"/>
  <c r="G184" i="6"/>
  <c r="V72" i="15"/>
  <c r="J409" i="17"/>
  <c r="W409" i="17"/>
  <c r="L409" i="17"/>
  <c r="X409" i="17"/>
  <c r="K15" i="18"/>
  <c r="J15" i="18"/>
  <c r="M15" i="18"/>
  <c r="N15" i="18"/>
  <c r="Q15" i="18"/>
  <c r="Q18" i="18" s="1"/>
  <c r="U15" i="18"/>
  <c r="V15" i="18"/>
  <c r="O15" i="18"/>
  <c r="X15" i="18"/>
  <c r="L15" i="18"/>
  <c r="S15" i="18"/>
  <c r="W15" i="18"/>
  <c r="W72" i="15"/>
  <c r="P15" i="18"/>
  <c r="I44" i="17"/>
  <c r="I79" i="18"/>
  <c r="W342" i="18"/>
  <c r="X379" i="17"/>
  <c r="W379" i="17"/>
  <c r="I57" i="17"/>
  <c r="N591" i="18"/>
  <c r="V591" i="18"/>
  <c r="Q591" i="18"/>
  <c r="U591" i="18"/>
  <c r="W591" i="18"/>
  <c r="W300" i="18"/>
  <c r="X300" i="18"/>
  <c r="X312" i="18"/>
  <c r="J75" i="19"/>
  <c r="W75" i="19"/>
  <c r="T75" i="19"/>
  <c r="V75" i="19"/>
  <c r="M133" i="8"/>
  <c r="X261" i="17"/>
  <c r="W261" i="17"/>
  <c r="W323" i="14"/>
  <c r="X312" i="13"/>
  <c r="W294" i="13"/>
  <c r="X294" i="13"/>
  <c r="I87" i="13"/>
  <c r="M87" i="5"/>
  <c r="J89" i="18"/>
  <c r="M89" i="18"/>
  <c r="L89" i="18"/>
  <c r="K89" i="18"/>
  <c r="S89" i="18"/>
  <c r="W89" i="18"/>
  <c r="I88" i="17"/>
  <c r="W227" i="17"/>
  <c r="X227" i="17"/>
  <c r="X323" i="18"/>
  <c r="W323" i="18"/>
  <c r="V58" i="13"/>
  <c r="S58" i="13"/>
  <c r="M58" i="13"/>
  <c r="N58" i="13"/>
  <c r="K58" i="13"/>
  <c r="X58" i="13"/>
  <c r="L396" i="17"/>
  <c r="P396" i="17"/>
  <c r="J396" i="17"/>
  <c r="X396" i="17"/>
  <c r="W396" i="17"/>
  <c r="I1052" i="14"/>
  <c r="I977" i="14"/>
  <c r="I44" i="14"/>
  <c r="W253" i="17"/>
  <c r="J350" i="18"/>
  <c r="K350" i="18"/>
  <c r="L350" i="18"/>
  <c r="M350" i="18"/>
  <c r="R350" i="18"/>
  <c r="O350" i="18"/>
  <c r="U350" i="18"/>
  <c r="P350" i="18"/>
  <c r="X350" i="18"/>
  <c r="Q350" i="18"/>
  <c r="S350" i="18"/>
  <c r="W386" i="17"/>
  <c r="X386" i="17"/>
  <c r="X244" i="17"/>
  <c r="W244" i="17"/>
  <c r="I18" i="17"/>
  <c r="M18" i="8"/>
  <c r="V46" i="4"/>
  <c r="V42" i="24"/>
  <c r="V47" i="4"/>
  <c r="W350" i="18"/>
  <c r="X292" i="18"/>
  <c r="W292" i="18"/>
  <c r="V89" i="18"/>
  <c r="P49" i="17"/>
  <c r="N49" i="17"/>
  <c r="V49" i="17"/>
  <c r="M49" i="17"/>
  <c r="U49" i="17"/>
  <c r="J49" i="17"/>
  <c r="Q49" i="17"/>
  <c r="K49" i="17"/>
  <c r="R49" i="17"/>
  <c r="S49" i="17"/>
  <c r="L49" i="17"/>
  <c r="W49" i="17"/>
  <c r="X49" i="17"/>
  <c r="V41" i="24"/>
  <c r="X73" i="18"/>
  <c r="W73" i="18"/>
  <c r="K280" i="18"/>
  <c r="M280" i="18"/>
  <c r="N280" i="18"/>
  <c r="Q280" i="18"/>
  <c r="R280" i="18"/>
  <c r="S280" i="18"/>
  <c r="V280" i="18"/>
  <c r="X280" i="18"/>
  <c r="M602" i="18"/>
  <c r="K215" i="17"/>
  <c r="U215" i="17"/>
  <c r="V215" i="17"/>
  <c r="W237" i="17"/>
  <c r="X301" i="18"/>
  <c r="W301" i="18"/>
  <c r="I313" i="18"/>
  <c r="M49" i="10"/>
  <c r="L113" i="15"/>
  <c r="T113" i="15"/>
  <c r="M113" i="15"/>
  <c r="U113" i="15"/>
  <c r="O113" i="15"/>
  <c r="R113" i="15"/>
  <c r="I113" i="15"/>
  <c r="I154" i="15" s="1"/>
  <c r="P113" i="15"/>
  <c r="Q113" i="15"/>
  <c r="J113" i="15"/>
  <c r="V113" i="15"/>
  <c r="W113" i="15"/>
  <c r="N196" i="17"/>
  <c r="V196" i="17"/>
  <c r="M196" i="17"/>
  <c r="U196" i="17"/>
  <c r="L196" i="17"/>
  <c r="K196" i="17"/>
  <c r="S196" i="17"/>
  <c r="R196" i="17"/>
  <c r="Q196" i="17"/>
  <c r="P196" i="17"/>
  <c r="J196" i="17"/>
  <c r="X196" i="17"/>
  <c r="I184" i="17"/>
  <c r="J500" i="17"/>
  <c r="K500" i="17"/>
  <c r="L500" i="17"/>
  <c r="M500" i="17"/>
  <c r="N500" i="17"/>
  <c r="P500" i="17"/>
  <c r="Q500" i="17"/>
  <c r="R500" i="17"/>
  <c r="S500" i="17"/>
  <c r="U500" i="17"/>
  <c r="V500" i="17"/>
  <c r="X500" i="17"/>
  <c r="W500" i="17"/>
  <c r="J615" i="14"/>
  <c r="L615" i="14"/>
  <c r="N615" i="14"/>
  <c r="P615" i="14"/>
  <c r="R615" i="14"/>
  <c r="V615" i="14"/>
  <c r="M615" i="14"/>
  <c r="Q615" i="14"/>
  <c r="U615" i="14"/>
  <c r="S615" i="14"/>
  <c r="K615" i="14"/>
  <c r="X615" i="14"/>
  <c r="W615" i="14"/>
  <c r="J558" i="13"/>
  <c r="K558" i="13"/>
  <c r="M558" i="13"/>
  <c r="L558" i="13"/>
  <c r="N558" i="13"/>
  <c r="R558" i="13"/>
  <c r="V558" i="13"/>
  <c r="X558" i="13"/>
  <c r="W322" i="14"/>
  <c r="X322" i="14"/>
  <c r="J349" i="14"/>
  <c r="L349" i="14"/>
  <c r="N349" i="14"/>
  <c r="P349" i="14"/>
  <c r="R349" i="14"/>
  <c r="V349" i="14"/>
  <c r="K349" i="14"/>
  <c r="S349" i="14"/>
  <c r="M349" i="14"/>
  <c r="U349" i="14"/>
  <c r="Q349" i="14"/>
  <c r="W349" i="14"/>
  <c r="R617" i="13"/>
  <c r="L617" i="13"/>
  <c r="W617" i="13"/>
  <c r="I328" i="13"/>
  <c r="E162" i="21"/>
  <c r="J280" i="18"/>
  <c r="I264" i="17"/>
  <c r="X290" i="18"/>
  <c r="W290" i="18"/>
  <c r="W353" i="13"/>
  <c r="K62" i="14"/>
  <c r="M62" i="14"/>
  <c r="J62" i="14"/>
  <c r="U62" i="14"/>
  <c r="S62" i="14"/>
  <c r="V62" i="14"/>
  <c r="R62" i="14"/>
  <c r="L62" i="14"/>
  <c r="P62" i="14"/>
  <c r="Q62" i="14"/>
  <c r="N62" i="14"/>
  <c r="W62" i="14"/>
  <c r="J598" i="18"/>
  <c r="K598" i="18"/>
  <c r="L598" i="18"/>
  <c r="M598" i="18"/>
  <c r="N598" i="18"/>
  <c r="Q598" i="18"/>
  <c r="U598" i="18"/>
  <c r="S598" i="18"/>
  <c r="P598" i="18"/>
  <c r="X598" i="18"/>
  <c r="R598" i="18"/>
  <c r="J87" i="17"/>
  <c r="L87" i="17"/>
  <c r="R87" i="17"/>
  <c r="Q87" i="17"/>
  <c r="V87" i="17"/>
  <c r="M87" i="17"/>
  <c r="S87" i="17"/>
  <c r="U87" i="17"/>
  <c r="P87" i="17"/>
  <c r="K87" i="17"/>
  <c r="N87" i="17"/>
  <c r="W87" i="17"/>
  <c r="X87" i="17"/>
  <c r="J60" i="18"/>
  <c r="K60" i="18"/>
  <c r="L60" i="18"/>
  <c r="M60" i="18"/>
  <c r="N60" i="18"/>
  <c r="Q60" i="18"/>
  <c r="X60" i="18"/>
  <c r="W60" i="18"/>
  <c r="S60" i="18"/>
  <c r="V60" i="18"/>
  <c r="P60" i="18"/>
  <c r="R60" i="18"/>
  <c r="U291" i="17"/>
  <c r="R291" i="17"/>
  <c r="L291" i="17"/>
  <c r="N291" i="17"/>
  <c r="X291" i="17"/>
  <c r="I997" i="13"/>
  <c r="I1012" i="14"/>
  <c r="X296" i="13"/>
  <c r="L13" i="21"/>
  <c r="W309" i="18"/>
  <c r="X164" i="17"/>
  <c r="W164" i="17"/>
  <c r="W668" i="17" s="1"/>
  <c r="I1061" i="14"/>
  <c r="I997" i="14"/>
  <c r="I961" i="14"/>
  <c r="L56" i="13"/>
  <c r="N56" i="13"/>
  <c r="S56" i="13"/>
  <c r="K56" i="13"/>
  <c r="J56" i="13"/>
  <c r="P56" i="13"/>
  <c r="Q56" i="13"/>
  <c r="M56" i="13"/>
  <c r="U56" i="13"/>
  <c r="R56" i="13"/>
  <c r="V56" i="13"/>
  <c r="W56" i="13"/>
  <c r="X56" i="13"/>
  <c r="U47" i="13"/>
  <c r="R47" i="13"/>
  <c r="Q89" i="18"/>
  <c r="W72" i="18"/>
  <c r="W150" i="17"/>
  <c r="X150" i="17"/>
  <c r="W77" i="14"/>
  <c r="X77" i="14"/>
  <c r="W565" i="18"/>
  <c r="X565" i="18"/>
  <c r="Q565" i="18"/>
  <c r="X86" i="18"/>
  <c r="W86" i="18"/>
  <c r="K353" i="18"/>
  <c r="R353" i="18"/>
  <c r="X353" i="18"/>
  <c r="L353" i="18"/>
  <c r="M46" i="8"/>
  <c r="I46" i="17"/>
  <c r="W256" i="17"/>
  <c r="J420" i="17"/>
  <c r="K420" i="17"/>
  <c r="L420" i="17"/>
  <c r="M420" i="17"/>
  <c r="N420" i="17"/>
  <c r="P420" i="17"/>
  <c r="Q420" i="17"/>
  <c r="R420" i="17"/>
  <c r="R588" i="17" s="1"/>
  <c r="S420" i="17"/>
  <c r="U420" i="17"/>
  <c r="V420" i="17"/>
  <c r="W420" i="17"/>
  <c r="X420" i="17"/>
  <c r="I37" i="18"/>
  <c r="M37" i="10"/>
  <c r="X304" i="18"/>
  <c r="W304" i="18"/>
  <c r="J364" i="17"/>
  <c r="K364" i="17"/>
  <c r="L364" i="17"/>
  <c r="M364" i="17"/>
  <c r="N364" i="17"/>
  <c r="P364" i="17"/>
  <c r="Q364" i="17"/>
  <c r="R364" i="17"/>
  <c r="S364" i="17"/>
  <c r="U364" i="17"/>
  <c r="V364" i="17"/>
  <c r="X364" i="17"/>
  <c r="W364" i="17"/>
  <c r="L357" i="17"/>
  <c r="P357" i="17"/>
  <c r="K357" i="17"/>
  <c r="S357" i="17"/>
  <c r="J357" i="17"/>
  <c r="M357" i="17"/>
  <c r="V357" i="17"/>
  <c r="N357" i="17"/>
  <c r="W357" i="17"/>
  <c r="U357" i="17"/>
  <c r="Q357" i="17"/>
  <c r="X357" i="17"/>
  <c r="R357" i="17"/>
  <c r="I52" i="17"/>
  <c r="I593" i="17"/>
  <c r="J89" i="8"/>
  <c r="I89" i="17" s="1"/>
  <c r="L89" i="8"/>
  <c r="I425" i="17" s="1"/>
  <c r="G103" i="8"/>
  <c r="I607" i="17"/>
  <c r="K89" i="8"/>
  <c r="I257" i="17" s="1"/>
  <c r="J588" i="14"/>
  <c r="K588" i="14"/>
  <c r="M588" i="14"/>
  <c r="L588" i="14"/>
  <c r="R588" i="14"/>
  <c r="V588" i="14"/>
  <c r="N588" i="14"/>
  <c r="X588" i="14"/>
  <c r="J281" i="14"/>
  <c r="K281" i="14"/>
  <c r="M281" i="14"/>
  <c r="Q281" i="14"/>
  <c r="N281" i="14"/>
  <c r="R281" i="14"/>
  <c r="L281" i="14"/>
  <c r="V281" i="14"/>
  <c r="S281" i="14"/>
  <c r="W281" i="14"/>
  <c r="P281" i="14"/>
  <c r="X281" i="14"/>
  <c r="I83" i="14"/>
  <c r="I73" i="14"/>
  <c r="I327" i="13"/>
  <c r="I541" i="17"/>
  <c r="L37" i="8"/>
  <c r="J37" i="8"/>
  <c r="I37" i="17"/>
  <c r="V37" i="17" s="1"/>
  <c r="G53" i="8"/>
  <c r="I557" i="17"/>
  <c r="K37" i="8"/>
  <c r="I205" i="17"/>
  <c r="K45" i="8"/>
  <c r="I213" i="17" s="1"/>
  <c r="J45" i="8"/>
  <c r="I45" i="17"/>
  <c r="L45" i="8"/>
  <c r="I381" i="17" s="1"/>
  <c r="W381" i="17" s="1"/>
  <c r="I549" i="17"/>
  <c r="U281" i="14"/>
  <c r="K207" i="17"/>
  <c r="S207" i="17"/>
  <c r="R207" i="17"/>
  <c r="Q207" i="17"/>
  <c r="U207" i="17"/>
  <c r="M207" i="17"/>
  <c r="X207" i="17"/>
  <c r="N207" i="17"/>
  <c r="W207" i="17"/>
  <c r="M59" i="10"/>
  <c r="I59" i="18"/>
  <c r="P33" i="3"/>
  <c r="W32" i="3"/>
  <c r="J569" i="14"/>
  <c r="L569" i="14"/>
  <c r="Q569" i="14"/>
  <c r="X569" i="14"/>
  <c r="I588" i="13"/>
  <c r="M46" i="5"/>
  <c r="M570" i="13"/>
  <c r="Q570" i="13"/>
  <c r="U570" i="13"/>
  <c r="P570" i="13"/>
  <c r="K570" i="13"/>
  <c r="N570" i="13"/>
  <c r="R570" i="13"/>
  <c r="S570" i="13"/>
  <c r="J570" i="13"/>
  <c r="V570" i="13"/>
  <c r="L570" i="13"/>
  <c r="X570" i="13"/>
  <c r="W570" i="13"/>
  <c r="I998" i="14"/>
  <c r="Q574" i="18"/>
  <c r="Q573" i="18"/>
  <c r="Q587" i="13"/>
  <c r="J587" i="13"/>
  <c r="L587" i="13"/>
  <c r="W587" i="13"/>
  <c r="X587" i="13"/>
  <c r="R27" i="21"/>
  <c r="T41" i="4"/>
  <c r="T42" i="4"/>
  <c r="T50" i="4"/>
  <c r="T51" i="4"/>
  <c r="K26" i="18"/>
  <c r="L26" i="18"/>
  <c r="M26" i="18"/>
  <c r="V26" i="18"/>
  <c r="N26" i="18"/>
  <c r="R26" i="18"/>
  <c r="J26" i="18"/>
  <c r="Q26" i="18"/>
  <c r="U26" i="18"/>
  <c r="W26" i="18"/>
  <c r="P26" i="18"/>
  <c r="X26" i="18"/>
  <c r="X133" i="17"/>
  <c r="I1051" i="14"/>
  <c r="I1011" i="14"/>
  <c r="I974" i="14"/>
  <c r="V350" i="18"/>
  <c r="X62" i="14"/>
  <c r="I73" i="19"/>
  <c r="J73" i="19"/>
  <c r="K73" i="19"/>
  <c r="P73" i="19"/>
  <c r="V73" i="19"/>
  <c r="O73" i="19"/>
  <c r="U73" i="19"/>
  <c r="L73" i="19"/>
  <c r="W73" i="19"/>
  <c r="T73" i="19"/>
  <c r="M73" i="19"/>
  <c r="Q73" i="19"/>
  <c r="U60" i="18"/>
  <c r="J484" i="17"/>
  <c r="K484" i="17"/>
  <c r="M484" i="17"/>
  <c r="Q484" i="17"/>
  <c r="S484" i="17"/>
  <c r="U484" i="17"/>
  <c r="N484" i="17"/>
  <c r="R484" i="17"/>
  <c r="V484" i="17"/>
  <c r="X484" i="17"/>
  <c r="L484" i="17"/>
  <c r="P484" i="17"/>
  <c r="J451" i="17"/>
  <c r="N451" i="17"/>
  <c r="R451" i="17"/>
  <c r="V451" i="17"/>
  <c r="K451" i="17"/>
  <c r="S451" i="17"/>
  <c r="L451" i="17"/>
  <c r="M451" i="17"/>
  <c r="U451" i="17"/>
  <c r="P451" i="17"/>
  <c r="W451" i="17"/>
  <c r="Q451" i="17"/>
  <c r="X451" i="17"/>
  <c r="X566" i="18"/>
  <c r="W566" i="18"/>
  <c r="W74" i="18"/>
  <c r="X74" i="18"/>
  <c r="I550" i="18"/>
  <c r="I38" i="18"/>
  <c r="I48" i="18"/>
  <c r="P189" i="17"/>
  <c r="N189" i="17"/>
  <c r="V189" i="17"/>
  <c r="M189" i="17"/>
  <c r="U189" i="17"/>
  <c r="Q189" i="17"/>
  <c r="L189" i="17"/>
  <c r="K189" i="17"/>
  <c r="J189" i="17"/>
  <c r="S189" i="17"/>
  <c r="R189" i="17"/>
  <c r="X189" i="17"/>
  <c r="I183" i="17"/>
  <c r="I860" i="14"/>
  <c r="I897" i="18"/>
  <c r="I910" i="18"/>
  <c r="I945" i="18"/>
  <c r="I989" i="18"/>
  <c r="I1004" i="18"/>
  <c r="I1012" i="18"/>
  <c r="I1031" i="18"/>
  <c r="G267" i="10"/>
  <c r="I1053" i="18"/>
  <c r="N98" i="17"/>
  <c r="V98" i="17"/>
  <c r="L98" i="17"/>
  <c r="J98" i="17"/>
  <c r="K98" i="17"/>
  <c r="S98" i="17"/>
  <c r="O98" i="17"/>
  <c r="M98" i="17"/>
  <c r="R98" i="17"/>
  <c r="P98" i="17"/>
  <c r="U98" i="17"/>
  <c r="Q98" i="17"/>
  <c r="X98" i="17"/>
  <c r="W98" i="17"/>
  <c r="I654" i="17"/>
  <c r="G152" i="8"/>
  <c r="K150" i="8"/>
  <c r="L150" i="8"/>
  <c r="J555" i="14"/>
  <c r="L555" i="14"/>
  <c r="N555" i="14"/>
  <c r="P555" i="14"/>
  <c r="R555" i="14"/>
  <c r="V555" i="14"/>
  <c r="K555" i="14"/>
  <c r="Q555" i="14"/>
  <c r="Q820" i="14" s="1"/>
  <c r="U555" i="14"/>
  <c r="M555" i="14"/>
  <c r="S555" i="14"/>
  <c r="X555" i="14"/>
  <c r="W555" i="14"/>
  <c r="J587" i="14"/>
  <c r="K587" i="14"/>
  <c r="M587" i="14"/>
  <c r="O587" i="14"/>
  <c r="Q587" i="14"/>
  <c r="N587" i="14"/>
  <c r="P587" i="14"/>
  <c r="R587" i="14"/>
  <c r="W587" i="14"/>
  <c r="X587" i="14"/>
  <c r="I561" i="17"/>
  <c r="L57" i="8"/>
  <c r="K57" i="8"/>
  <c r="G79" i="8"/>
  <c r="I583" i="17"/>
  <c r="K67" i="8"/>
  <c r="I235" i="17"/>
  <c r="K235" i="17" s="1"/>
  <c r="I571" i="17"/>
  <c r="L67" i="8"/>
  <c r="I403" i="17"/>
  <c r="J67" i="8"/>
  <c r="I67" i="17"/>
  <c r="I633" i="17"/>
  <c r="P558" i="13"/>
  <c r="P198" i="17"/>
  <c r="N198" i="17"/>
  <c r="V198" i="17"/>
  <c r="M198" i="17"/>
  <c r="U198" i="17"/>
  <c r="S198" i="17"/>
  <c r="R198" i="17"/>
  <c r="J198" i="17"/>
  <c r="L198" i="17"/>
  <c r="W198" i="17"/>
  <c r="Q198" i="17"/>
  <c r="X76" i="13"/>
  <c r="W76" i="13"/>
  <c r="J354" i="14"/>
  <c r="K354" i="14"/>
  <c r="M354" i="14"/>
  <c r="Q354" i="14"/>
  <c r="S354" i="14"/>
  <c r="U354" i="14"/>
  <c r="L354" i="14"/>
  <c r="R354" i="14"/>
  <c r="P354" i="14"/>
  <c r="V354" i="14"/>
  <c r="N354" i="14"/>
  <c r="W354" i="14"/>
  <c r="W380" i="17"/>
  <c r="K18" i="10"/>
  <c r="I279" i="18"/>
  <c r="M158" i="8"/>
  <c r="I494" i="17"/>
  <c r="J570" i="18"/>
  <c r="L570" i="18"/>
  <c r="W570" i="18"/>
  <c r="X570" i="18"/>
  <c r="X76" i="18"/>
  <c r="M617" i="18"/>
  <c r="N617" i="18"/>
  <c r="L617" i="18"/>
  <c r="L881" i="18" s="1"/>
  <c r="P617" i="18"/>
  <c r="K617" i="18"/>
  <c r="Q617" i="18"/>
  <c r="V617" i="18"/>
  <c r="U617" i="18"/>
  <c r="J616" i="18"/>
  <c r="W616" i="18"/>
  <c r="Q616" i="18"/>
  <c r="K616" i="18"/>
  <c r="X616" i="18"/>
  <c r="V616" i="18"/>
  <c r="N616" i="18"/>
  <c r="U616" i="18"/>
  <c r="X383" i="17"/>
  <c r="W383" i="17"/>
  <c r="R102" i="17"/>
  <c r="P102" i="17"/>
  <c r="O102" i="17"/>
  <c r="L102" i="17"/>
  <c r="S102" i="17"/>
  <c r="Q102" i="17"/>
  <c r="V102" i="17"/>
  <c r="M102" i="17"/>
  <c r="K102" i="17"/>
  <c r="N102" i="17"/>
  <c r="U102" i="17"/>
  <c r="J102" i="17"/>
  <c r="X102" i="17"/>
  <c r="W102" i="17"/>
  <c r="J86" i="17"/>
  <c r="K86" i="17"/>
  <c r="S86" i="17"/>
  <c r="Q86" i="17"/>
  <c r="P86" i="17"/>
  <c r="V86" i="17"/>
  <c r="M86" i="17"/>
  <c r="R86" i="17"/>
  <c r="N86" i="17"/>
  <c r="L86" i="17"/>
  <c r="U86" i="17"/>
  <c r="W86" i="17"/>
  <c r="X86" i="17"/>
  <c r="W239" i="17"/>
  <c r="W291" i="18"/>
  <c r="L410" i="17"/>
  <c r="X410" i="17"/>
  <c r="J410" i="17"/>
  <c r="P410" i="17"/>
  <c r="W410" i="17"/>
  <c r="K437" i="17"/>
  <c r="L437" i="17"/>
  <c r="M437" i="17"/>
  <c r="N437" i="17"/>
  <c r="X437" i="17"/>
  <c r="J551" i="18"/>
  <c r="L551" i="18"/>
  <c r="S551" i="18"/>
  <c r="R551" i="18"/>
  <c r="M551" i="18"/>
  <c r="V551" i="18"/>
  <c r="W551" i="18"/>
  <c r="N551" i="18"/>
  <c r="U551" i="18"/>
  <c r="F27" i="11"/>
  <c r="G33" i="11"/>
  <c r="H96" i="19"/>
  <c r="X355" i="17"/>
  <c r="W355" i="17"/>
  <c r="R35" i="17"/>
  <c r="P35" i="17"/>
  <c r="O35" i="17"/>
  <c r="Q35" i="17"/>
  <c r="V35" i="17"/>
  <c r="J35" i="17"/>
  <c r="M35" i="17"/>
  <c r="L35" i="17"/>
  <c r="S35" i="17"/>
  <c r="N35" i="17"/>
  <c r="U35" i="17"/>
  <c r="K35" i="17"/>
  <c r="X35" i="17"/>
  <c r="I464" i="17"/>
  <c r="W464" i="17" s="1"/>
  <c r="I614" i="17"/>
  <c r="K110" i="8"/>
  <c r="I278" i="17" s="1"/>
  <c r="J110" i="8"/>
  <c r="L110" i="8"/>
  <c r="I446" i="17"/>
  <c r="W312" i="14"/>
  <c r="X312" i="14"/>
  <c r="J348" i="14"/>
  <c r="Q348" i="14"/>
  <c r="N348" i="14"/>
  <c r="V348" i="14"/>
  <c r="K348" i="14"/>
  <c r="S348" i="14"/>
  <c r="P348" i="14"/>
  <c r="R348" i="14"/>
  <c r="L348" i="14"/>
  <c r="M348" i="14"/>
  <c r="U348" i="14"/>
  <c r="W348" i="14"/>
  <c r="X348" i="14"/>
  <c r="I43" i="14"/>
  <c r="L601" i="13"/>
  <c r="P601" i="13"/>
  <c r="M601" i="13"/>
  <c r="Q601" i="13"/>
  <c r="U601" i="13"/>
  <c r="K601" i="13"/>
  <c r="S601" i="13"/>
  <c r="R601" i="13"/>
  <c r="V601" i="13"/>
  <c r="J601" i="13"/>
  <c r="N601" i="13"/>
  <c r="W601" i="13"/>
  <c r="L569" i="13"/>
  <c r="P569" i="13"/>
  <c r="M569" i="13"/>
  <c r="Q569" i="13"/>
  <c r="U569" i="13"/>
  <c r="K569" i="13"/>
  <c r="S569" i="13"/>
  <c r="J569" i="13"/>
  <c r="N569" i="13"/>
  <c r="R569" i="13"/>
  <c r="V569" i="13"/>
  <c r="X569" i="13"/>
  <c r="W569" i="13"/>
  <c r="L358" i="13"/>
  <c r="P358" i="13"/>
  <c r="M358" i="13"/>
  <c r="Q358" i="13"/>
  <c r="U358" i="13"/>
  <c r="K358" i="13"/>
  <c r="S358" i="13"/>
  <c r="V358" i="13"/>
  <c r="J358" i="13"/>
  <c r="N358" i="13"/>
  <c r="R358" i="13"/>
  <c r="W358" i="13"/>
  <c r="K198" i="17"/>
  <c r="M135" i="8"/>
  <c r="W128" i="17"/>
  <c r="L31" i="7"/>
  <c r="V34" i="15"/>
  <c r="I28" i="13"/>
  <c r="W35" i="17"/>
  <c r="H21" i="19"/>
  <c r="W77" i="18"/>
  <c r="V88" i="18"/>
  <c r="W88" i="18"/>
  <c r="N88" i="18"/>
  <c r="K347" i="18"/>
  <c r="M347" i="18"/>
  <c r="S347" i="18"/>
  <c r="L347" i="18"/>
  <c r="R347" i="18"/>
  <c r="W347" i="18"/>
  <c r="J611" i="18"/>
  <c r="L611" i="18"/>
  <c r="K611" i="18"/>
  <c r="R611" i="18"/>
  <c r="V611" i="18"/>
  <c r="M611" i="18"/>
  <c r="X611" i="18"/>
  <c r="N611" i="18"/>
  <c r="Q611" i="18"/>
  <c r="L208" i="17"/>
  <c r="R208" i="17"/>
  <c r="Q208" i="17"/>
  <c r="M208" i="17"/>
  <c r="V208" i="17"/>
  <c r="N208" i="17"/>
  <c r="X208" i="17"/>
  <c r="I69" i="17"/>
  <c r="I325" i="18"/>
  <c r="J587" i="18"/>
  <c r="K587" i="18"/>
  <c r="L587" i="18"/>
  <c r="M587" i="18"/>
  <c r="P587" i="18"/>
  <c r="W587" i="18"/>
  <c r="N587" i="18"/>
  <c r="X587" i="18"/>
  <c r="V587" i="18"/>
  <c r="R587" i="18"/>
  <c r="U587" i="18"/>
  <c r="K41" i="18"/>
  <c r="L41" i="18"/>
  <c r="R41" i="18"/>
  <c r="M41" i="18"/>
  <c r="N41" i="18"/>
  <c r="Q41" i="18"/>
  <c r="S41" i="18"/>
  <c r="J41" i="18"/>
  <c r="U41" i="18"/>
  <c r="J362" i="17"/>
  <c r="K362" i="17"/>
  <c r="L362" i="17"/>
  <c r="M362" i="17"/>
  <c r="N362" i="17"/>
  <c r="P362" i="17"/>
  <c r="Q362" i="17"/>
  <c r="R362" i="17"/>
  <c r="S362" i="17"/>
  <c r="U362" i="17"/>
  <c r="V362" i="17"/>
  <c r="W362" i="17"/>
  <c r="I23" i="17"/>
  <c r="M35" i="8"/>
  <c r="W127" i="17"/>
  <c r="X127" i="17"/>
  <c r="I604" i="17"/>
  <c r="K100" i="8"/>
  <c r="I268" i="17" s="1"/>
  <c r="L100" i="8"/>
  <c r="I436" i="17"/>
  <c r="J100" i="8"/>
  <c r="U459" i="17"/>
  <c r="R459" i="17"/>
  <c r="K459" i="17"/>
  <c r="S459" i="17"/>
  <c r="W459" i="17"/>
  <c r="X459" i="17"/>
  <c r="L109" i="8"/>
  <c r="K109" i="8"/>
  <c r="I277" i="17"/>
  <c r="G130" i="8"/>
  <c r="I613" i="17"/>
  <c r="J109" i="8"/>
  <c r="I109" i="17"/>
  <c r="X291" i="14"/>
  <c r="W291" i="14"/>
  <c r="J27" i="6"/>
  <c r="J19" i="8"/>
  <c r="M19" i="8" s="1"/>
  <c r="J38" i="8"/>
  <c r="J43" i="8"/>
  <c r="J26" i="6"/>
  <c r="J123" i="8"/>
  <c r="I24" i="11"/>
  <c r="I25" i="11"/>
  <c r="J108" i="8"/>
  <c r="J36" i="8"/>
  <c r="J41" i="8"/>
  <c r="J40" i="8"/>
  <c r="J39" i="8"/>
  <c r="M27" i="13"/>
  <c r="Q27" i="13"/>
  <c r="J27" i="13"/>
  <c r="N27" i="13"/>
  <c r="L27" i="13"/>
  <c r="U27" i="13"/>
  <c r="S27" i="13"/>
  <c r="P27" i="13"/>
  <c r="R27" i="13"/>
  <c r="K27" i="13"/>
  <c r="V27" i="13"/>
  <c r="W27" i="13"/>
  <c r="X27" i="13"/>
  <c r="X239" i="17"/>
  <c r="N316" i="17"/>
  <c r="R316" i="17"/>
  <c r="V316" i="17"/>
  <c r="K316" i="17"/>
  <c r="S316" i="17"/>
  <c r="L316" i="17"/>
  <c r="Q316" i="17"/>
  <c r="U316" i="17"/>
  <c r="M316" i="17"/>
  <c r="P316" i="17"/>
  <c r="X316" i="17"/>
  <c r="W33" i="15"/>
  <c r="Q38" i="13"/>
  <c r="R38" i="13"/>
  <c r="V38" i="13"/>
  <c r="S38" i="13"/>
  <c r="J38" i="13"/>
  <c r="P38" i="13"/>
  <c r="L38" i="13"/>
  <c r="M38" i="13"/>
  <c r="K38" i="13"/>
  <c r="U38" i="13"/>
  <c r="N38" i="13"/>
  <c r="X38" i="13"/>
  <c r="X358" i="13"/>
  <c r="J58" i="17"/>
  <c r="M58" i="17"/>
  <c r="U58" i="17"/>
  <c r="K58" i="17"/>
  <c r="S58" i="17"/>
  <c r="R58" i="17"/>
  <c r="N58" i="17"/>
  <c r="L58" i="17"/>
  <c r="Q58" i="17"/>
  <c r="P58" i="17"/>
  <c r="V58" i="17"/>
  <c r="X135" i="17"/>
  <c r="W135" i="17"/>
  <c r="P543" i="18"/>
  <c r="S543" i="18"/>
  <c r="Q59" i="15"/>
  <c r="J59" i="15"/>
  <c r="R59" i="15"/>
  <c r="L59" i="15"/>
  <c r="I59" i="15"/>
  <c r="U59" i="15"/>
  <c r="K59" i="15"/>
  <c r="W59" i="15"/>
  <c r="W158" i="17"/>
  <c r="X158" i="17"/>
  <c r="I74" i="19"/>
  <c r="J74" i="19"/>
  <c r="P74" i="19"/>
  <c r="W74" i="19"/>
  <c r="V74" i="19"/>
  <c r="U74" i="19"/>
  <c r="L74" i="19"/>
  <c r="N74" i="19"/>
  <c r="X71" i="18"/>
  <c r="W78" i="18"/>
  <c r="M89" i="10"/>
  <c r="X333" i="18"/>
  <c r="W333" i="18"/>
  <c r="L605" i="18"/>
  <c r="X605" i="18"/>
  <c r="I612" i="18"/>
  <c r="J214" i="17"/>
  <c r="R214" i="17"/>
  <c r="Q214" i="17"/>
  <c r="P214" i="17"/>
  <c r="S214" i="17"/>
  <c r="N214" i="17"/>
  <c r="M214" i="17"/>
  <c r="L214" i="17"/>
  <c r="K214" i="17"/>
  <c r="V214" i="17"/>
  <c r="U214" i="17"/>
  <c r="W385" i="17"/>
  <c r="X385" i="17"/>
  <c r="W287" i="18"/>
  <c r="X326" i="18"/>
  <c r="L405" i="17"/>
  <c r="Q405" i="17"/>
  <c r="X405" i="17"/>
  <c r="J588" i="18"/>
  <c r="K588" i="18"/>
  <c r="L588" i="18"/>
  <c r="M588" i="18"/>
  <c r="N588" i="18"/>
  <c r="S588" i="18"/>
  <c r="V588" i="18"/>
  <c r="U588" i="18"/>
  <c r="Q588" i="18"/>
  <c r="X588" i="18"/>
  <c r="W588" i="18"/>
  <c r="R588" i="18"/>
  <c r="X308" i="18"/>
  <c r="W308" i="18"/>
  <c r="W87" i="15"/>
  <c r="V87" i="15"/>
  <c r="Q354" i="17"/>
  <c r="R354" i="17"/>
  <c r="J305" i="17"/>
  <c r="M305" i="17"/>
  <c r="Q305" i="17"/>
  <c r="U305" i="17"/>
  <c r="N305" i="17"/>
  <c r="R305" i="17"/>
  <c r="V305" i="17"/>
  <c r="K305" i="17"/>
  <c r="S305" i="17"/>
  <c r="P305" i="17"/>
  <c r="L305" i="17"/>
  <c r="W305" i="17"/>
  <c r="X305" i="17"/>
  <c r="I825" i="14"/>
  <c r="J21" i="18"/>
  <c r="K21" i="18"/>
  <c r="L21" i="18"/>
  <c r="V21" i="18"/>
  <c r="W21" i="18"/>
  <c r="P21" i="18"/>
  <c r="X21" i="18"/>
  <c r="Q21" i="18"/>
  <c r="N21" i="18"/>
  <c r="R21" i="18"/>
  <c r="S21" i="18"/>
  <c r="M21" i="18"/>
  <c r="W267" i="17"/>
  <c r="L93" i="8"/>
  <c r="I429" i="17" s="1"/>
  <c r="J593" i="14"/>
  <c r="L593" i="14"/>
  <c r="N593" i="14"/>
  <c r="P593" i="14"/>
  <c r="R593" i="14"/>
  <c r="V593" i="14"/>
  <c r="M593" i="14"/>
  <c r="K593" i="14"/>
  <c r="S593" i="14"/>
  <c r="Q593" i="14"/>
  <c r="U593" i="14"/>
  <c r="I617" i="14"/>
  <c r="K626" i="13"/>
  <c r="S626" i="13"/>
  <c r="J626" i="13"/>
  <c r="L626" i="13"/>
  <c r="N626" i="13"/>
  <c r="P626" i="13"/>
  <c r="V626" i="13"/>
  <c r="Q626" i="13"/>
  <c r="U626" i="13"/>
  <c r="R626" i="13"/>
  <c r="M626" i="13"/>
  <c r="W626" i="13"/>
  <c r="K69" i="5"/>
  <c r="K75" i="5"/>
  <c r="I346" i="13" s="1"/>
  <c r="K72" i="6"/>
  <c r="K81" i="6"/>
  <c r="M81" i="6" s="1"/>
  <c r="I346" i="14"/>
  <c r="K70" i="6"/>
  <c r="I335" i="14" s="1"/>
  <c r="K76" i="6"/>
  <c r="K79" i="6"/>
  <c r="I344" i="14" s="1"/>
  <c r="K71" i="5"/>
  <c r="I342" i="13"/>
  <c r="K76" i="5"/>
  <c r="K73" i="6"/>
  <c r="K82" i="6"/>
  <c r="I347" i="14"/>
  <c r="K70" i="5"/>
  <c r="I341" i="13"/>
  <c r="K78" i="5"/>
  <c r="I349" i="13" s="1"/>
  <c r="K69" i="6"/>
  <c r="K82" i="10"/>
  <c r="K72" i="5"/>
  <c r="I343" i="13"/>
  <c r="K79" i="5"/>
  <c r="I350" i="13"/>
  <c r="K77" i="10"/>
  <c r="K73" i="10"/>
  <c r="K73" i="5"/>
  <c r="K80" i="5"/>
  <c r="I351" i="13" s="1"/>
  <c r="K75" i="6"/>
  <c r="I340" i="14" s="1"/>
  <c r="K80" i="6"/>
  <c r="I345" i="14"/>
  <c r="W345" i="14" s="1"/>
  <c r="K81" i="10"/>
  <c r="K72" i="10"/>
  <c r="I336" i="18" s="1"/>
  <c r="X336" i="18" s="1"/>
  <c r="K74" i="5"/>
  <c r="I345" i="13" s="1"/>
  <c r="P345" i="13" s="1"/>
  <c r="K81" i="5"/>
  <c r="K71" i="6"/>
  <c r="K76" i="10"/>
  <c r="I340" i="18"/>
  <c r="K78" i="6"/>
  <c r="E25" i="23"/>
  <c r="K74" i="10"/>
  <c r="K80" i="10"/>
  <c r="I344" i="18" s="1"/>
  <c r="K71" i="10"/>
  <c r="I335" i="18"/>
  <c r="K77" i="5"/>
  <c r="I348" i="13"/>
  <c r="K70" i="10"/>
  <c r="K79" i="10"/>
  <c r="I343" i="18" s="1"/>
  <c r="W343" i="18" s="1"/>
  <c r="I24" i="13"/>
  <c r="X198" i="17"/>
  <c r="W58" i="17"/>
  <c r="M217" i="17"/>
  <c r="U217" i="17"/>
  <c r="L217" i="17"/>
  <c r="K217" i="17"/>
  <c r="S217" i="17"/>
  <c r="V217" i="17"/>
  <c r="Q217" i="17"/>
  <c r="P217" i="17"/>
  <c r="M137" i="8"/>
  <c r="J317" i="17"/>
  <c r="N317" i="17"/>
  <c r="R317" i="17"/>
  <c r="V317" i="17"/>
  <c r="K317" i="17"/>
  <c r="S317" i="17"/>
  <c r="M317" i="17"/>
  <c r="U317" i="17"/>
  <c r="L317" i="17"/>
  <c r="Q317" i="17"/>
  <c r="X317" i="17"/>
  <c r="P317" i="17"/>
  <c r="W317" i="17"/>
  <c r="X287" i="18"/>
  <c r="P83" i="17"/>
  <c r="N83" i="17"/>
  <c r="V83" i="17"/>
  <c r="M83" i="17"/>
  <c r="U83" i="17"/>
  <c r="K83" i="17"/>
  <c r="R83" i="17"/>
  <c r="J83" i="17"/>
  <c r="S83" i="17"/>
  <c r="L83" i="17"/>
  <c r="Q83" i="17"/>
  <c r="X83" i="17"/>
  <c r="W288" i="18"/>
  <c r="X288" i="18"/>
  <c r="O74" i="19"/>
  <c r="W617" i="18"/>
  <c r="W326" i="14"/>
  <c r="K46" i="13"/>
  <c r="M46" i="13"/>
  <c r="R46" i="13"/>
  <c r="V46" i="13"/>
  <c r="L46" i="13"/>
  <c r="U46" i="13"/>
  <c r="Q46" i="13"/>
  <c r="S46" i="13"/>
  <c r="P46" i="13"/>
  <c r="J46" i="13"/>
  <c r="N46" i="13"/>
  <c r="X46" i="13"/>
  <c r="W46" i="13"/>
  <c r="K449" i="17"/>
  <c r="K617" i="17" s="1"/>
  <c r="S449" i="17"/>
  <c r="L449" i="17"/>
  <c r="P449" i="17"/>
  <c r="M449" i="17"/>
  <c r="U449" i="17"/>
  <c r="J449" i="17"/>
  <c r="R449" i="17"/>
  <c r="Q449" i="17"/>
  <c r="J574" i="18"/>
  <c r="L574" i="18"/>
  <c r="W83" i="18"/>
  <c r="M66" i="17"/>
  <c r="U66" i="17"/>
  <c r="K66" i="17"/>
  <c r="S66" i="17"/>
  <c r="R66" i="17"/>
  <c r="V66" i="17"/>
  <c r="N66" i="17"/>
  <c r="L66" i="17"/>
  <c r="P66" i="17"/>
  <c r="X66" i="17"/>
  <c r="Q84" i="17"/>
  <c r="J84" i="17"/>
  <c r="M84" i="17"/>
  <c r="K84" i="17"/>
  <c r="R84" i="17"/>
  <c r="P84" i="17"/>
  <c r="U84" i="17"/>
  <c r="L84" i="17"/>
  <c r="X84" i="17"/>
  <c r="I57" i="18"/>
  <c r="X233" i="17"/>
  <c r="W233" i="17"/>
  <c r="U21" i="18"/>
  <c r="K304" i="17"/>
  <c r="S304" i="17"/>
  <c r="J304" i="17"/>
  <c r="R304" i="17"/>
  <c r="Q304" i="17"/>
  <c r="P304" i="17"/>
  <c r="L304" i="17"/>
  <c r="V304" i="17"/>
  <c r="U304" i="17"/>
  <c r="N304" i="17"/>
  <c r="M304" i="17"/>
  <c r="I847" i="14"/>
  <c r="I603" i="17"/>
  <c r="J99" i="8"/>
  <c r="L99" i="8"/>
  <c r="I435" i="17"/>
  <c r="K90" i="8"/>
  <c r="M90" i="8" s="1"/>
  <c r="J90" i="8"/>
  <c r="I594" i="17"/>
  <c r="L90" i="8"/>
  <c r="I426" i="17" s="1"/>
  <c r="K77" i="6"/>
  <c r="I342" i="14"/>
  <c r="I74" i="14"/>
  <c r="I921" i="14"/>
  <c r="I906" i="14"/>
  <c r="G132" i="6"/>
  <c r="I1037" i="13"/>
  <c r="I1029" i="13"/>
  <c r="I1010" i="13"/>
  <c r="I966" i="13"/>
  <c r="Q352" i="18"/>
  <c r="Q63" i="18"/>
  <c r="Q278" i="18"/>
  <c r="P75" i="15"/>
  <c r="Q542" i="18"/>
  <c r="P22" i="19"/>
  <c r="Q549" i="18"/>
  <c r="Q49" i="18"/>
  <c r="Q27" i="18"/>
  <c r="P47" i="19"/>
  <c r="X73" i="13"/>
  <c r="W73" i="13"/>
  <c r="Q410" i="17"/>
  <c r="J316" i="17"/>
  <c r="W45" i="18"/>
  <c r="W137" i="17"/>
  <c r="J91" i="10"/>
  <c r="J361" i="17"/>
  <c r="K361" i="17"/>
  <c r="L361" i="17"/>
  <c r="M361" i="17"/>
  <c r="N361" i="17"/>
  <c r="P361" i="17"/>
  <c r="Q361" i="17"/>
  <c r="R361" i="17"/>
  <c r="S361" i="17"/>
  <c r="U361" i="17"/>
  <c r="V361" i="17"/>
  <c r="W361" i="17"/>
  <c r="I75" i="18"/>
  <c r="R75" i="18" s="1"/>
  <c r="I80" i="18"/>
  <c r="W84" i="18"/>
  <c r="J597" i="18"/>
  <c r="K597" i="18"/>
  <c r="L597" i="18"/>
  <c r="P597" i="18"/>
  <c r="S597" i="18"/>
  <c r="W597" i="18"/>
  <c r="R597" i="18"/>
  <c r="V597" i="18"/>
  <c r="Q92" i="17"/>
  <c r="N92" i="17"/>
  <c r="V92" i="17"/>
  <c r="P92" i="17"/>
  <c r="U92" i="17"/>
  <c r="L92" i="17"/>
  <c r="R92" i="17"/>
  <c r="M92" i="17"/>
  <c r="W92" i="17"/>
  <c r="J61" i="18"/>
  <c r="L61" i="18"/>
  <c r="R61" i="18"/>
  <c r="Q61" i="18"/>
  <c r="S61" i="18"/>
  <c r="V61" i="18"/>
  <c r="W245" i="17"/>
  <c r="X269" i="17"/>
  <c r="W269" i="17"/>
  <c r="X260" i="17"/>
  <c r="X254" i="17"/>
  <c r="L402" i="17"/>
  <c r="Q402" i="17"/>
  <c r="J552" i="18"/>
  <c r="M552" i="18"/>
  <c r="N552" i="18"/>
  <c r="K552" i="18"/>
  <c r="Q552" i="18"/>
  <c r="V552" i="18"/>
  <c r="U552" i="18"/>
  <c r="W552" i="18"/>
  <c r="J49" i="18"/>
  <c r="L49" i="18"/>
  <c r="U49" i="18"/>
  <c r="X49" i="18"/>
  <c r="R49" i="18"/>
  <c r="W49" i="18"/>
  <c r="P13" i="21"/>
  <c r="S75" i="19"/>
  <c r="K193" i="17"/>
  <c r="S193" i="17"/>
  <c r="J193" i="17"/>
  <c r="R193" i="17"/>
  <c r="Q193" i="17"/>
  <c r="P193" i="17"/>
  <c r="N193" i="17"/>
  <c r="M193" i="17"/>
  <c r="V193" i="17"/>
  <c r="U193" i="17"/>
  <c r="W193" i="17"/>
  <c r="N182" i="17"/>
  <c r="S182" i="17"/>
  <c r="M182" i="17"/>
  <c r="I28" i="17"/>
  <c r="M28" i="8"/>
  <c r="J334" i="17"/>
  <c r="N334" i="17"/>
  <c r="R334" i="17"/>
  <c r="V334" i="17"/>
  <c r="K334" i="17"/>
  <c r="S334" i="17"/>
  <c r="P334" i="17"/>
  <c r="M334" i="17"/>
  <c r="U334" i="17"/>
  <c r="Q334" i="17"/>
  <c r="L334" i="17"/>
  <c r="W334" i="17"/>
  <c r="X334" i="17"/>
  <c r="L34" i="21"/>
  <c r="G171" i="8"/>
  <c r="I660" i="17"/>
  <c r="J546" i="14"/>
  <c r="L546" i="14"/>
  <c r="N546" i="14"/>
  <c r="P546" i="14"/>
  <c r="R546" i="14"/>
  <c r="V546" i="14"/>
  <c r="M546" i="14"/>
  <c r="K546" i="14"/>
  <c r="Q546" i="14"/>
  <c r="S546" i="14"/>
  <c r="U546" i="14"/>
  <c r="J552" i="14"/>
  <c r="K552" i="14"/>
  <c r="M552" i="14"/>
  <c r="Q552" i="14"/>
  <c r="S552" i="14"/>
  <c r="U552" i="14"/>
  <c r="N552" i="14"/>
  <c r="P552" i="14"/>
  <c r="W552" i="14"/>
  <c r="R552" i="14"/>
  <c r="L552" i="14"/>
  <c r="J614" i="14"/>
  <c r="K614" i="14"/>
  <c r="M614" i="14"/>
  <c r="O614" i="14"/>
  <c r="Q614" i="14"/>
  <c r="S614" i="14"/>
  <c r="P614" i="14"/>
  <c r="N614" i="14"/>
  <c r="R614" i="14"/>
  <c r="W614" i="14"/>
  <c r="J603" i="14"/>
  <c r="Q603" i="14"/>
  <c r="V603" i="14"/>
  <c r="R603" i="14"/>
  <c r="M603" i="14"/>
  <c r="L603" i="14"/>
  <c r="K603" i="14"/>
  <c r="S603" i="14"/>
  <c r="K27" i="6"/>
  <c r="I292" i="14" s="1"/>
  <c r="K108" i="8"/>
  <c r="K38" i="8"/>
  <c r="I206" i="17"/>
  <c r="K44" i="8"/>
  <c r="K52" i="8"/>
  <c r="K36" i="8"/>
  <c r="K43" i="8"/>
  <c r="I211" i="17" s="1"/>
  <c r="K19" i="8"/>
  <c r="I187" i="17"/>
  <c r="J24" i="11"/>
  <c r="K48" i="8"/>
  <c r="K353" i="14"/>
  <c r="M353" i="14"/>
  <c r="Q353" i="14"/>
  <c r="S353" i="14"/>
  <c r="J353" i="14"/>
  <c r="L353" i="14"/>
  <c r="P353" i="14"/>
  <c r="R353" i="14"/>
  <c r="V353" i="14"/>
  <c r="U353" i="14"/>
  <c r="N353" i="14"/>
  <c r="W353" i="14"/>
  <c r="I88" i="14"/>
  <c r="M88" i="6"/>
  <c r="I938" i="13"/>
  <c r="M630" i="13"/>
  <c r="Q630" i="13"/>
  <c r="U630" i="13"/>
  <c r="K630" i="13"/>
  <c r="S630" i="13"/>
  <c r="L630" i="13"/>
  <c r="P630" i="13"/>
  <c r="V630" i="13"/>
  <c r="N630" i="13"/>
  <c r="J630" i="13"/>
  <c r="R630" i="13"/>
  <c r="W630" i="13"/>
  <c r="W901" i="13" s="1"/>
  <c r="X630" i="13"/>
  <c r="J612" i="13"/>
  <c r="N612" i="13"/>
  <c r="R612" i="13"/>
  <c r="V612" i="13"/>
  <c r="L612" i="13"/>
  <c r="P612" i="13"/>
  <c r="U612" i="13"/>
  <c r="S612" i="13"/>
  <c r="K612" i="13"/>
  <c r="Q612" i="13"/>
  <c r="M612" i="13"/>
  <c r="L57" i="5"/>
  <c r="I599" i="13" s="1"/>
  <c r="L60" i="5"/>
  <c r="I602" i="13"/>
  <c r="L58" i="5"/>
  <c r="I600" i="13" s="1"/>
  <c r="L61" i="5"/>
  <c r="I603" i="13"/>
  <c r="L59" i="6"/>
  <c r="I589" i="14" s="1"/>
  <c r="L56" i="6"/>
  <c r="I586" i="14" s="1"/>
  <c r="L60" i="6"/>
  <c r="L62" i="5"/>
  <c r="L87" i="8"/>
  <c r="I423" i="17" s="1"/>
  <c r="L91" i="8"/>
  <c r="L96" i="8"/>
  <c r="I432" i="17"/>
  <c r="L102" i="8"/>
  <c r="L61" i="10"/>
  <c r="I589" i="18" s="1"/>
  <c r="L57" i="10"/>
  <c r="I585" i="18" s="1"/>
  <c r="L98" i="8"/>
  <c r="L63" i="5"/>
  <c r="I605" i="13"/>
  <c r="L61" i="6"/>
  <c r="L65" i="6" s="1"/>
  <c r="I591" i="14"/>
  <c r="L88" i="8"/>
  <c r="L92" i="8"/>
  <c r="L97" i="8"/>
  <c r="L83" i="8"/>
  <c r="L56" i="10"/>
  <c r="S50" i="4"/>
  <c r="S51" i="4"/>
  <c r="Q27" i="21"/>
  <c r="S41" i="4"/>
  <c r="S42" i="4"/>
  <c r="J57" i="13"/>
  <c r="N57" i="13"/>
  <c r="K57" i="13"/>
  <c r="M57" i="13"/>
  <c r="R57" i="13"/>
  <c r="V57" i="13"/>
  <c r="U57" i="13"/>
  <c r="Q57" i="13"/>
  <c r="L57" i="13"/>
  <c r="P57" i="13"/>
  <c r="S57" i="13"/>
  <c r="I31" i="21"/>
  <c r="M84" i="18"/>
  <c r="N31" i="21"/>
  <c r="R87" i="18"/>
  <c r="J31" i="21"/>
  <c r="N86" i="18"/>
  <c r="P31" i="21"/>
  <c r="F31" i="21"/>
  <c r="J87" i="14"/>
  <c r="R31" i="21"/>
  <c r="V86" i="18"/>
  <c r="Q31" i="21"/>
  <c r="O31" i="21"/>
  <c r="L31" i="21"/>
  <c r="P87" i="18"/>
  <c r="M597" i="18"/>
  <c r="L193" i="17"/>
  <c r="R544" i="18"/>
  <c r="K471" i="17"/>
  <c r="L471" i="17"/>
  <c r="M471" i="17"/>
  <c r="N471" i="17"/>
  <c r="P471" i="17"/>
  <c r="Q471" i="17"/>
  <c r="R471" i="17"/>
  <c r="S471" i="17"/>
  <c r="U471" i="17"/>
  <c r="V471" i="17"/>
  <c r="J471" i="17"/>
  <c r="X471" i="17"/>
  <c r="W471" i="17"/>
  <c r="J27" i="18"/>
  <c r="K27" i="18"/>
  <c r="L27" i="18"/>
  <c r="M27" i="18"/>
  <c r="V27" i="18"/>
  <c r="W27" i="18"/>
  <c r="M86" i="8"/>
  <c r="J562" i="18"/>
  <c r="L562" i="18"/>
  <c r="Q562" i="18"/>
  <c r="X562" i="18"/>
  <c r="X290" i="14"/>
  <c r="Q597" i="18"/>
  <c r="E40" i="21"/>
  <c r="K22" i="19"/>
  <c r="I22" i="19"/>
  <c r="L22" i="19"/>
  <c r="M22" i="19"/>
  <c r="U22" i="19"/>
  <c r="W22" i="19"/>
  <c r="J22" i="19"/>
  <c r="T22" i="19"/>
  <c r="R22" i="19"/>
  <c r="V22" i="19"/>
  <c r="W81" i="18"/>
  <c r="I85" i="18"/>
  <c r="V85" i="18" s="1"/>
  <c r="J349" i="18"/>
  <c r="K349" i="18"/>
  <c r="L349" i="18"/>
  <c r="S349" i="18"/>
  <c r="R349" i="18"/>
  <c r="Q349" i="18"/>
  <c r="M349" i="18"/>
  <c r="V349" i="18"/>
  <c r="X327" i="18"/>
  <c r="J350" i="17"/>
  <c r="Q350" i="17"/>
  <c r="R350" i="17"/>
  <c r="S350" i="17"/>
  <c r="I27" i="17"/>
  <c r="N16" i="17"/>
  <c r="V16" i="17"/>
  <c r="L16" i="17"/>
  <c r="K16" i="17"/>
  <c r="S16" i="17"/>
  <c r="P16" i="17"/>
  <c r="U16" i="17"/>
  <c r="R16" i="17"/>
  <c r="J16" i="17"/>
  <c r="Q16" i="17"/>
  <c r="M16" i="17"/>
  <c r="X16" i="17"/>
  <c r="J309" i="17"/>
  <c r="M309" i="17"/>
  <c r="Q309" i="17"/>
  <c r="U309" i="17"/>
  <c r="N309" i="17"/>
  <c r="R309" i="17"/>
  <c r="V309" i="17"/>
  <c r="L309" i="17"/>
  <c r="K309" i="17"/>
  <c r="S309" i="17"/>
  <c r="P309" i="17"/>
  <c r="X309" i="17"/>
  <c r="K42" i="8"/>
  <c r="I210" i="17" s="1"/>
  <c r="X307" i="14"/>
  <c r="W327" i="14"/>
  <c r="K37" i="14"/>
  <c r="M37" i="14"/>
  <c r="J37" i="14"/>
  <c r="Q37" i="14"/>
  <c r="L37" i="14"/>
  <c r="V37" i="14"/>
  <c r="S37" i="14"/>
  <c r="I60" i="14"/>
  <c r="I69" i="14"/>
  <c r="L629" i="13"/>
  <c r="P629" i="13"/>
  <c r="M629" i="13"/>
  <c r="Q629" i="13"/>
  <c r="U629" i="13"/>
  <c r="K629" i="13"/>
  <c r="S629" i="13"/>
  <c r="J629" i="13"/>
  <c r="V629" i="13"/>
  <c r="N629" i="13"/>
  <c r="R629" i="13"/>
  <c r="X629" i="13"/>
  <c r="W629" i="13"/>
  <c r="L592" i="13"/>
  <c r="P592" i="13"/>
  <c r="J592" i="13"/>
  <c r="Q592" i="13"/>
  <c r="X592" i="13"/>
  <c r="W592" i="13"/>
  <c r="L581" i="13"/>
  <c r="P581" i="13"/>
  <c r="J581" i="13"/>
  <c r="X581" i="13"/>
  <c r="J565" i="13"/>
  <c r="N565" i="13"/>
  <c r="R565" i="13"/>
  <c r="V565" i="13"/>
  <c r="K565" i="13"/>
  <c r="S565" i="13"/>
  <c r="M565" i="13"/>
  <c r="Q565" i="13"/>
  <c r="U565" i="13"/>
  <c r="L565" i="13"/>
  <c r="P565" i="13"/>
  <c r="W565" i="13"/>
  <c r="M356" i="13"/>
  <c r="Q356" i="13"/>
  <c r="U356" i="13"/>
  <c r="J356" i="13"/>
  <c r="N356" i="13"/>
  <c r="R356" i="13"/>
  <c r="V356" i="13"/>
  <c r="S356" i="13"/>
  <c r="K356" i="13"/>
  <c r="L356" i="13"/>
  <c r="P356" i="13"/>
  <c r="X356" i="13"/>
  <c r="W306" i="13"/>
  <c r="X306" i="13"/>
  <c r="U549" i="18"/>
  <c r="T47" i="19"/>
  <c r="R32" i="4"/>
  <c r="R33" i="4"/>
  <c r="R41" i="4"/>
  <c r="R42" i="4"/>
  <c r="P27" i="21"/>
  <c r="J24" i="6"/>
  <c r="J30" i="6" s="1"/>
  <c r="J25" i="5"/>
  <c r="M25" i="5" s="1"/>
  <c r="J89" i="5"/>
  <c r="M89" i="5" s="1"/>
  <c r="J25" i="6"/>
  <c r="J26" i="5"/>
  <c r="J28" i="6"/>
  <c r="J22" i="5"/>
  <c r="J14" i="8"/>
  <c r="E52" i="23"/>
  <c r="J25" i="10"/>
  <c r="M25" i="10" s="1"/>
  <c r="J20" i="8"/>
  <c r="J25" i="8"/>
  <c r="J30" i="8"/>
  <c r="J28" i="10"/>
  <c r="J24" i="10"/>
  <c r="J16" i="5"/>
  <c r="J15" i="8"/>
  <c r="I15" i="17" s="1"/>
  <c r="J23" i="10"/>
  <c r="J23" i="5"/>
  <c r="J21" i="8"/>
  <c r="J26" i="8"/>
  <c r="J14" i="10"/>
  <c r="M88" i="18"/>
  <c r="Q25" i="21"/>
  <c r="U88" i="18"/>
  <c r="K25" i="21"/>
  <c r="L25" i="21"/>
  <c r="P88" i="18"/>
  <c r="M25" i="21"/>
  <c r="N25" i="21"/>
  <c r="O25" i="21"/>
  <c r="P25" i="21"/>
  <c r="T88" i="18"/>
  <c r="I546" i="17"/>
  <c r="L42" i="8"/>
  <c r="I378" i="17"/>
  <c r="J42" i="8"/>
  <c r="K50" i="8"/>
  <c r="I218" i="17"/>
  <c r="J50" i="8"/>
  <c r="J53" i="8" s="1"/>
  <c r="L88" i="18"/>
  <c r="M49" i="18"/>
  <c r="L544" i="18"/>
  <c r="M544" i="18"/>
  <c r="N544" i="18"/>
  <c r="P544" i="18"/>
  <c r="P546" i="18" s="1"/>
  <c r="Q544" i="18"/>
  <c r="S544" i="18"/>
  <c r="M195" i="17"/>
  <c r="U195" i="17"/>
  <c r="L195" i="17"/>
  <c r="K195" i="17"/>
  <c r="S195" i="17"/>
  <c r="J195" i="17"/>
  <c r="R195" i="17"/>
  <c r="V195" i="17"/>
  <c r="Q195" i="17"/>
  <c r="P195" i="17"/>
  <c r="N195" i="17"/>
  <c r="X195" i="17"/>
  <c r="X166" i="17"/>
  <c r="X670" i="17" s="1"/>
  <c r="J50" i="14"/>
  <c r="L50" i="14"/>
  <c r="M50" i="14"/>
  <c r="K50" i="14"/>
  <c r="Q50" i="14"/>
  <c r="S50" i="14"/>
  <c r="P50" i="14"/>
  <c r="U50" i="14"/>
  <c r="N50" i="14"/>
  <c r="V50" i="14"/>
  <c r="R50" i="14"/>
  <c r="X50" i="14"/>
  <c r="W50" i="14"/>
  <c r="U42" i="24"/>
  <c r="K25" i="11"/>
  <c r="H76" i="19"/>
  <c r="X70" i="18"/>
  <c r="J96" i="17"/>
  <c r="L96" i="17"/>
  <c r="R96" i="17"/>
  <c r="Q96" i="17"/>
  <c r="M96" i="17"/>
  <c r="K96" i="17"/>
  <c r="P96" i="17"/>
  <c r="N96" i="17"/>
  <c r="U96" i="17"/>
  <c r="S96" i="17"/>
  <c r="V96" i="17"/>
  <c r="X96" i="17"/>
  <c r="W96" i="17"/>
  <c r="J586" i="18"/>
  <c r="K586" i="18"/>
  <c r="L586" i="18"/>
  <c r="M586" i="18"/>
  <c r="N586" i="18"/>
  <c r="R586" i="18"/>
  <c r="Q586" i="18"/>
  <c r="X586" i="18"/>
  <c r="J36" i="18"/>
  <c r="K36" i="18"/>
  <c r="L36" i="18"/>
  <c r="M36" i="18"/>
  <c r="N36" i="18"/>
  <c r="Q36" i="18"/>
  <c r="S36" i="18"/>
  <c r="W36" i="18"/>
  <c r="J44" i="18"/>
  <c r="K44" i="18"/>
  <c r="L44" i="18"/>
  <c r="P44" i="18"/>
  <c r="V44" i="18"/>
  <c r="X44" i="18"/>
  <c r="S44" i="18"/>
  <c r="W44" i="18"/>
  <c r="U44" i="18"/>
  <c r="I114" i="15"/>
  <c r="K114" i="15"/>
  <c r="L114" i="15"/>
  <c r="T114" i="15"/>
  <c r="M114" i="15"/>
  <c r="U114" i="15"/>
  <c r="J114" i="15"/>
  <c r="P114" i="15"/>
  <c r="O114" i="15"/>
  <c r="R114" i="15"/>
  <c r="V114" i="15"/>
  <c r="W26" i="24"/>
  <c r="T128" i="15"/>
  <c r="W128" i="15"/>
  <c r="J128" i="15"/>
  <c r="M128" i="15"/>
  <c r="K13" i="21"/>
  <c r="N128" i="15"/>
  <c r="I128" i="15"/>
  <c r="O128" i="15"/>
  <c r="K128" i="15"/>
  <c r="P128" i="15"/>
  <c r="L128" i="15"/>
  <c r="N197" i="17"/>
  <c r="V197" i="17"/>
  <c r="M197" i="17"/>
  <c r="U197" i="17"/>
  <c r="L197" i="17"/>
  <c r="S197" i="17"/>
  <c r="R197" i="17"/>
  <c r="Q197" i="17"/>
  <c r="K197" i="17"/>
  <c r="P197" i="17"/>
  <c r="N203" i="17"/>
  <c r="V203" i="17"/>
  <c r="M203" i="17"/>
  <c r="U203" i="17"/>
  <c r="L203" i="17"/>
  <c r="S203" i="17"/>
  <c r="R203" i="17"/>
  <c r="Q203" i="17"/>
  <c r="J203" i="17"/>
  <c r="P203" i="17"/>
  <c r="K203" i="17"/>
  <c r="M332" i="17"/>
  <c r="U332" i="17"/>
  <c r="L332" i="17"/>
  <c r="K332" i="17"/>
  <c r="S332" i="17"/>
  <c r="J332" i="17"/>
  <c r="R332" i="17"/>
  <c r="V332" i="17"/>
  <c r="Q332" i="17"/>
  <c r="P332" i="17"/>
  <c r="N332" i="17"/>
  <c r="F34" i="21"/>
  <c r="H34" i="21"/>
  <c r="P34" i="21"/>
  <c r="I34" i="21"/>
  <c r="Q34" i="21"/>
  <c r="J34" i="21"/>
  <c r="R34" i="21"/>
  <c r="K34" i="21"/>
  <c r="I906" i="18"/>
  <c r="I944" i="18"/>
  <c r="G183" i="10"/>
  <c r="I975" i="18" s="1"/>
  <c r="I986" i="18"/>
  <c r="I1056" i="18"/>
  <c r="W32" i="15"/>
  <c r="J558" i="14"/>
  <c r="K558" i="14"/>
  <c r="M558" i="14"/>
  <c r="Q558" i="14"/>
  <c r="S558" i="14"/>
  <c r="U558" i="14"/>
  <c r="P558" i="14"/>
  <c r="W558" i="14"/>
  <c r="J577" i="14"/>
  <c r="L577" i="14"/>
  <c r="X577" i="14"/>
  <c r="J565" i="14"/>
  <c r="L565" i="14"/>
  <c r="X565" i="14"/>
  <c r="I925" i="14"/>
  <c r="G270" i="5"/>
  <c r="I1031" i="13"/>
  <c r="I968" i="13"/>
  <c r="I931" i="13"/>
  <c r="I915" i="13"/>
  <c r="L72" i="5"/>
  <c r="I614" i="13"/>
  <c r="L74" i="6"/>
  <c r="I604" i="14" s="1"/>
  <c r="L78" i="6"/>
  <c r="I608" i="14" s="1"/>
  <c r="L69" i="5"/>
  <c r="L73" i="5"/>
  <c r="I615" i="13"/>
  <c r="L77" i="5"/>
  <c r="I619" i="13"/>
  <c r="L72" i="6"/>
  <c r="I602" i="14" s="1"/>
  <c r="L75" i="6"/>
  <c r="I605" i="14"/>
  <c r="L79" i="6"/>
  <c r="I609" i="14" s="1"/>
  <c r="L78" i="5"/>
  <c r="I620" i="13" s="1"/>
  <c r="L69" i="6"/>
  <c r="I599" i="14" s="1"/>
  <c r="L71" i="5"/>
  <c r="I613" i="13" s="1"/>
  <c r="L70" i="6"/>
  <c r="I600" i="14"/>
  <c r="L76" i="6"/>
  <c r="L82" i="10"/>
  <c r="I610" i="18" s="1"/>
  <c r="L79" i="10"/>
  <c r="I607" i="18" s="1"/>
  <c r="L72" i="10"/>
  <c r="I600" i="18" s="1"/>
  <c r="L79" i="5"/>
  <c r="H27" i="23" s="1"/>
  <c r="I621" i="13"/>
  <c r="L71" i="6"/>
  <c r="L82" i="6"/>
  <c r="I612" i="14" s="1"/>
  <c r="L75" i="10"/>
  <c r="I603" i="18" s="1"/>
  <c r="L74" i="5"/>
  <c r="I616" i="13"/>
  <c r="L77" i="6"/>
  <c r="I607" i="14"/>
  <c r="L78" i="10"/>
  <c r="L71" i="10"/>
  <c r="I599" i="18"/>
  <c r="K599" i="18" s="1"/>
  <c r="L80" i="5"/>
  <c r="I622" i="13" s="1"/>
  <c r="L81" i="10"/>
  <c r="O19" i="21"/>
  <c r="S577" i="18"/>
  <c r="K570" i="18"/>
  <c r="Q19" i="21"/>
  <c r="U562" i="18"/>
  <c r="M565" i="18"/>
  <c r="K19" i="21"/>
  <c r="O569" i="14"/>
  <c r="N19" i="21"/>
  <c r="R396" i="17"/>
  <c r="R19" i="21"/>
  <c r="V396" i="17"/>
  <c r="P19" i="21"/>
  <c r="T409" i="17"/>
  <c r="N570" i="18"/>
  <c r="L564" i="13"/>
  <c r="P564" i="13"/>
  <c r="K564" i="13"/>
  <c r="S564" i="13"/>
  <c r="V564" i="13"/>
  <c r="N564" i="13"/>
  <c r="R564" i="13"/>
  <c r="U564" i="13"/>
  <c r="O355" i="13"/>
  <c r="S355" i="13"/>
  <c r="M355" i="13"/>
  <c r="Q355" i="13"/>
  <c r="U355" i="13"/>
  <c r="J355" i="13"/>
  <c r="V355" i="13"/>
  <c r="R355" i="13"/>
  <c r="N355" i="13"/>
  <c r="N897" i="13" s="1"/>
  <c r="W355" i="13"/>
  <c r="X355" i="13"/>
  <c r="W316" i="13"/>
  <c r="K34" i="5"/>
  <c r="K38" i="5"/>
  <c r="I309" i="13" s="1"/>
  <c r="K42" i="5"/>
  <c r="I313" i="13"/>
  <c r="K36" i="6"/>
  <c r="M36" i="6" s="1"/>
  <c r="K40" i="6"/>
  <c r="I305" i="14" s="1"/>
  <c r="X305" i="14" s="1"/>
  <c r="K44" i="6"/>
  <c r="I309" i="14" s="1"/>
  <c r="X309" i="14" s="1"/>
  <c r="K39" i="5"/>
  <c r="I310" i="13"/>
  <c r="K49" i="5"/>
  <c r="I320" i="13"/>
  <c r="K37" i="6"/>
  <c r="K45" i="6"/>
  <c r="I310" i="14"/>
  <c r="K36" i="5"/>
  <c r="I307" i="13" s="1"/>
  <c r="K43" i="5"/>
  <c r="I314" i="13"/>
  <c r="K34" i="6"/>
  <c r="K41" i="6"/>
  <c r="I306" i="14" s="1"/>
  <c r="K49" i="6"/>
  <c r="I314" i="14" s="1"/>
  <c r="X314" i="14" s="1"/>
  <c r="K37" i="5"/>
  <c r="K47" i="5"/>
  <c r="K38" i="6"/>
  <c r="I303" i="14"/>
  <c r="K43" i="6"/>
  <c r="I308" i="14" s="1"/>
  <c r="K50" i="6"/>
  <c r="K47" i="10"/>
  <c r="K43" i="10"/>
  <c r="I307" i="18"/>
  <c r="N307" i="18" s="1"/>
  <c r="K39" i="10"/>
  <c r="I303" i="18" s="1"/>
  <c r="K34" i="10"/>
  <c r="K60" i="8"/>
  <c r="I228" i="17"/>
  <c r="K66" i="8"/>
  <c r="I234" i="17" s="1"/>
  <c r="K74" i="8"/>
  <c r="I242" i="17" s="1"/>
  <c r="K73" i="8"/>
  <c r="I241" i="17"/>
  <c r="K48" i="5"/>
  <c r="I319" i="13"/>
  <c r="K44" i="5"/>
  <c r="I315" i="13"/>
  <c r="K50" i="5"/>
  <c r="I321" i="13" s="1"/>
  <c r="K46" i="6"/>
  <c r="I311" i="14"/>
  <c r="K46" i="10"/>
  <c r="I310" i="18" s="1"/>
  <c r="K42" i="10"/>
  <c r="I306" i="18" s="1"/>
  <c r="W306" i="18" s="1"/>
  <c r="K38" i="10"/>
  <c r="K62" i="8"/>
  <c r="K75" i="8"/>
  <c r="I243" i="17"/>
  <c r="K40" i="5"/>
  <c r="I311" i="13" s="1"/>
  <c r="K39" i="6"/>
  <c r="I304" i="14" s="1"/>
  <c r="N304" i="14" s="1"/>
  <c r="S549" i="18"/>
  <c r="S615" i="18"/>
  <c r="S542" i="18"/>
  <c r="S278" i="18"/>
  <c r="N349" i="18"/>
  <c r="M44" i="18"/>
  <c r="L552" i="18"/>
  <c r="K365" i="17"/>
  <c r="V552" i="14"/>
  <c r="V817" i="14" s="1"/>
  <c r="R558" i="14"/>
  <c r="J197" i="17"/>
  <c r="J45" i="18"/>
  <c r="K45" i="18"/>
  <c r="L45" i="18"/>
  <c r="M45" i="18"/>
  <c r="N45" i="18"/>
  <c r="X45" i="18"/>
  <c r="U45" i="18"/>
  <c r="V45" i="18"/>
  <c r="P45" i="18"/>
  <c r="G50" i="7"/>
  <c r="H167" i="15"/>
  <c r="M209" i="17"/>
  <c r="U209" i="17"/>
  <c r="L209" i="17"/>
  <c r="K209" i="17"/>
  <c r="S209" i="17"/>
  <c r="J209" i="17"/>
  <c r="R209" i="17"/>
  <c r="N209" i="17"/>
  <c r="O209" i="17"/>
  <c r="Q209" i="17"/>
  <c r="P209" i="17"/>
  <c r="V209" i="17"/>
  <c r="X209" i="17"/>
  <c r="J303" i="17"/>
  <c r="R303" i="17"/>
  <c r="Q303" i="17"/>
  <c r="P303" i="17"/>
  <c r="K303" i="17"/>
  <c r="V303" i="17"/>
  <c r="U303" i="17"/>
  <c r="N303" i="17"/>
  <c r="M303" i="17"/>
  <c r="S303" i="17"/>
  <c r="I16" i="18"/>
  <c r="M16" i="10"/>
  <c r="X376" i="17"/>
  <c r="M84" i="8"/>
  <c r="J422" i="17"/>
  <c r="L422" i="17"/>
  <c r="P422" i="17"/>
  <c r="X422" i="17"/>
  <c r="R422" i="17"/>
  <c r="M45" i="10"/>
  <c r="W27" i="24"/>
  <c r="U359" i="17"/>
  <c r="J359" i="17"/>
  <c r="V359" i="17"/>
  <c r="X359" i="17"/>
  <c r="M24" i="17"/>
  <c r="U24" i="17"/>
  <c r="K24" i="17"/>
  <c r="S24" i="17"/>
  <c r="J24" i="17"/>
  <c r="R24" i="17"/>
  <c r="L24" i="17"/>
  <c r="Q24" i="17"/>
  <c r="V24" i="17"/>
  <c r="P24" i="17"/>
  <c r="N24" i="17"/>
  <c r="I813" i="14"/>
  <c r="G145" i="8"/>
  <c r="X325" i="14"/>
  <c r="I1053" i="14"/>
  <c r="I1013" i="14"/>
  <c r="I999" i="14"/>
  <c r="G226" i="6"/>
  <c r="I966" i="14"/>
  <c r="N59" i="14"/>
  <c r="R59" i="14"/>
  <c r="M59" i="14"/>
  <c r="L59" i="14"/>
  <c r="Q59" i="14"/>
  <c r="S59" i="14"/>
  <c r="V59" i="14"/>
  <c r="W59" i="14"/>
  <c r="I1038" i="13"/>
  <c r="I1030" i="13"/>
  <c r="I967" i="13"/>
  <c r="L35" i="5"/>
  <c r="L43" i="5"/>
  <c r="I585" i="13"/>
  <c r="L36" i="6"/>
  <c r="I566" i="14" s="1"/>
  <c r="L40" i="6"/>
  <c r="I570" i="14" s="1"/>
  <c r="K570" i="14" s="1"/>
  <c r="L44" i="6"/>
  <c r="I574" i="14" s="1"/>
  <c r="L48" i="6"/>
  <c r="I578" i="14"/>
  <c r="L37" i="5"/>
  <c r="I579" i="13" s="1"/>
  <c r="L37" i="6"/>
  <c r="I567" i="14"/>
  <c r="L41" i="6"/>
  <c r="I571" i="14" s="1"/>
  <c r="L45" i="6"/>
  <c r="I575" i="14"/>
  <c r="L49" i="6"/>
  <c r="I579" i="14" s="1"/>
  <c r="L34" i="6"/>
  <c r="L38" i="6"/>
  <c r="I568" i="14"/>
  <c r="L46" i="6"/>
  <c r="I576" i="14" s="1"/>
  <c r="L34" i="5"/>
  <c r="L47" i="5"/>
  <c r="I589" i="13"/>
  <c r="L42" i="6"/>
  <c r="I572" i="14" s="1"/>
  <c r="L64" i="8"/>
  <c r="I400" i="17" s="1"/>
  <c r="L71" i="8"/>
  <c r="I407" i="17"/>
  <c r="L48" i="10"/>
  <c r="I576" i="18" s="1"/>
  <c r="L40" i="10"/>
  <c r="I568" i="18" s="1"/>
  <c r="L36" i="10"/>
  <c r="L61" i="8"/>
  <c r="I397" i="17" s="1"/>
  <c r="L36" i="5"/>
  <c r="I578" i="13" s="1"/>
  <c r="L42" i="5"/>
  <c r="I584" i="13" s="1"/>
  <c r="L48" i="5"/>
  <c r="I590" i="13" s="1"/>
  <c r="L59" i="8"/>
  <c r="I395" i="17" s="1"/>
  <c r="L77" i="8"/>
  <c r="I413" i="17"/>
  <c r="L44" i="10"/>
  <c r="I572" i="18"/>
  <c r="N572" i="18" s="1"/>
  <c r="L68" i="8"/>
  <c r="I404" i="17"/>
  <c r="L38" i="5"/>
  <c r="I580" i="13" s="1"/>
  <c r="L49" i="5"/>
  <c r="I591" i="13" s="1"/>
  <c r="L43" i="6"/>
  <c r="M43" i="6" s="1"/>
  <c r="I573" i="14"/>
  <c r="L50" i="6"/>
  <c r="I580" i="14"/>
  <c r="L47" i="10"/>
  <c r="I575" i="18" s="1"/>
  <c r="L35" i="10"/>
  <c r="M35" i="10" s="1"/>
  <c r="L44" i="5"/>
  <c r="I586" i="13" s="1"/>
  <c r="L65" i="8"/>
  <c r="I401" i="17" s="1"/>
  <c r="L50" i="10"/>
  <c r="L43" i="10"/>
  <c r="I571" i="18"/>
  <c r="Q571" i="18" s="1"/>
  <c r="L39" i="10"/>
  <c r="I567" i="18" s="1"/>
  <c r="R56" i="18"/>
  <c r="R615" i="18"/>
  <c r="Q47" i="19"/>
  <c r="E46" i="21"/>
  <c r="J34" i="5"/>
  <c r="J39" i="5"/>
  <c r="J49" i="5"/>
  <c r="M49" i="5" s="1"/>
  <c r="J34" i="6"/>
  <c r="J38" i="6"/>
  <c r="J35" i="5"/>
  <c r="J44" i="5"/>
  <c r="M44" i="5" s="1"/>
  <c r="J50" i="5"/>
  <c r="J40" i="6"/>
  <c r="J40" i="5"/>
  <c r="J45" i="5"/>
  <c r="J36" i="6"/>
  <c r="J41" i="6"/>
  <c r="J39" i="6"/>
  <c r="J46" i="6"/>
  <c r="J64" i="8"/>
  <c r="J71" i="8"/>
  <c r="J77" i="8"/>
  <c r="J61" i="8"/>
  <c r="J42" i="5"/>
  <c r="J47" i="6"/>
  <c r="J73" i="8"/>
  <c r="I73" i="17" s="1"/>
  <c r="J47" i="10"/>
  <c r="I47" i="18" s="1"/>
  <c r="J35" i="10"/>
  <c r="J36" i="5"/>
  <c r="J43" i="5"/>
  <c r="J48" i="6"/>
  <c r="J50" i="10"/>
  <c r="J43" i="10"/>
  <c r="J39" i="10"/>
  <c r="J65" i="8"/>
  <c r="J78" i="8"/>
  <c r="J68" i="8"/>
  <c r="J59" i="8"/>
  <c r="J35" i="6"/>
  <c r="M35" i="6" s="1"/>
  <c r="J42" i="6"/>
  <c r="J49" i="6"/>
  <c r="J42" i="10"/>
  <c r="J34" i="10"/>
  <c r="J74" i="8"/>
  <c r="I580" i="17"/>
  <c r="K127" i="8"/>
  <c r="I295" i="17"/>
  <c r="I631" i="17"/>
  <c r="L127" i="8"/>
  <c r="I463" i="17"/>
  <c r="W463" i="17" s="1"/>
  <c r="N597" i="18"/>
  <c r="S326" i="17"/>
  <c r="L303" i="17"/>
  <c r="J615" i="18"/>
  <c r="K615" i="18"/>
  <c r="L615" i="18"/>
  <c r="M615" i="18"/>
  <c r="N615" i="18"/>
  <c r="W326" i="17"/>
  <c r="M69" i="10"/>
  <c r="K56" i="14"/>
  <c r="L56" i="14"/>
  <c r="M56" i="14"/>
  <c r="J56" i="14"/>
  <c r="Q56" i="14"/>
  <c r="P56" i="14"/>
  <c r="R56" i="14"/>
  <c r="N56" i="14"/>
  <c r="V56" i="14"/>
  <c r="J366" i="17"/>
  <c r="K366" i="17"/>
  <c r="Q366" i="17"/>
  <c r="R366" i="17"/>
  <c r="S366" i="17"/>
  <c r="U366" i="17"/>
  <c r="V366" i="17"/>
  <c r="J353" i="17"/>
  <c r="K353" i="17"/>
  <c r="L353" i="17"/>
  <c r="M353" i="17"/>
  <c r="N353" i="17"/>
  <c r="O353" i="17"/>
  <c r="P353" i="17"/>
  <c r="Q353" i="17"/>
  <c r="R353" i="17"/>
  <c r="S353" i="17"/>
  <c r="U353" i="17"/>
  <c r="V353" i="17"/>
  <c r="J192" i="17"/>
  <c r="R192" i="17"/>
  <c r="Q192" i="17"/>
  <c r="P192" i="17"/>
  <c r="M192" i="17"/>
  <c r="L192" i="17"/>
  <c r="V192" i="17"/>
  <c r="U192" i="17"/>
  <c r="K192" i="17"/>
  <c r="J485" i="17"/>
  <c r="K485" i="17"/>
  <c r="M485" i="17"/>
  <c r="O485" i="17"/>
  <c r="Q485" i="17"/>
  <c r="S485" i="17"/>
  <c r="U485" i="17"/>
  <c r="N485" i="17"/>
  <c r="R485" i="17"/>
  <c r="V485" i="17"/>
  <c r="P485" i="17"/>
  <c r="J619" i="14"/>
  <c r="L619" i="14"/>
  <c r="L884" i="14" s="1"/>
  <c r="N619" i="14"/>
  <c r="P619" i="14"/>
  <c r="R619" i="14"/>
  <c r="V619" i="14"/>
  <c r="K619" i="14"/>
  <c r="Q619" i="14"/>
  <c r="U619" i="14"/>
  <c r="M619" i="14"/>
  <c r="N87" i="14"/>
  <c r="R87" i="14"/>
  <c r="T87" i="14"/>
  <c r="L24" i="5"/>
  <c r="L24" i="6"/>
  <c r="I554" i="14" s="1"/>
  <c r="K58" i="5"/>
  <c r="I329" i="13" s="1"/>
  <c r="K59" i="5"/>
  <c r="I330" i="13"/>
  <c r="K62" i="5"/>
  <c r="I333" i="13" s="1"/>
  <c r="K56" i="6"/>
  <c r="K59" i="6"/>
  <c r="I324" i="14" s="1"/>
  <c r="J70" i="5"/>
  <c r="J74" i="5"/>
  <c r="J79" i="6"/>
  <c r="J79" i="5"/>
  <c r="J70" i="6"/>
  <c r="J75" i="6"/>
  <c r="J80" i="6"/>
  <c r="I80" i="14" s="1"/>
  <c r="J72" i="5"/>
  <c r="J75" i="5"/>
  <c r="J80" i="5"/>
  <c r="J81" i="6"/>
  <c r="L58" i="8"/>
  <c r="I394" i="17"/>
  <c r="V365" i="17"/>
  <c r="K56" i="18"/>
  <c r="L56" i="18"/>
  <c r="M56" i="18"/>
  <c r="N56" i="18"/>
  <c r="N87" i="18"/>
  <c r="V278" i="18"/>
  <c r="K63" i="13"/>
  <c r="L63" i="13"/>
  <c r="P63" i="13"/>
  <c r="M63" i="13"/>
  <c r="R63" i="13"/>
  <c r="U63" i="13"/>
  <c r="V63" i="13"/>
  <c r="J63" i="13"/>
  <c r="Q63" i="13"/>
  <c r="N63" i="13"/>
  <c r="S63" i="13"/>
  <c r="J311" i="17"/>
  <c r="J647" i="17" s="1"/>
  <c r="L311" i="17"/>
  <c r="P311" i="17"/>
  <c r="M311" i="17"/>
  <c r="Q311" i="17"/>
  <c r="U311" i="17"/>
  <c r="N311" i="17"/>
  <c r="V311" i="17"/>
  <c r="R311" i="17"/>
  <c r="S311" i="17"/>
  <c r="L75" i="15"/>
  <c r="T75" i="15"/>
  <c r="M75" i="15"/>
  <c r="U75" i="15"/>
  <c r="N75" i="15"/>
  <c r="O75" i="15"/>
  <c r="I75" i="15"/>
  <c r="R75" i="15"/>
  <c r="L26" i="6"/>
  <c r="L27" i="6"/>
  <c r="I557" i="14"/>
  <c r="R557" i="14" s="1"/>
  <c r="L350" i="14"/>
  <c r="N350" i="14"/>
  <c r="P350" i="14"/>
  <c r="R350" i="14"/>
  <c r="V350" i="14"/>
  <c r="M350" i="14"/>
  <c r="Q350" i="14"/>
  <c r="U350" i="14"/>
  <c r="J350" i="14"/>
  <c r="O350" i="14"/>
  <c r="K350" i="14"/>
  <c r="S350" i="14"/>
  <c r="K631" i="13"/>
  <c r="S631" i="13"/>
  <c r="L631" i="13"/>
  <c r="P631" i="13"/>
  <c r="M631" i="13"/>
  <c r="Q631" i="13"/>
  <c r="U631" i="13"/>
  <c r="R631" i="13"/>
  <c r="N631" i="13"/>
  <c r="V631" i="13"/>
  <c r="X631" i="13"/>
  <c r="M359" i="13"/>
  <c r="Q359" i="13"/>
  <c r="U359" i="13"/>
  <c r="V359" i="13"/>
  <c r="K359" i="13"/>
  <c r="R359" i="13"/>
  <c r="S359" i="13"/>
  <c r="L359" i="13"/>
  <c r="N359" i="13"/>
  <c r="J359" i="13"/>
  <c r="K22" i="5"/>
  <c r="K24" i="5"/>
  <c r="I295" i="13" s="1"/>
  <c r="K23" i="6"/>
  <c r="K89" i="5"/>
  <c r="I360" i="13"/>
  <c r="K28" i="6"/>
  <c r="I293" i="14" s="1"/>
  <c r="Q88" i="13"/>
  <c r="S88" i="13"/>
  <c r="V88" i="13"/>
  <c r="N88" i="13"/>
  <c r="J62" i="5"/>
  <c r="J57" i="6"/>
  <c r="J61" i="6"/>
  <c r="I61" i="14" s="1"/>
  <c r="J59" i="5"/>
  <c r="J58" i="6"/>
  <c r="J65" i="6" s="1"/>
  <c r="L78" i="8"/>
  <c r="S365" i="17"/>
  <c r="S619" i="14"/>
  <c r="V186" i="17"/>
  <c r="P359" i="13"/>
  <c r="J542" i="18"/>
  <c r="K542" i="18"/>
  <c r="L542" i="18"/>
  <c r="M542" i="18"/>
  <c r="N542" i="18"/>
  <c r="J278" i="18"/>
  <c r="K278" i="18"/>
  <c r="L278" i="18"/>
  <c r="M278" i="18"/>
  <c r="N278" i="18"/>
  <c r="P326" i="17"/>
  <c r="N326" i="17"/>
  <c r="V326" i="17"/>
  <c r="M326" i="17"/>
  <c r="U326" i="17"/>
  <c r="Q326" i="17"/>
  <c r="L326" i="17"/>
  <c r="K326" i="17"/>
  <c r="J326" i="17"/>
  <c r="R326" i="17"/>
  <c r="L352" i="18"/>
  <c r="M352" i="18"/>
  <c r="M880" i="18" s="1"/>
  <c r="N352" i="18"/>
  <c r="R85" i="17"/>
  <c r="P85" i="17"/>
  <c r="J85" i="17"/>
  <c r="M85" i="17"/>
  <c r="K85" i="17"/>
  <c r="Q85" i="17"/>
  <c r="L85" i="17"/>
  <c r="S85" i="17"/>
  <c r="N85" i="17"/>
  <c r="U85" i="17"/>
  <c r="V85" i="17"/>
  <c r="K63" i="18"/>
  <c r="L63" i="18"/>
  <c r="M63" i="18"/>
  <c r="N63" i="18"/>
  <c r="J63" i="18"/>
  <c r="J115" i="15"/>
  <c r="R115" i="15"/>
  <c r="K115" i="15"/>
  <c r="L115" i="15"/>
  <c r="T115" i="15"/>
  <c r="I115" i="15"/>
  <c r="M115" i="15"/>
  <c r="U115" i="15"/>
  <c r="Q115" i="15"/>
  <c r="P115" i="15"/>
  <c r="M365" i="17"/>
  <c r="Q365" i="17"/>
  <c r="U365" i="17"/>
  <c r="L365" i="17"/>
  <c r="P365" i="17"/>
  <c r="J473" i="17"/>
  <c r="K473" i="17"/>
  <c r="M473" i="17"/>
  <c r="O473" i="17"/>
  <c r="Q473" i="17"/>
  <c r="S473" i="17"/>
  <c r="U473" i="17"/>
  <c r="N473" i="17"/>
  <c r="R473" i="17"/>
  <c r="V473" i="17"/>
  <c r="L473" i="17"/>
  <c r="Q191" i="17"/>
  <c r="P191" i="17"/>
  <c r="O191" i="17"/>
  <c r="N191" i="17"/>
  <c r="V191" i="17"/>
  <c r="R191" i="17"/>
  <c r="M191" i="17"/>
  <c r="L191" i="17"/>
  <c r="K191" i="17"/>
  <c r="U191" i="17"/>
  <c r="J191" i="17"/>
  <c r="L185" i="17"/>
  <c r="K185" i="17"/>
  <c r="S185" i="17"/>
  <c r="J185" i="17"/>
  <c r="R185" i="17"/>
  <c r="Q185" i="17"/>
  <c r="M185" i="17"/>
  <c r="V185" i="17"/>
  <c r="P185" i="17"/>
  <c r="K502" i="17"/>
  <c r="M502" i="17"/>
  <c r="Q502" i="17"/>
  <c r="S502" i="17"/>
  <c r="U502" i="17"/>
  <c r="L502" i="17"/>
  <c r="P502" i="17"/>
  <c r="N502" i="17"/>
  <c r="R502" i="17"/>
  <c r="J469" i="17"/>
  <c r="J637" i="17" s="1"/>
  <c r="K469" i="17"/>
  <c r="M469" i="17"/>
  <c r="Q469" i="17"/>
  <c r="S469" i="17"/>
  <c r="U469" i="17"/>
  <c r="L469" i="17"/>
  <c r="P469" i="17"/>
  <c r="N469" i="17"/>
  <c r="J549" i="18"/>
  <c r="K549" i="18"/>
  <c r="L549" i="18"/>
  <c r="M549" i="18"/>
  <c r="N549" i="18"/>
  <c r="L63" i="14"/>
  <c r="M63" i="14"/>
  <c r="J63" i="14"/>
  <c r="K63" i="14"/>
  <c r="P63" i="14"/>
  <c r="Q63" i="14"/>
  <c r="S63" i="14"/>
  <c r="R63" i="14"/>
  <c r="U63" i="14"/>
  <c r="V63" i="14"/>
  <c r="N63" i="14"/>
  <c r="K28" i="5"/>
  <c r="I299" i="13"/>
  <c r="J78" i="5"/>
  <c r="J61" i="5"/>
  <c r="P184" i="21"/>
  <c r="T363" i="17"/>
  <c r="K184" i="21"/>
  <c r="Q75" i="15"/>
  <c r="U185" i="17"/>
  <c r="J301" i="17"/>
  <c r="N301" i="17"/>
  <c r="R301" i="17"/>
  <c r="V301" i="17"/>
  <c r="K301" i="17"/>
  <c r="O301" i="17"/>
  <c r="S301" i="17"/>
  <c r="P301" i="17"/>
  <c r="M301" i="17"/>
  <c r="U301" i="17"/>
  <c r="L301" i="17"/>
  <c r="I47" i="19"/>
  <c r="J47" i="19"/>
  <c r="K47" i="19"/>
  <c r="P91" i="17"/>
  <c r="N91" i="17"/>
  <c r="V91" i="17"/>
  <c r="M91" i="17"/>
  <c r="U91" i="17"/>
  <c r="J91" i="17"/>
  <c r="L91" i="17"/>
  <c r="S91" i="17"/>
  <c r="Q91" i="17"/>
  <c r="K91" i="17"/>
  <c r="O91" i="17"/>
  <c r="R91" i="17"/>
  <c r="M186" i="17"/>
  <c r="U186" i="17"/>
  <c r="L186" i="17"/>
  <c r="K186" i="17"/>
  <c r="S186" i="17"/>
  <c r="J186" i="17"/>
  <c r="R186" i="17"/>
  <c r="N186" i="17"/>
  <c r="Q186" i="17"/>
  <c r="P186" i="17"/>
  <c r="R542" i="18"/>
  <c r="K281" i="17"/>
  <c r="S281" i="17"/>
  <c r="P281" i="17"/>
  <c r="M281" i="17"/>
  <c r="U281" i="17"/>
  <c r="J281" i="17"/>
  <c r="R281" i="17"/>
  <c r="V281" i="17"/>
  <c r="Q281" i="17"/>
  <c r="L281" i="17"/>
  <c r="N281" i="17"/>
  <c r="O281" i="17"/>
  <c r="K333" i="17"/>
  <c r="O333" i="17"/>
  <c r="S333" i="17"/>
  <c r="L333" i="17"/>
  <c r="P333" i="17"/>
  <c r="N333" i="17"/>
  <c r="V333" i="17"/>
  <c r="M333" i="17"/>
  <c r="U333" i="17"/>
  <c r="Q333" i="17"/>
  <c r="L85" i="5"/>
  <c r="L83" i="5"/>
  <c r="L86" i="5"/>
  <c r="L86" i="6"/>
  <c r="L83" i="6"/>
  <c r="I613" i="14"/>
  <c r="K613" i="14" s="1"/>
  <c r="L25" i="5"/>
  <c r="I567" i="13" s="1"/>
  <c r="K60" i="5"/>
  <c r="I331" i="13"/>
  <c r="K27" i="5"/>
  <c r="I298" i="13" s="1"/>
  <c r="J84" i="6"/>
  <c r="J83" i="5"/>
  <c r="J85" i="5"/>
  <c r="J84" i="5"/>
  <c r="J86" i="5"/>
  <c r="J85" i="6"/>
  <c r="J77" i="5"/>
  <c r="J71" i="5"/>
  <c r="L43" i="21"/>
  <c r="G43" i="21"/>
  <c r="M43" i="21"/>
  <c r="J43" i="21"/>
  <c r="N43" i="21"/>
  <c r="L41" i="8"/>
  <c r="I377" i="17"/>
  <c r="L47" i="19"/>
  <c r="K352" i="18"/>
  <c r="J75" i="15"/>
  <c r="R365" i="17"/>
  <c r="N185" i="17"/>
  <c r="R333" i="17"/>
  <c r="K86" i="5"/>
  <c r="I357" i="13"/>
  <c r="K83" i="5"/>
  <c r="J33" i="7"/>
  <c r="V602" i="18"/>
  <c r="V866" i="18" s="1"/>
  <c r="P611" i="14"/>
  <c r="X608" i="18"/>
  <c r="N604" i="18"/>
  <c r="M605" i="18"/>
  <c r="S602" i="18"/>
  <c r="J611" i="14"/>
  <c r="X624" i="13"/>
  <c r="P605" i="18"/>
  <c r="R624" i="13"/>
  <c r="N605" i="18"/>
  <c r="P602" i="18"/>
  <c r="Q624" i="13"/>
  <c r="S604" i="18"/>
  <c r="R611" i="14"/>
  <c r="K611" i="14"/>
  <c r="K605" i="18"/>
  <c r="J602" i="18"/>
  <c r="X611" i="14"/>
  <c r="U605" i="18"/>
  <c r="J605" i="18"/>
  <c r="W605" i="18"/>
  <c r="R604" i="18"/>
  <c r="O624" i="13"/>
  <c r="Q611" i="14"/>
  <c r="K604" i="18"/>
  <c r="V605" i="18"/>
  <c r="L602" i="18"/>
  <c r="M624" i="13"/>
  <c r="R605" i="18"/>
  <c r="S611" i="14"/>
  <c r="R602" i="18"/>
  <c r="W624" i="13"/>
  <c r="N624" i="13"/>
  <c r="Q602" i="18"/>
  <c r="U611" i="14"/>
  <c r="X602" i="18"/>
  <c r="S624" i="13"/>
  <c r="J624" i="13"/>
  <c r="M611" i="14"/>
  <c r="V611" i="14"/>
  <c r="W602" i="18"/>
  <c r="K602" i="18"/>
  <c r="K624" i="13"/>
  <c r="P624" i="13"/>
  <c r="L611" i="14"/>
  <c r="N611" i="14"/>
  <c r="U602" i="18"/>
  <c r="U624" i="13"/>
  <c r="Q608" i="18"/>
  <c r="P608" i="18"/>
  <c r="X617" i="13"/>
  <c r="K617" i="13"/>
  <c r="J608" i="18"/>
  <c r="P604" i="18"/>
  <c r="M604" i="18"/>
  <c r="W69" i="13"/>
  <c r="W608" i="18"/>
  <c r="P617" i="13"/>
  <c r="N617" i="13"/>
  <c r="R608" i="18"/>
  <c r="K608" i="18"/>
  <c r="W604" i="18"/>
  <c r="S608" i="18"/>
  <c r="L604" i="18"/>
  <c r="U617" i="13"/>
  <c r="J617" i="13"/>
  <c r="N608" i="18"/>
  <c r="U604" i="18"/>
  <c r="L608" i="18"/>
  <c r="M608" i="18"/>
  <c r="J604" i="18"/>
  <c r="Q604" i="18"/>
  <c r="U608" i="18"/>
  <c r="X604" i="18"/>
  <c r="R487" i="17"/>
  <c r="P487" i="17"/>
  <c r="M487" i="17"/>
  <c r="N487" i="17"/>
  <c r="W487" i="17"/>
  <c r="K487" i="17"/>
  <c r="L487" i="17"/>
  <c r="X487" i="17"/>
  <c r="U487" i="17"/>
  <c r="J487" i="17"/>
  <c r="S487" i="17"/>
  <c r="Q487" i="17"/>
  <c r="I501" i="17"/>
  <c r="S501" i="17"/>
  <c r="J87" i="18"/>
  <c r="Q16" i="21"/>
  <c r="P16" i="21"/>
  <c r="K88" i="13"/>
  <c r="L16" i="21"/>
  <c r="M16" i="21"/>
  <c r="R16" i="21"/>
  <c r="O16" i="21"/>
  <c r="Q566" i="18"/>
  <c r="Q577" i="14"/>
  <c r="Q581" i="13"/>
  <c r="Q577" i="18"/>
  <c r="Q396" i="17"/>
  <c r="Q565" i="14"/>
  <c r="V565" i="14"/>
  <c r="T565" i="14"/>
  <c r="N587" i="13"/>
  <c r="V577" i="14"/>
  <c r="Q570" i="18"/>
  <c r="R569" i="14"/>
  <c r="T88" i="13"/>
  <c r="O311" i="17"/>
  <c r="O619" i="14"/>
  <c r="T577" i="14"/>
  <c r="T842" i="14" s="1"/>
  <c r="O96" i="17"/>
  <c r="O353" i="14"/>
  <c r="O597" i="18"/>
  <c r="R84" i="18"/>
  <c r="O361" i="17"/>
  <c r="P574" i="18"/>
  <c r="O317" i="17"/>
  <c r="M410" i="17"/>
  <c r="O555" i="14"/>
  <c r="P566" i="18"/>
  <c r="P569" i="14"/>
  <c r="O56" i="13"/>
  <c r="O617" i="13"/>
  <c r="N396" i="17"/>
  <c r="O89" i="18"/>
  <c r="O421" i="17"/>
  <c r="N73" i="15"/>
  <c r="H31" i="21"/>
  <c r="M31" i="21"/>
  <c r="G31" i="21"/>
  <c r="K31" i="21"/>
  <c r="E31" i="21"/>
  <c r="O56" i="14"/>
  <c r="O303" i="17"/>
  <c r="P577" i="14"/>
  <c r="O195" i="17"/>
  <c r="T402" i="17"/>
  <c r="O544" i="18"/>
  <c r="O348" i="14"/>
  <c r="O588" i="14"/>
  <c r="N113" i="15"/>
  <c r="M577" i="18"/>
  <c r="O472" i="17"/>
  <c r="O63" i="14"/>
  <c r="O502" i="17"/>
  <c r="O366" i="17"/>
  <c r="O611" i="14"/>
  <c r="P565" i="14"/>
  <c r="O558" i="14"/>
  <c r="O203" i="17"/>
  <c r="V581" i="13"/>
  <c r="K592" i="13"/>
  <c r="O16" i="17"/>
  <c r="O552" i="14"/>
  <c r="P402" i="17"/>
  <c r="O84" i="17"/>
  <c r="O487" i="17"/>
  <c r="O41" i="18"/>
  <c r="J86" i="18"/>
  <c r="J878" i="18" s="1"/>
  <c r="P577" i="18"/>
  <c r="O89" i="14"/>
  <c r="O452" i="17"/>
  <c r="S444" i="17"/>
  <c r="E43" i="21"/>
  <c r="O359" i="13"/>
  <c r="O565" i="13"/>
  <c r="R581" i="13"/>
  <c r="V592" i="13"/>
  <c r="O27" i="18"/>
  <c r="L28" i="21"/>
  <c r="S574" i="18"/>
  <c r="O214" i="17"/>
  <c r="O58" i="17"/>
  <c r="O362" i="17"/>
  <c r="P570" i="18"/>
  <c r="O451" i="17"/>
  <c r="K569" i="14"/>
  <c r="P565" i="18"/>
  <c r="O47" i="13"/>
  <c r="O280" i="18"/>
  <c r="O58" i="13"/>
  <c r="P409" i="17"/>
  <c r="N577" i="18"/>
  <c r="O85" i="17"/>
  <c r="O50" i="14"/>
  <c r="O356" i="13"/>
  <c r="O629" i="13"/>
  <c r="O37" i="14"/>
  <c r="O334" i="17"/>
  <c r="O92" i="17"/>
  <c r="O46" i="13"/>
  <c r="O83" i="17"/>
  <c r="O626" i="13"/>
  <c r="O354" i="17"/>
  <c r="O198" i="17"/>
  <c r="T566" i="18"/>
  <c r="V569" i="14"/>
  <c r="O598" i="18"/>
  <c r="O62" i="14"/>
  <c r="O500" i="17"/>
  <c r="O22" i="18"/>
  <c r="R566" i="18"/>
  <c r="S128" i="15"/>
  <c r="O471" i="17"/>
  <c r="O630" i="13"/>
  <c r="O21" i="18"/>
  <c r="P405" i="17"/>
  <c r="O611" i="18"/>
  <c r="O86" i="17"/>
  <c r="P562" i="18"/>
  <c r="T569" i="14"/>
  <c r="O87" i="17"/>
  <c r="O196" i="17"/>
  <c r="R409" i="17"/>
  <c r="N72" i="15"/>
  <c r="O356" i="17"/>
  <c r="J152" i="8"/>
  <c r="I152" i="17"/>
  <c r="W116" i="17"/>
  <c r="S97" i="17"/>
  <c r="K97" i="17"/>
  <c r="M97" i="17"/>
  <c r="N97" i="17"/>
  <c r="Q97" i="17"/>
  <c r="X444" i="17"/>
  <c r="W444" i="17"/>
  <c r="K444" i="17"/>
  <c r="R444" i="17"/>
  <c r="J412" i="17"/>
  <c r="U87" i="14"/>
  <c r="V87" i="14"/>
  <c r="Q88" i="18"/>
  <c r="R88" i="13"/>
  <c r="L88" i="13"/>
  <c r="K88" i="18"/>
  <c r="P88" i="13"/>
  <c r="R88" i="18"/>
  <c r="M88" i="13"/>
  <c r="U88" i="13"/>
  <c r="S88" i="18"/>
  <c r="L75" i="19"/>
  <c r="F165" i="21"/>
  <c r="J21" i="20"/>
  <c r="F168" i="21"/>
  <c r="V444" i="17"/>
  <c r="N459" i="17"/>
  <c r="L21" i="20"/>
  <c r="H168" i="21"/>
  <c r="H165" i="21"/>
  <c r="U128" i="15"/>
  <c r="V459" i="17"/>
  <c r="I165" i="21"/>
  <c r="M21" i="20"/>
  <c r="I168" i="21"/>
  <c r="N16" i="21"/>
  <c r="M577" i="14"/>
  <c r="R577" i="14"/>
  <c r="M581" i="13"/>
  <c r="S402" i="17"/>
  <c r="N410" i="17"/>
  <c r="V565" i="18"/>
  <c r="O409" i="17"/>
  <c r="O405" i="17"/>
  <c r="M566" i="18"/>
  <c r="O565" i="14"/>
  <c r="T581" i="13"/>
  <c r="M592" i="13"/>
  <c r="R402" i="17"/>
  <c r="V405" i="17"/>
  <c r="S410" i="17"/>
  <c r="S566" i="18"/>
  <c r="T587" i="13"/>
  <c r="M398" i="17"/>
  <c r="M396" i="17"/>
  <c r="M565" i="14"/>
  <c r="O410" i="17"/>
  <c r="S587" i="13"/>
  <c r="T396" i="17"/>
  <c r="O587" i="13"/>
  <c r="S581" i="13"/>
  <c r="T592" i="13"/>
  <c r="O562" i="18"/>
  <c r="R570" i="18"/>
  <c r="O566" i="18"/>
  <c r="O565" i="18"/>
  <c r="N444" i="17"/>
  <c r="M75" i="19"/>
  <c r="M459" i="17"/>
  <c r="N75" i="19"/>
  <c r="L412" i="17"/>
  <c r="T444" i="17"/>
  <c r="O412" i="17"/>
  <c r="V399" i="17"/>
  <c r="M412" i="17"/>
  <c r="J444" i="17"/>
  <c r="U444" i="17"/>
  <c r="S412" i="17"/>
  <c r="R412" i="17"/>
  <c r="X412" i="17"/>
  <c r="T412" i="17"/>
  <c r="K412" i="17"/>
  <c r="Q412" i="17"/>
  <c r="P412" i="17"/>
  <c r="X283" i="17"/>
  <c r="W142" i="17"/>
  <c r="M76" i="8"/>
  <c r="S94" i="17"/>
  <c r="M115" i="8"/>
  <c r="P94" i="17"/>
  <c r="K94" i="17"/>
  <c r="U63" i="17"/>
  <c r="V94" i="17"/>
  <c r="M94" i="17"/>
  <c r="N94" i="17"/>
  <c r="L63" i="17"/>
  <c r="K63" i="17"/>
  <c r="T461" i="17"/>
  <c r="U75" i="17"/>
  <c r="W461" i="17"/>
  <c r="L75" i="17"/>
  <c r="J63" i="17"/>
  <c r="V63" i="17"/>
  <c r="M63" i="17"/>
  <c r="L461" i="17"/>
  <c r="U461" i="17"/>
  <c r="X63" i="17"/>
  <c r="N63" i="17"/>
  <c r="Q63" i="17"/>
  <c r="P63" i="17"/>
  <c r="S461" i="17"/>
  <c r="J461" i="17"/>
  <c r="X231" i="17"/>
  <c r="S63" i="17"/>
  <c r="R63" i="17"/>
  <c r="R411" i="17"/>
  <c r="M452" i="17"/>
  <c r="O411" i="17"/>
  <c r="R75" i="17"/>
  <c r="L411" i="17"/>
  <c r="S75" i="17"/>
  <c r="V480" i="17"/>
  <c r="S310" i="17"/>
  <c r="W47" i="17"/>
  <c r="X75" i="17"/>
  <c r="Q75" i="17"/>
  <c r="W411" i="17"/>
  <c r="M310" i="17"/>
  <c r="P480" i="17"/>
  <c r="V411" i="17"/>
  <c r="V75" i="17"/>
  <c r="K75" i="17"/>
  <c r="P310" i="17"/>
  <c r="W430" i="17"/>
  <c r="T411" i="17"/>
  <c r="Q480" i="17"/>
  <c r="L480" i="17"/>
  <c r="X452" i="17"/>
  <c r="J411" i="17"/>
  <c r="O75" i="17"/>
  <c r="M75" i="17"/>
  <c r="K145" i="8"/>
  <c r="I313" i="17"/>
  <c r="M480" i="17"/>
  <c r="U480" i="17"/>
  <c r="J480" i="17"/>
  <c r="V452" i="17"/>
  <c r="M63" i="8"/>
  <c r="P284" i="17"/>
  <c r="L430" i="17"/>
  <c r="P411" i="17"/>
  <c r="S480" i="17"/>
  <c r="N452" i="17"/>
  <c r="J430" i="17"/>
  <c r="I141" i="17"/>
  <c r="Q411" i="17"/>
  <c r="N75" i="17"/>
  <c r="R310" i="17"/>
  <c r="L310" i="17"/>
  <c r="K480" i="17"/>
  <c r="Q452" i="17"/>
  <c r="W75" i="17"/>
  <c r="O310" i="17"/>
  <c r="O646" i="17" s="1"/>
  <c r="U284" i="17"/>
  <c r="J284" i="17"/>
  <c r="P430" i="17"/>
  <c r="O430" i="17"/>
  <c r="M94" i="8"/>
  <c r="W284" i="17"/>
  <c r="L94" i="17"/>
  <c r="Q94" i="17"/>
  <c r="R97" i="17"/>
  <c r="R452" i="17"/>
  <c r="K452" i="17"/>
  <c r="M284" i="17"/>
  <c r="U430" i="17"/>
  <c r="K430" i="17"/>
  <c r="J452" i="17"/>
  <c r="Q430" i="17"/>
  <c r="O94" i="17"/>
  <c r="J94" i="17"/>
  <c r="J97" i="17"/>
  <c r="W452" i="17"/>
  <c r="U452" i="17"/>
  <c r="V284" i="17"/>
  <c r="V430" i="17"/>
  <c r="Q399" i="17"/>
  <c r="I293" i="17"/>
  <c r="S293" i="17"/>
  <c r="M144" i="8"/>
  <c r="W94" i="17"/>
  <c r="R284" i="17"/>
  <c r="U94" i="17"/>
  <c r="L97" i="17"/>
  <c r="U97" i="17"/>
  <c r="L452" i="17"/>
  <c r="S452" i="17"/>
  <c r="N284" i="17"/>
  <c r="R430" i="17"/>
  <c r="S284" i="17"/>
  <c r="Q284" i="17"/>
  <c r="N430" i="17"/>
  <c r="X430" i="17"/>
  <c r="R94" i="17"/>
  <c r="W266" i="17"/>
  <c r="P452" i="17"/>
  <c r="K284" i="17"/>
  <c r="L284" i="17"/>
  <c r="S430" i="17"/>
  <c r="M116" i="8"/>
  <c r="W398" i="17"/>
  <c r="P399" i="17"/>
  <c r="X265" i="17"/>
  <c r="X398" i="17"/>
  <c r="O399" i="17"/>
  <c r="K310" i="17"/>
  <c r="J310" i="17"/>
  <c r="M142" i="8"/>
  <c r="M399" i="17"/>
  <c r="J145" i="8"/>
  <c r="I145" i="17"/>
  <c r="V310" i="17"/>
  <c r="R398" i="17"/>
  <c r="N310" i="17"/>
  <c r="J399" i="17"/>
  <c r="X143" i="17"/>
  <c r="X310" i="17"/>
  <c r="U310" i="17"/>
  <c r="P398" i="17"/>
  <c r="M143" i="8"/>
  <c r="W310" i="17"/>
  <c r="O360" i="17"/>
  <c r="Q47" i="17"/>
  <c r="Q614" i="18"/>
  <c r="W360" i="17"/>
  <c r="N360" i="17"/>
  <c r="S101" i="17"/>
  <c r="K113" i="17"/>
  <c r="V113" i="17"/>
  <c r="P113" i="17"/>
  <c r="X101" i="17"/>
  <c r="X605" i="17" s="1"/>
  <c r="T113" i="17"/>
  <c r="N113" i="17"/>
  <c r="Q113" i="17"/>
  <c r="Q617" i="17" s="1"/>
  <c r="O113" i="17"/>
  <c r="M113" i="17"/>
  <c r="W113" i="17"/>
  <c r="V47" i="17"/>
  <c r="N47" i="17"/>
  <c r="U614" i="18"/>
  <c r="L101" i="17"/>
  <c r="T73" i="15"/>
  <c r="M47" i="17"/>
  <c r="S614" i="18"/>
  <c r="K47" i="17"/>
  <c r="O47" i="17"/>
  <c r="R479" i="17"/>
  <c r="P47" i="17"/>
  <c r="L47" i="17"/>
  <c r="K73" i="15"/>
  <c r="I944" i="13"/>
  <c r="M93" i="8"/>
  <c r="P479" i="17"/>
  <c r="K479" i="17"/>
  <c r="L479" i="17"/>
  <c r="U360" i="17"/>
  <c r="R101" i="17"/>
  <c r="V101" i="17"/>
  <c r="N479" i="17"/>
  <c r="U592" i="14"/>
  <c r="S360" i="17"/>
  <c r="K360" i="17"/>
  <c r="U101" i="17"/>
  <c r="N101" i="17"/>
  <c r="W101" i="17"/>
  <c r="M101" i="17"/>
  <c r="Q479" i="17"/>
  <c r="J592" i="14"/>
  <c r="J360" i="17"/>
  <c r="P101" i="17"/>
  <c r="O101" i="17"/>
  <c r="V360" i="17"/>
  <c r="U479" i="17"/>
  <c r="J479" i="17"/>
  <c r="M479" i="17"/>
  <c r="Q360" i="17"/>
  <c r="X136" i="17"/>
  <c r="K101" i="17"/>
  <c r="Q101" i="17"/>
  <c r="O22" i="14"/>
  <c r="M360" i="17"/>
  <c r="P360" i="17"/>
  <c r="U73" i="15"/>
  <c r="L614" i="18"/>
  <c r="K614" i="18"/>
  <c r="N614" i="18"/>
  <c r="I73" i="15"/>
  <c r="Q73" i="15"/>
  <c r="P73" i="15"/>
  <c r="O73" i="15"/>
  <c r="R73" i="15"/>
  <c r="N22" i="14"/>
  <c r="J22" i="14"/>
  <c r="M127" i="8"/>
  <c r="M87" i="8"/>
  <c r="M22" i="14"/>
  <c r="M83" i="6"/>
  <c r="S22" i="14"/>
  <c r="M77" i="6"/>
  <c r="U22" i="14"/>
  <c r="S592" i="14"/>
  <c r="M592" i="14"/>
  <c r="M58" i="8"/>
  <c r="K31" i="8"/>
  <c r="I199" i="17"/>
  <c r="M37" i="8"/>
  <c r="M46" i="10"/>
  <c r="V22" i="14"/>
  <c r="L22" i="14"/>
  <c r="R592" i="14"/>
  <c r="J138" i="8"/>
  <c r="Q22" i="14"/>
  <c r="P614" i="18"/>
  <c r="W614" i="18"/>
  <c r="X614" i="18"/>
  <c r="V614" i="18"/>
  <c r="V878" i="18" s="1"/>
  <c r="R614" i="18"/>
  <c r="M614" i="18"/>
  <c r="L73" i="15"/>
  <c r="M73" i="15"/>
  <c r="W73" i="15"/>
  <c r="J73" i="15"/>
  <c r="V73" i="15"/>
  <c r="V155" i="15"/>
  <c r="X151" i="17"/>
  <c r="W151" i="17"/>
  <c r="M71" i="10"/>
  <c r="M66" i="8"/>
  <c r="M24" i="5"/>
  <c r="P22" i="14"/>
  <c r="K592" i="14"/>
  <c r="X592" i="14"/>
  <c r="Q592" i="14"/>
  <c r="V592" i="14"/>
  <c r="M38" i="5"/>
  <c r="N592" i="14"/>
  <c r="M100" i="8"/>
  <c r="M63" i="5"/>
  <c r="X22" i="14"/>
  <c r="R22" i="14"/>
  <c r="S479" i="17"/>
  <c r="W479" i="17"/>
  <c r="X479" i="17"/>
  <c r="M57" i="10"/>
  <c r="W592" i="14"/>
  <c r="W857" i="14" s="1"/>
  <c r="L592" i="14"/>
  <c r="M57" i="8"/>
  <c r="W22" i="14"/>
  <c r="K307" i="18"/>
  <c r="T94" i="17"/>
  <c r="M59" i="6"/>
  <c r="M74" i="8"/>
  <c r="I74" i="17"/>
  <c r="I64" i="17"/>
  <c r="J572" i="18"/>
  <c r="M572" i="18"/>
  <c r="R572" i="18"/>
  <c r="Q572" i="18"/>
  <c r="W572" i="18"/>
  <c r="P572" i="18"/>
  <c r="U572" i="18"/>
  <c r="X572" i="18"/>
  <c r="S572" i="18"/>
  <c r="J568" i="14"/>
  <c r="N568" i="14"/>
  <c r="P568" i="14"/>
  <c r="R568" i="14"/>
  <c r="T568" i="14"/>
  <c r="V568" i="14"/>
  <c r="K568" i="14"/>
  <c r="S568" i="14"/>
  <c r="O568" i="14"/>
  <c r="X568" i="14"/>
  <c r="W568" i="14"/>
  <c r="U568" i="14"/>
  <c r="Q568" i="14"/>
  <c r="W307" i="18"/>
  <c r="X307" i="18"/>
  <c r="Q619" i="13"/>
  <c r="U619" i="13"/>
  <c r="J619" i="13"/>
  <c r="R619" i="13"/>
  <c r="K619" i="13"/>
  <c r="S619" i="13"/>
  <c r="P619" i="13"/>
  <c r="T619" i="13"/>
  <c r="L619" i="13"/>
  <c r="W619" i="13"/>
  <c r="T197" i="17"/>
  <c r="T44" i="18"/>
  <c r="I42" i="17"/>
  <c r="M42" i="8"/>
  <c r="I428" i="17"/>
  <c r="M92" i="8"/>
  <c r="P84" i="18"/>
  <c r="M44" i="10"/>
  <c r="W336" i="18"/>
  <c r="I340" i="13"/>
  <c r="T588" i="18"/>
  <c r="N403" i="17"/>
  <c r="R403" i="17"/>
  <c r="V403" i="17"/>
  <c r="M403" i="17"/>
  <c r="Q403" i="17"/>
  <c r="U403" i="17"/>
  <c r="J403" i="17"/>
  <c r="W403" i="17"/>
  <c r="P403" i="17"/>
  <c r="S403" i="17"/>
  <c r="T403" i="17"/>
  <c r="X403" i="17"/>
  <c r="L403" i="17"/>
  <c r="K403" i="17"/>
  <c r="O403" i="17"/>
  <c r="M80" i="6"/>
  <c r="M34" i="10"/>
  <c r="I34" i="18"/>
  <c r="N600" i="14"/>
  <c r="V600" i="14"/>
  <c r="M600" i="14"/>
  <c r="L600" i="14"/>
  <c r="K600" i="14"/>
  <c r="O600" i="14"/>
  <c r="R600" i="14"/>
  <c r="Q600" i="14"/>
  <c r="W600" i="14"/>
  <c r="P600" i="14"/>
  <c r="S114" i="15"/>
  <c r="M15" i="8"/>
  <c r="M602" i="13"/>
  <c r="U602" i="13"/>
  <c r="K602" i="13"/>
  <c r="O602" i="13"/>
  <c r="V602" i="13"/>
  <c r="T602" i="13"/>
  <c r="N602" i="13"/>
  <c r="S602" i="13"/>
  <c r="P602" i="13"/>
  <c r="X602" i="13"/>
  <c r="W602" i="13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J435" i="17"/>
  <c r="W435" i="17"/>
  <c r="X435" i="17"/>
  <c r="W343" i="13"/>
  <c r="X343" i="13"/>
  <c r="T605" i="18"/>
  <c r="T284" i="17"/>
  <c r="T347" i="18"/>
  <c r="T601" i="13"/>
  <c r="M48" i="10"/>
  <c r="T281" i="14"/>
  <c r="K565" i="18"/>
  <c r="T349" i="14"/>
  <c r="T310" i="17"/>
  <c r="U396" i="17"/>
  <c r="M44" i="8"/>
  <c r="I84" i="13"/>
  <c r="M84" i="5"/>
  <c r="M73" i="8"/>
  <c r="X314" i="13"/>
  <c r="W314" i="13"/>
  <c r="L613" i="13"/>
  <c r="P613" i="13"/>
  <c r="T613" i="13"/>
  <c r="M613" i="13"/>
  <c r="Q613" i="13"/>
  <c r="U613" i="13"/>
  <c r="J613" i="13"/>
  <c r="N613" i="13"/>
  <c r="R613" i="13"/>
  <c r="S613" i="13"/>
  <c r="V613" i="13"/>
  <c r="K613" i="13"/>
  <c r="O613" i="13"/>
  <c r="W613" i="13"/>
  <c r="X613" i="13"/>
  <c r="T96" i="17"/>
  <c r="N423" i="17"/>
  <c r="R423" i="17"/>
  <c r="V423" i="17"/>
  <c r="M423" i="17"/>
  <c r="Q423" i="17"/>
  <c r="U423" i="17"/>
  <c r="L423" i="17"/>
  <c r="J423" i="17"/>
  <c r="O423" i="17"/>
  <c r="T423" i="17"/>
  <c r="P423" i="17"/>
  <c r="S423" i="17"/>
  <c r="K423" i="17"/>
  <c r="X423" i="17"/>
  <c r="W423" i="17"/>
  <c r="X345" i="14"/>
  <c r="X344" i="14"/>
  <c r="W344" i="14"/>
  <c r="T437" i="17"/>
  <c r="M67" i="8"/>
  <c r="K48" i="18"/>
  <c r="M48" i="18"/>
  <c r="N48" i="18"/>
  <c r="J48" i="18"/>
  <c r="R48" i="18"/>
  <c r="P48" i="18"/>
  <c r="U48" i="18"/>
  <c r="U566" i="18"/>
  <c r="T420" i="17"/>
  <c r="P86" i="18"/>
  <c r="T598" i="18"/>
  <c r="X299" i="13"/>
  <c r="W299" i="13"/>
  <c r="I59" i="13"/>
  <c r="O88" i="13"/>
  <c r="M87" i="18"/>
  <c r="X330" i="13"/>
  <c r="W330" i="13"/>
  <c r="T485" i="17"/>
  <c r="T366" i="17"/>
  <c r="X463" i="17"/>
  <c r="I38" i="14"/>
  <c r="M38" i="6"/>
  <c r="X242" i="17"/>
  <c r="W242" i="17"/>
  <c r="T355" i="13"/>
  <c r="J608" i="14"/>
  <c r="O608" i="14"/>
  <c r="W608" i="14"/>
  <c r="T356" i="13"/>
  <c r="V84" i="18"/>
  <c r="V87" i="18"/>
  <c r="T612" i="13"/>
  <c r="I276" i="17"/>
  <c r="T449" i="17"/>
  <c r="T83" i="17"/>
  <c r="T593" i="14"/>
  <c r="I19" i="17"/>
  <c r="X268" i="17"/>
  <c r="W268" i="17"/>
  <c r="T430" i="17"/>
  <c r="X306" i="18"/>
  <c r="X303" i="14"/>
  <c r="W303" i="14"/>
  <c r="X310" i="14"/>
  <c r="W309" i="13"/>
  <c r="X309" i="13"/>
  <c r="V570" i="18"/>
  <c r="V577" i="18"/>
  <c r="M622" i="13"/>
  <c r="Q622" i="13"/>
  <c r="U622" i="13"/>
  <c r="L622" i="13"/>
  <c r="N622" i="13"/>
  <c r="T622" i="13"/>
  <c r="V622" i="13"/>
  <c r="R622" i="13"/>
  <c r="O622" i="13"/>
  <c r="S622" i="13"/>
  <c r="K622" i="13"/>
  <c r="J622" i="13"/>
  <c r="W622" i="13"/>
  <c r="P621" i="13"/>
  <c r="T621" i="13"/>
  <c r="J621" i="13"/>
  <c r="S621" i="13"/>
  <c r="V621" i="13"/>
  <c r="X621" i="13"/>
  <c r="N621" i="13"/>
  <c r="K620" i="13"/>
  <c r="M620" i="13"/>
  <c r="L620" i="13"/>
  <c r="T620" i="13"/>
  <c r="S620" i="13"/>
  <c r="R604" i="14"/>
  <c r="Q604" i="14"/>
  <c r="P604" i="14"/>
  <c r="S604" i="14"/>
  <c r="M604" i="14"/>
  <c r="V604" i="14"/>
  <c r="K604" i="14"/>
  <c r="U604" i="14"/>
  <c r="W604" i="14"/>
  <c r="X604" i="14"/>
  <c r="N565" i="14"/>
  <c r="E34" i="21"/>
  <c r="O332" i="17"/>
  <c r="T332" i="17"/>
  <c r="O480" i="17"/>
  <c r="T203" i="17"/>
  <c r="N114" i="15"/>
  <c r="J18" i="10"/>
  <c r="I14" i="18"/>
  <c r="M14" i="10"/>
  <c r="M28" i="10"/>
  <c r="I28" i="18"/>
  <c r="M28" i="6"/>
  <c r="I28" i="14"/>
  <c r="L74" i="14"/>
  <c r="P22" i="21"/>
  <c r="T79" i="18"/>
  <c r="N134" i="17"/>
  <c r="R22" i="21"/>
  <c r="V83" i="14"/>
  <c r="R138" i="21" s="1"/>
  <c r="K22" i="21"/>
  <c r="N22" i="21"/>
  <c r="O22" i="21"/>
  <c r="G50" i="4"/>
  <c r="Q22" i="21"/>
  <c r="U82" i="14"/>
  <c r="J134" i="17"/>
  <c r="G41" i="4"/>
  <c r="G32" i="4"/>
  <c r="W32" i="4"/>
  <c r="L22" i="21"/>
  <c r="M22" i="21"/>
  <c r="Q82" i="14"/>
  <c r="U592" i="13"/>
  <c r="O309" i="17"/>
  <c r="O63" i="17"/>
  <c r="J85" i="18"/>
  <c r="K85" i="18"/>
  <c r="K877" i="18" s="1"/>
  <c r="L85" i="18"/>
  <c r="W85" i="18"/>
  <c r="M85" i="18"/>
  <c r="R85" i="18"/>
  <c r="Q85" i="18"/>
  <c r="N85" i="18"/>
  <c r="P85" i="18"/>
  <c r="T85" i="18"/>
  <c r="S85" i="18"/>
  <c r="S877" i="18" s="1"/>
  <c r="U85" i="18"/>
  <c r="U573" i="18"/>
  <c r="S562" i="18"/>
  <c r="T471" i="17"/>
  <c r="O57" i="13"/>
  <c r="I434" i="17"/>
  <c r="M98" i="8"/>
  <c r="H49" i="19"/>
  <c r="W292" i="14"/>
  <c r="X292" i="14"/>
  <c r="T614" i="14"/>
  <c r="O546" i="14"/>
  <c r="O182" i="17"/>
  <c r="T604" i="18"/>
  <c r="J84" i="18"/>
  <c r="O592" i="14"/>
  <c r="T360" i="17"/>
  <c r="T528" i="17" s="1"/>
  <c r="X343" i="18"/>
  <c r="X340" i="18"/>
  <c r="W349" i="13"/>
  <c r="O305" i="17"/>
  <c r="U405" i="17"/>
  <c r="M405" i="17"/>
  <c r="T214" i="17"/>
  <c r="N59" i="15"/>
  <c r="O543" i="18"/>
  <c r="O38" i="13"/>
  <c r="O284" i="17"/>
  <c r="O316" i="17"/>
  <c r="M36" i="8"/>
  <c r="I36" i="17"/>
  <c r="M27" i="6"/>
  <c r="I27" i="14"/>
  <c r="O459" i="17"/>
  <c r="J459" i="17"/>
  <c r="M61" i="10"/>
  <c r="T611" i="18"/>
  <c r="O601" i="13"/>
  <c r="X464" i="17"/>
  <c r="O551" i="18"/>
  <c r="U410" i="17"/>
  <c r="T102" i="17"/>
  <c r="T616" i="18"/>
  <c r="U570" i="18"/>
  <c r="J279" i="18"/>
  <c r="W279" i="18"/>
  <c r="K279" i="18"/>
  <c r="S279" i="18"/>
  <c r="S807" i="18" s="1"/>
  <c r="M279" i="18"/>
  <c r="P279" i="18"/>
  <c r="O279" i="18"/>
  <c r="N279" i="18"/>
  <c r="Q279" i="18"/>
  <c r="R279" i="18"/>
  <c r="T279" i="18"/>
  <c r="X279" i="18"/>
  <c r="L279" i="18"/>
  <c r="V279" i="18"/>
  <c r="U279" i="18"/>
  <c r="T198" i="17"/>
  <c r="K409" i="17"/>
  <c r="K577" i="17" s="1"/>
  <c r="K38" i="18"/>
  <c r="J38" i="18"/>
  <c r="M38" i="18"/>
  <c r="N38" i="18"/>
  <c r="U38" i="18"/>
  <c r="P38" i="18"/>
  <c r="W38" i="18"/>
  <c r="Q38" i="18"/>
  <c r="V38" i="18"/>
  <c r="L38" i="18"/>
  <c r="X38" i="18"/>
  <c r="R38" i="18"/>
  <c r="T38" i="18"/>
  <c r="S38" i="18"/>
  <c r="O38" i="18"/>
  <c r="O26" i="18"/>
  <c r="K587" i="13"/>
  <c r="M587" i="13"/>
  <c r="M569" i="14"/>
  <c r="S411" i="17"/>
  <c r="N411" i="17"/>
  <c r="O207" i="17"/>
  <c r="Q205" i="17"/>
  <c r="P205" i="17"/>
  <c r="O205" i="17"/>
  <c r="N205" i="17"/>
  <c r="V205" i="17"/>
  <c r="J205" i="17"/>
  <c r="U205" i="17"/>
  <c r="T205" i="17"/>
  <c r="S205" i="17"/>
  <c r="K205" i="17"/>
  <c r="R205" i="17"/>
  <c r="X205" i="17"/>
  <c r="W205" i="17"/>
  <c r="L205" i="17"/>
  <c r="M205" i="17"/>
  <c r="J37" i="18"/>
  <c r="K37" i="18"/>
  <c r="L37" i="18"/>
  <c r="M37" i="18"/>
  <c r="N37" i="18"/>
  <c r="T37" i="18"/>
  <c r="V37" i="18"/>
  <c r="W37" i="18"/>
  <c r="P37" i="18"/>
  <c r="Q37" i="18"/>
  <c r="U37" i="18"/>
  <c r="X37" i="18"/>
  <c r="S37" i="18"/>
  <c r="R37" i="18"/>
  <c r="O37" i="18"/>
  <c r="M46" i="17"/>
  <c r="U46" i="17"/>
  <c r="K46" i="17"/>
  <c r="S46" i="17"/>
  <c r="J46" i="17"/>
  <c r="R46" i="17"/>
  <c r="O46" i="17"/>
  <c r="V46" i="17"/>
  <c r="V550" i="17" s="1"/>
  <c r="T46" i="17"/>
  <c r="P46" i="17"/>
  <c r="L46" i="17"/>
  <c r="N46" i="17"/>
  <c r="Q46" i="17"/>
  <c r="W46" i="17"/>
  <c r="X46" i="17"/>
  <c r="U565" i="18"/>
  <c r="R565" i="18"/>
  <c r="O60" i="18"/>
  <c r="M96" i="8"/>
  <c r="T558" i="13"/>
  <c r="T615" i="14"/>
  <c r="T58" i="13"/>
  <c r="J312" i="17"/>
  <c r="K312" i="17"/>
  <c r="O312" i="17"/>
  <c r="S312" i="17"/>
  <c r="L312" i="17"/>
  <c r="P312" i="17"/>
  <c r="T312" i="17"/>
  <c r="Q312" i="17"/>
  <c r="N312" i="17"/>
  <c r="V312" i="17"/>
  <c r="V313" i="17" s="1"/>
  <c r="M312" i="17"/>
  <c r="U312" i="17"/>
  <c r="R312" i="17"/>
  <c r="W312" i="17"/>
  <c r="X312" i="17"/>
  <c r="K60" i="13"/>
  <c r="U60" i="13"/>
  <c r="S60" i="13"/>
  <c r="M60" i="13"/>
  <c r="L60" i="13"/>
  <c r="T60" i="13"/>
  <c r="J60" i="13"/>
  <c r="P60" i="13"/>
  <c r="Q60" i="13"/>
  <c r="R60" i="13"/>
  <c r="X60" i="13"/>
  <c r="O188" i="17"/>
  <c r="O46" i="18"/>
  <c r="S134" i="17"/>
  <c r="T134" i="17"/>
  <c r="M134" i="17"/>
  <c r="R134" i="17"/>
  <c r="X134" i="17"/>
  <c r="W134" i="17"/>
  <c r="I65" i="18"/>
  <c r="T421" i="17"/>
  <c r="M82" i="6"/>
  <c r="V357" i="13"/>
  <c r="K357" i="13"/>
  <c r="M357" i="13"/>
  <c r="I85" i="14"/>
  <c r="M85" i="6"/>
  <c r="T549" i="18"/>
  <c r="T61" i="18"/>
  <c r="T45" i="18"/>
  <c r="S22" i="19"/>
  <c r="T56" i="18"/>
  <c r="T352" i="18"/>
  <c r="T359" i="17"/>
  <c r="T544" i="18"/>
  <c r="T452" i="17"/>
  <c r="T597" i="18"/>
  <c r="S47" i="19"/>
  <c r="T558" i="14"/>
  <c r="T602" i="18"/>
  <c r="T349" i="18"/>
  <c r="T551" i="18"/>
  <c r="T615" i="18"/>
  <c r="T278" i="18"/>
  <c r="T27" i="18"/>
  <c r="T26" i="18"/>
  <c r="T280" i="18"/>
  <c r="S74" i="19"/>
  <c r="T63" i="18"/>
  <c r="I72" i="13"/>
  <c r="M72" i="5"/>
  <c r="I78" i="17"/>
  <c r="I50" i="13"/>
  <c r="M50" i="5"/>
  <c r="K586" i="13"/>
  <c r="O586" i="13"/>
  <c r="S586" i="13"/>
  <c r="M586" i="13"/>
  <c r="P586" i="13"/>
  <c r="J586" i="13"/>
  <c r="U586" i="13"/>
  <c r="R586" i="13"/>
  <c r="L586" i="13"/>
  <c r="N586" i="13"/>
  <c r="X586" i="13"/>
  <c r="T586" i="13"/>
  <c r="K574" i="14"/>
  <c r="M574" i="14"/>
  <c r="O574" i="14"/>
  <c r="Q574" i="14"/>
  <c r="S574" i="14"/>
  <c r="L574" i="14"/>
  <c r="R574" i="14"/>
  <c r="V574" i="14"/>
  <c r="T574" i="14"/>
  <c r="P574" i="14"/>
  <c r="X574" i="14"/>
  <c r="T195" i="17"/>
  <c r="I25" i="18"/>
  <c r="T552" i="18"/>
  <c r="T208" i="17"/>
  <c r="M40" i="10"/>
  <c r="I318" i="17"/>
  <c r="M150" i="8"/>
  <c r="T75" i="17"/>
  <c r="T196" i="17"/>
  <c r="K44" i="17"/>
  <c r="S44" i="17"/>
  <c r="Q44" i="17"/>
  <c r="P44" i="17"/>
  <c r="M44" i="17"/>
  <c r="T44" i="17"/>
  <c r="R44" i="17"/>
  <c r="N44" i="17"/>
  <c r="U44" i="17"/>
  <c r="L44" i="17"/>
  <c r="J44" i="17"/>
  <c r="O44" i="17"/>
  <c r="V44" i="17"/>
  <c r="X44" i="17"/>
  <c r="W44" i="17"/>
  <c r="J478" i="17"/>
  <c r="L478" i="17"/>
  <c r="N478" i="17"/>
  <c r="P478" i="17"/>
  <c r="R478" i="17"/>
  <c r="T478" i="17"/>
  <c r="T646" i="17" s="1"/>
  <c r="V478" i="17"/>
  <c r="M478" i="17"/>
  <c r="Q478" i="17"/>
  <c r="U478" i="17"/>
  <c r="S478" i="17"/>
  <c r="K478" i="17"/>
  <c r="W478" i="17"/>
  <c r="X478" i="17"/>
  <c r="O478" i="17"/>
  <c r="J613" i="14"/>
  <c r="P613" i="14"/>
  <c r="T613" i="14"/>
  <c r="M613" i="14"/>
  <c r="Q613" i="14"/>
  <c r="U613" i="14"/>
  <c r="S613" i="14"/>
  <c r="V613" i="14"/>
  <c r="R613" i="14"/>
  <c r="O613" i="14"/>
  <c r="X613" i="14"/>
  <c r="X878" i="14" s="1"/>
  <c r="W613" i="14"/>
  <c r="E25" i="21"/>
  <c r="J88" i="18"/>
  <c r="I46" i="14"/>
  <c r="M46" i="6"/>
  <c r="I563" i="18"/>
  <c r="L52" i="10"/>
  <c r="I580" i="18" s="1"/>
  <c r="L52" i="6"/>
  <c r="I582" i="14" s="1"/>
  <c r="I564" i="14"/>
  <c r="T422" i="17"/>
  <c r="X319" i="13"/>
  <c r="W319" i="13"/>
  <c r="X378" i="17"/>
  <c r="W378" i="17"/>
  <c r="I24" i="14"/>
  <c r="M24" i="6"/>
  <c r="J60" i="14"/>
  <c r="N60" i="14"/>
  <c r="P60" i="14"/>
  <c r="K60" i="14"/>
  <c r="M60" i="14"/>
  <c r="T60" i="14"/>
  <c r="V60" i="14"/>
  <c r="Q60" i="14"/>
  <c r="S60" i="14"/>
  <c r="L60" i="14"/>
  <c r="U60" i="14"/>
  <c r="R60" i="14"/>
  <c r="O60" i="14"/>
  <c r="W60" i="14"/>
  <c r="X60" i="14"/>
  <c r="K573" i="18"/>
  <c r="T49" i="18"/>
  <c r="J24" i="13"/>
  <c r="Q24" i="13"/>
  <c r="S24" i="13"/>
  <c r="K24" i="13"/>
  <c r="O24" i="13"/>
  <c r="V24" i="13"/>
  <c r="N24" i="13"/>
  <c r="R24" i="13"/>
  <c r="U24" i="13"/>
  <c r="T24" i="13"/>
  <c r="M24" i="13"/>
  <c r="L24" i="13"/>
  <c r="P24" i="13"/>
  <c r="W24" i="13"/>
  <c r="X24" i="13"/>
  <c r="I345" i="18"/>
  <c r="W342" i="13"/>
  <c r="X342" i="13"/>
  <c r="L65" i="5"/>
  <c r="I607" i="13" s="1"/>
  <c r="T58" i="17"/>
  <c r="O88" i="18"/>
  <c r="O21" i="20"/>
  <c r="K165" i="21"/>
  <c r="M40" i="18"/>
  <c r="K40" i="18"/>
  <c r="T40" i="18"/>
  <c r="L40" i="18"/>
  <c r="R40" i="18"/>
  <c r="O40" i="18"/>
  <c r="X40" i="18"/>
  <c r="W40" i="18"/>
  <c r="J494" i="17"/>
  <c r="K494" i="17"/>
  <c r="O494" i="17"/>
  <c r="S494" i="17"/>
  <c r="N494" i="17"/>
  <c r="R494" i="17"/>
  <c r="V494" i="17"/>
  <c r="M494" i="17"/>
  <c r="X494" i="17"/>
  <c r="P494" i="17"/>
  <c r="Q494" i="17"/>
  <c r="L494" i="17"/>
  <c r="W494" i="17"/>
  <c r="U494" i="17"/>
  <c r="T494" i="17"/>
  <c r="T555" i="14"/>
  <c r="I656" i="17"/>
  <c r="I1059" i="18"/>
  <c r="T588" i="14"/>
  <c r="T357" i="17"/>
  <c r="T47" i="13"/>
  <c r="J407" i="17"/>
  <c r="K407" i="17"/>
  <c r="L407" i="17"/>
  <c r="M407" i="17"/>
  <c r="N407" i="17"/>
  <c r="O407" i="17"/>
  <c r="P407" i="17"/>
  <c r="P575" i="17" s="1"/>
  <c r="Q407" i="17"/>
  <c r="R407" i="17"/>
  <c r="S407" i="17"/>
  <c r="T407" i="17"/>
  <c r="U407" i="17"/>
  <c r="V407" i="17"/>
  <c r="X407" i="17"/>
  <c r="W407" i="17"/>
  <c r="J579" i="14"/>
  <c r="O579" i="14"/>
  <c r="W579" i="14"/>
  <c r="S579" i="14"/>
  <c r="S844" i="14" s="1"/>
  <c r="J566" i="14"/>
  <c r="K566" i="14"/>
  <c r="M566" i="14"/>
  <c r="O566" i="14"/>
  <c r="Q566" i="14"/>
  <c r="S566" i="14"/>
  <c r="U566" i="14"/>
  <c r="N566" i="14"/>
  <c r="L566" i="14"/>
  <c r="P566" i="14"/>
  <c r="T566" i="14"/>
  <c r="X566" i="14"/>
  <c r="R566" i="14"/>
  <c r="V566" i="14"/>
  <c r="W566" i="14"/>
  <c r="X241" i="17"/>
  <c r="W241" i="17"/>
  <c r="M591" i="14"/>
  <c r="W591" i="14"/>
  <c r="X591" i="14"/>
  <c r="M599" i="13"/>
  <c r="U599" i="13"/>
  <c r="N599" i="13"/>
  <c r="K599" i="13"/>
  <c r="L599" i="13"/>
  <c r="S599" i="13"/>
  <c r="W599" i="13"/>
  <c r="X599" i="13"/>
  <c r="T353" i="14"/>
  <c r="I99" i="17"/>
  <c r="M99" i="8"/>
  <c r="Q459" i="17"/>
  <c r="M58" i="5"/>
  <c r="L45" i="17"/>
  <c r="T45" i="17"/>
  <c r="J45" i="17"/>
  <c r="Q45" i="17"/>
  <c r="K45" i="17"/>
  <c r="P45" i="17"/>
  <c r="S45" i="17"/>
  <c r="N45" i="17"/>
  <c r="U45" i="17"/>
  <c r="O45" i="17"/>
  <c r="W45" i="17"/>
  <c r="T353" i="18"/>
  <c r="P18" i="17"/>
  <c r="N18" i="17"/>
  <c r="V18" i="17"/>
  <c r="M18" i="17"/>
  <c r="U18" i="17"/>
  <c r="K18" i="17"/>
  <c r="R18" i="17"/>
  <c r="O18" i="17"/>
  <c r="J18" i="17"/>
  <c r="Q18" i="17"/>
  <c r="L18" i="17"/>
  <c r="S18" i="17"/>
  <c r="T18" i="17"/>
  <c r="X18" i="17"/>
  <c r="W18" i="17"/>
  <c r="T46" i="18"/>
  <c r="I85" i="13"/>
  <c r="I70" i="14"/>
  <c r="M70" i="6"/>
  <c r="E13" i="21"/>
  <c r="T97" i="17"/>
  <c r="K88" i="14"/>
  <c r="M88" i="14"/>
  <c r="N88" i="14"/>
  <c r="P88" i="14"/>
  <c r="J88" i="14"/>
  <c r="R88" i="14"/>
  <c r="L88" i="14"/>
  <c r="O88" i="14"/>
  <c r="Q88" i="14"/>
  <c r="T88" i="14"/>
  <c r="V88" i="14"/>
  <c r="S88" i="14"/>
  <c r="U88" i="14"/>
  <c r="X88" i="14"/>
  <c r="W88" i="14"/>
  <c r="I343" i="14"/>
  <c r="O343" i="14" s="1"/>
  <c r="M78" i="6"/>
  <c r="I341" i="14"/>
  <c r="T38" i="13"/>
  <c r="T362" i="17"/>
  <c r="H24" i="19"/>
  <c r="P21" i="20"/>
  <c r="L165" i="21"/>
  <c r="T348" i="14"/>
  <c r="S569" i="14"/>
  <c r="T62" i="14"/>
  <c r="T15" i="18"/>
  <c r="N409" i="17"/>
  <c r="K577" i="18"/>
  <c r="R82" i="14"/>
  <c r="X82" i="14"/>
  <c r="T63" i="14"/>
  <c r="M61" i="6"/>
  <c r="J394" i="17"/>
  <c r="J562" i="17" s="1"/>
  <c r="M394" i="17"/>
  <c r="Q394" i="17"/>
  <c r="L394" i="17"/>
  <c r="T394" i="17"/>
  <c r="S394" i="17"/>
  <c r="V394" i="17"/>
  <c r="K394" i="17"/>
  <c r="N394" i="17"/>
  <c r="W394" i="17"/>
  <c r="R394" i="17"/>
  <c r="I42" i="14"/>
  <c r="M42" i="6"/>
  <c r="I36" i="14"/>
  <c r="T281" i="17"/>
  <c r="T91" i="17"/>
  <c r="T326" i="17"/>
  <c r="T479" i="17"/>
  <c r="I57" i="14"/>
  <c r="M57" i="6"/>
  <c r="O360" i="13"/>
  <c r="L360" i="13"/>
  <c r="P360" i="13"/>
  <c r="T360" i="13"/>
  <c r="R360" i="13"/>
  <c r="V360" i="13"/>
  <c r="Q360" i="13"/>
  <c r="U360" i="13"/>
  <c r="J360" i="13"/>
  <c r="W360" i="13"/>
  <c r="X360" i="13"/>
  <c r="O631" i="13"/>
  <c r="T311" i="17"/>
  <c r="I81" i="14"/>
  <c r="I79" i="14"/>
  <c r="M79" i="6"/>
  <c r="W554" i="14"/>
  <c r="W295" i="17"/>
  <c r="W631" i="17" s="1"/>
  <c r="X295" i="17"/>
  <c r="X631" i="17" s="1"/>
  <c r="I35" i="14"/>
  <c r="I48" i="14"/>
  <c r="M48" i="6"/>
  <c r="I61" i="17"/>
  <c r="M61" i="8"/>
  <c r="I45" i="13"/>
  <c r="M45" i="5"/>
  <c r="I49" i="13"/>
  <c r="J571" i="18"/>
  <c r="K571" i="18"/>
  <c r="L571" i="18"/>
  <c r="M571" i="18"/>
  <c r="N571" i="18"/>
  <c r="O571" i="18"/>
  <c r="T571" i="18"/>
  <c r="P571" i="18"/>
  <c r="X571" i="18"/>
  <c r="V571" i="18"/>
  <c r="V835" i="18" s="1"/>
  <c r="R571" i="18"/>
  <c r="W571" i="18"/>
  <c r="U571" i="18"/>
  <c r="S571" i="18"/>
  <c r="O591" i="13"/>
  <c r="L591" i="13"/>
  <c r="P591" i="13"/>
  <c r="T591" i="13"/>
  <c r="J591" i="13"/>
  <c r="N591" i="13"/>
  <c r="U591" i="13"/>
  <c r="V591" i="13"/>
  <c r="W591" i="13"/>
  <c r="X591" i="13"/>
  <c r="Q591" i="13"/>
  <c r="S578" i="13"/>
  <c r="L578" i="13"/>
  <c r="N578" i="13"/>
  <c r="P578" i="13"/>
  <c r="R578" i="13"/>
  <c r="W578" i="13"/>
  <c r="X578" i="13"/>
  <c r="M589" i="13"/>
  <c r="S589" i="13"/>
  <c r="R589" i="13"/>
  <c r="O589" i="13"/>
  <c r="J567" i="14"/>
  <c r="K567" i="14"/>
  <c r="M567" i="14"/>
  <c r="L567" i="14"/>
  <c r="O567" i="14"/>
  <c r="Q567" i="14"/>
  <c r="S567" i="14"/>
  <c r="U567" i="14"/>
  <c r="R567" i="14"/>
  <c r="V567" i="14"/>
  <c r="P567" i="14"/>
  <c r="X567" i="14"/>
  <c r="T567" i="14"/>
  <c r="W567" i="14"/>
  <c r="N567" i="14"/>
  <c r="T59" i="14"/>
  <c r="T24" i="17"/>
  <c r="I318" i="13"/>
  <c r="M47" i="5"/>
  <c r="I302" i="14"/>
  <c r="M37" i="6"/>
  <c r="K52" i="5"/>
  <c r="I323" i="13"/>
  <c r="I305" i="13"/>
  <c r="R574" i="18"/>
  <c r="R562" i="18"/>
  <c r="J599" i="18"/>
  <c r="L599" i="18"/>
  <c r="M599" i="18"/>
  <c r="N599" i="18"/>
  <c r="S599" i="18"/>
  <c r="U599" i="18"/>
  <c r="T599" i="18"/>
  <c r="R599" i="18"/>
  <c r="W599" i="18"/>
  <c r="P599" i="18"/>
  <c r="O599" i="18"/>
  <c r="Q599" i="18"/>
  <c r="X599" i="18"/>
  <c r="K600" i="18"/>
  <c r="J600" i="18"/>
  <c r="N600" i="18"/>
  <c r="P600" i="18"/>
  <c r="V600" i="18"/>
  <c r="T600" i="18"/>
  <c r="W600" i="18"/>
  <c r="R600" i="18"/>
  <c r="O609" i="14"/>
  <c r="N609" i="14"/>
  <c r="M609" i="14"/>
  <c r="U609" i="14"/>
  <c r="L609" i="14"/>
  <c r="Q609" i="14"/>
  <c r="X609" i="14"/>
  <c r="P609" i="14"/>
  <c r="W609" i="14"/>
  <c r="M614" i="13"/>
  <c r="Q614" i="13"/>
  <c r="U614" i="13"/>
  <c r="O614" i="13"/>
  <c r="L614" i="13"/>
  <c r="N614" i="13"/>
  <c r="S614" i="13"/>
  <c r="V614" i="13"/>
  <c r="P614" i="13"/>
  <c r="R614" i="13"/>
  <c r="T614" i="13"/>
  <c r="X614" i="13"/>
  <c r="W614" i="13"/>
  <c r="U565" i="14"/>
  <c r="K577" i="14"/>
  <c r="N577" i="14"/>
  <c r="I26" i="17"/>
  <c r="M26" i="8"/>
  <c r="I30" i="17"/>
  <c r="M30" i="8"/>
  <c r="M26" i="5"/>
  <c r="I26" i="13"/>
  <c r="O581" i="13"/>
  <c r="R592" i="13"/>
  <c r="R573" i="18"/>
  <c r="M75" i="8"/>
  <c r="R113" i="17"/>
  <c r="S113" i="17"/>
  <c r="V562" i="18"/>
  <c r="T87" i="18"/>
  <c r="T84" i="18"/>
  <c r="L65" i="10"/>
  <c r="I593" i="18" s="1"/>
  <c r="M56" i="10"/>
  <c r="I584" i="18"/>
  <c r="J585" i="18"/>
  <c r="K585" i="18"/>
  <c r="L585" i="18"/>
  <c r="N585" i="18"/>
  <c r="Q585" i="18"/>
  <c r="V585" i="18"/>
  <c r="S585" i="18"/>
  <c r="O585" i="18"/>
  <c r="M585" i="18"/>
  <c r="U585" i="18"/>
  <c r="P585" i="18"/>
  <c r="R585" i="18"/>
  <c r="T585" i="18"/>
  <c r="X585" i="18"/>
  <c r="W585" i="18"/>
  <c r="I595" i="14"/>
  <c r="T630" i="13"/>
  <c r="N187" i="17"/>
  <c r="V187" i="17"/>
  <c r="M187" i="17"/>
  <c r="U187" i="17"/>
  <c r="L187" i="17"/>
  <c r="T187" i="17"/>
  <c r="K187" i="17"/>
  <c r="S187" i="17"/>
  <c r="O187" i="17"/>
  <c r="J187" i="17"/>
  <c r="R187" i="17"/>
  <c r="Q187" i="17"/>
  <c r="X187" i="17"/>
  <c r="P187" i="17"/>
  <c r="W187" i="17"/>
  <c r="T603" i="14"/>
  <c r="O603" i="14"/>
  <c r="T334" i="17"/>
  <c r="O193" i="17"/>
  <c r="O402" i="17"/>
  <c r="M80" i="10"/>
  <c r="T361" i="17"/>
  <c r="M74" i="6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J426" i="17"/>
  <c r="X426" i="17"/>
  <c r="T84" i="17"/>
  <c r="O66" i="17"/>
  <c r="M72" i="10"/>
  <c r="T46" i="13"/>
  <c r="I334" i="18"/>
  <c r="M70" i="10"/>
  <c r="I336" i="14"/>
  <c r="X341" i="13"/>
  <c r="W341" i="13"/>
  <c r="X346" i="14"/>
  <c r="T405" i="17"/>
  <c r="M108" i="8"/>
  <c r="I108" i="17"/>
  <c r="J109" i="17"/>
  <c r="N109" i="17"/>
  <c r="R109" i="17"/>
  <c r="V109" i="17"/>
  <c r="T109" i="17"/>
  <c r="K109" i="17"/>
  <c r="M109" i="17"/>
  <c r="P109" i="17"/>
  <c r="P613" i="17" s="1"/>
  <c r="L109" i="17"/>
  <c r="S109" i="17"/>
  <c r="O109" i="17"/>
  <c r="Q109" i="17"/>
  <c r="U109" i="17"/>
  <c r="W109" i="17"/>
  <c r="X109" i="17"/>
  <c r="T459" i="17"/>
  <c r="M444" i="17"/>
  <c r="I53" i="17"/>
  <c r="O587" i="18"/>
  <c r="P69" i="17"/>
  <c r="N69" i="17"/>
  <c r="V69" i="17"/>
  <c r="M69" i="17"/>
  <c r="U69" i="17"/>
  <c r="L69" i="17"/>
  <c r="S69" i="17"/>
  <c r="Q69" i="17"/>
  <c r="O69" i="17"/>
  <c r="T69" i="17"/>
  <c r="K69" i="17"/>
  <c r="R69" i="17"/>
  <c r="J69" i="17"/>
  <c r="X69" i="17"/>
  <c r="W69" i="17"/>
  <c r="M60" i="8"/>
  <c r="U21" i="20"/>
  <c r="Q165" i="21"/>
  <c r="T21" i="20"/>
  <c r="P165" i="21"/>
  <c r="O358" i="13"/>
  <c r="O569" i="13"/>
  <c r="T410" i="17"/>
  <c r="O352" i="18"/>
  <c r="O570" i="18"/>
  <c r="O834" i="18" s="1"/>
  <c r="S570" i="18"/>
  <c r="T354" i="14"/>
  <c r="O354" i="14"/>
  <c r="I225" i="17"/>
  <c r="S399" i="17"/>
  <c r="K399" i="17"/>
  <c r="K566" i="18"/>
  <c r="O484" i="17"/>
  <c r="T47" i="17"/>
  <c r="O570" i="13"/>
  <c r="N569" i="14"/>
  <c r="M411" i="17"/>
  <c r="X327" i="13"/>
  <c r="W327" i="13"/>
  <c r="O281" i="14"/>
  <c r="S565" i="18"/>
  <c r="T56" i="13"/>
  <c r="O186" i="17"/>
  <c r="T87" i="17"/>
  <c r="X264" i="17"/>
  <c r="W264" i="17"/>
  <c r="G163" i="21"/>
  <c r="O163" i="21"/>
  <c r="I163" i="21"/>
  <c r="Q163" i="21"/>
  <c r="J163" i="21"/>
  <c r="R163" i="21"/>
  <c r="F163" i="21"/>
  <c r="H163" i="21"/>
  <c r="K163" i="21"/>
  <c r="L163" i="21"/>
  <c r="N163" i="21"/>
  <c r="P163" i="21"/>
  <c r="M163" i="21"/>
  <c r="O215" i="17"/>
  <c r="T49" i="17"/>
  <c r="M88" i="17"/>
  <c r="U88" i="17"/>
  <c r="K88" i="17"/>
  <c r="S88" i="17"/>
  <c r="R88" i="17"/>
  <c r="L88" i="17"/>
  <c r="Q88" i="17"/>
  <c r="O88" i="17"/>
  <c r="V88" i="17"/>
  <c r="T88" i="17"/>
  <c r="N88" i="17"/>
  <c r="P88" i="17"/>
  <c r="J88" i="17"/>
  <c r="W88" i="17"/>
  <c r="X88" i="17"/>
  <c r="T591" i="18"/>
  <c r="V409" i="17"/>
  <c r="M409" i="17"/>
  <c r="I979" i="14"/>
  <c r="M60" i="5"/>
  <c r="W240" i="17"/>
  <c r="X240" i="17"/>
  <c r="R577" i="18"/>
  <c r="O194" i="17"/>
  <c r="T194" i="17"/>
  <c r="T89" i="14"/>
  <c r="T351" i="17"/>
  <c r="O351" i="17"/>
  <c r="M567" i="13"/>
  <c r="Q567" i="13"/>
  <c r="U567" i="13"/>
  <c r="J567" i="13"/>
  <c r="N567" i="13"/>
  <c r="R567" i="13"/>
  <c r="V567" i="13"/>
  <c r="K567" i="13"/>
  <c r="O567" i="13"/>
  <c r="S567" i="13"/>
  <c r="L567" i="13"/>
  <c r="P567" i="13"/>
  <c r="T567" i="13"/>
  <c r="X567" i="13"/>
  <c r="W567" i="13"/>
  <c r="I35" i="18"/>
  <c r="E184" i="21"/>
  <c r="M75" i="18"/>
  <c r="O75" i="18"/>
  <c r="U75" i="18"/>
  <c r="W75" i="18"/>
  <c r="X75" i="18"/>
  <c r="S75" i="18"/>
  <c r="X344" i="18"/>
  <c r="W344" i="18"/>
  <c r="T626" i="13"/>
  <c r="T21" i="18"/>
  <c r="I634" i="17"/>
  <c r="T60" i="18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T207" i="17"/>
  <c r="M61" i="5"/>
  <c r="I61" i="13"/>
  <c r="T469" i="17"/>
  <c r="T631" i="13"/>
  <c r="M87" i="14"/>
  <c r="I65" i="17"/>
  <c r="M65" i="8"/>
  <c r="I44" i="13"/>
  <c r="J570" i="14"/>
  <c r="L570" i="14"/>
  <c r="N570" i="14"/>
  <c r="P570" i="14"/>
  <c r="R570" i="14"/>
  <c r="T570" i="14"/>
  <c r="V570" i="14"/>
  <c r="M570" i="14"/>
  <c r="Q570" i="14"/>
  <c r="U570" i="14"/>
  <c r="S570" i="14"/>
  <c r="S835" i="14" s="1"/>
  <c r="X570" i="14"/>
  <c r="O570" i="14"/>
  <c r="W570" i="14"/>
  <c r="W305" i="14"/>
  <c r="T565" i="13"/>
  <c r="S87" i="18"/>
  <c r="S84" i="18"/>
  <c r="K402" i="17"/>
  <c r="I338" i="18"/>
  <c r="M74" i="10"/>
  <c r="T316" i="17"/>
  <c r="I43" i="17"/>
  <c r="M43" i="8"/>
  <c r="Q277" i="17"/>
  <c r="N277" i="17"/>
  <c r="V277" i="17"/>
  <c r="K277" i="17"/>
  <c r="S277" i="17"/>
  <c r="P277" i="17"/>
  <c r="T277" i="17"/>
  <c r="R277" i="17"/>
  <c r="O277" i="17"/>
  <c r="J277" i="17"/>
  <c r="M277" i="17"/>
  <c r="L277" i="17"/>
  <c r="X277" i="17"/>
  <c r="W277" i="17"/>
  <c r="U277" i="17"/>
  <c r="T41" i="18"/>
  <c r="X381" i="17"/>
  <c r="R72" i="17"/>
  <c r="P72" i="17"/>
  <c r="J72" i="17"/>
  <c r="O72" i="17"/>
  <c r="N72" i="17"/>
  <c r="U72" i="17"/>
  <c r="L72" i="17"/>
  <c r="S72" i="17"/>
  <c r="Q72" i="17"/>
  <c r="V72" i="17"/>
  <c r="K72" i="17"/>
  <c r="M72" i="17"/>
  <c r="T72" i="17"/>
  <c r="W72" i="17"/>
  <c r="W576" i="17" s="1"/>
  <c r="X72" i="17"/>
  <c r="U48" i="17"/>
  <c r="L48" i="17"/>
  <c r="T48" i="17"/>
  <c r="J48" i="17"/>
  <c r="Q48" i="17"/>
  <c r="S48" i="17"/>
  <c r="N48" i="17"/>
  <c r="W48" i="17"/>
  <c r="X48" i="17"/>
  <c r="I78" i="13"/>
  <c r="M78" i="5"/>
  <c r="I42" i="18"/>
  <c r="M42" i="10"/>
  <c r="M39" i="6"/>
  <c r="I39" i="14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J395" i="17"/>
  <c r="W395" i="17"/>
  <c r="X395" i="17"/>
  <c r="T209" i="17"/>
  <c r="J612" i="14"/>
  <c r="R612" i="14"/>
  <c r="Q612" i="14"/>
  <c r="P612" i="14"/>
  <c r="O612" i="14"/>
  <c r="K612" i="14"/>
  <c r="V612" i="14"/>
  <c r="U612" i="14"/>
  <c r="T612" i="14"/>
  <c r="L612" i="14"/>
  <c r="M612" i="14"/>
  <c r="N612" i="14"/>
  <c r="S612" i="14"/>
  <c r="X612" i="14"/>
  <c r="W612" i="14"/>
  <c r="K565" i="14"/>
  <c r="T16" i="17"/>
  <c r="T63" i="17"/>
  <c r="T552" i="14"/>
  <c r="K574" i="18"/>
  <c r="T304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X429" i="17"/>
  <c r="W429" i="17"/>
  <c r="I40" i="17"/>
  <c r="M40" i="8"/>
  <c r="I21" i="19"/>
  <c r="L21" i="19"/>
  <c r="L99" i="19" s="1"/>
  <c r="M21" i="19"/>
  <c r="J21" i="19"/>
  <c r="R21" i="19"/>
  <c r="W21" i="19"/>
  <c r="O21" i="19"/>
  <c r="P21" i="19"/>
  <c r="N21" i="19"/>
  <c r="K21" i="19"/>
  <c r="Q21" i="19"/>
  <c r="S21" i="19"/>
  <c r="U21" i="19"/>
  <c r="V21" i="19"/>
  <c r="T21" i="19"/>
  <c r="T569" i="13"/>
  <c r="T617" i="18"/>
  <c r="N399" i="17"/>
  <c r="U587" i="13"/>
  <c r="T570" i="13"/>
  <c r="M44" i="6"/>
  <c r="S398" i="17"/>
  <c r="U577" i="14"/>
  <c r="M43" i="10"/>
  <c r="I43" i="18"/>
  <c r="I47" i="14"/>
  <c r="M47" i="6"/>
  <c r="U590" i="13"/>
  <c r="J590" i="13"/>
  <c r="L590" i="13"/>
  <c r="N590" i="13"/>
  <c r="P590" i="13"/>
  <c r="O590" i="13"/>
  <c r="K590" i="13"/>
  <c r="X590" i="13"/>
  <c r="W590" i="13"/>
  <c r="K575" i="14"/>
  <c r="M575" i="14"/>
  <c r="O575" i="14"/>
  <c r="Q575" i="14"/>
  <c r="S575" i="14"/>
  <c r="U575" i="14"/>
  <c r="P575" i="14"/>
  <c r="T575" i="14"/>
  <c r="R575" i="14"/>
  <c r="W575" i="14"/>
  <c r="J575" i="14"/>
  <c r="L575" i="14"/>
  <c r="X575" i="14"/>
  <c r="W307" i="13"/>
  <c r="X307" i="13"/>
  <c r="T573" i="18"/>
  <c r="T562" i="18"/>
  <c r="T574" i="18"/>
  <c r="T570" i="18"/>
  <c r="L91" i="6"/>
  <c r="I621" i="14" s="1"/>
  <c r="M24" i="10"/>
  <c r="I24" i="18"/>
  <c r="N581" i="13"/>
  <c r="S573" i="18"/>
  <c r="K562" i="18"/>
  <c r="T57" i="13"/>
  <c r="J605" i="13"/>
  <c r="N605" i="13"/>
  <c r="R605" i="13"/>
  <c r="V605" i="13"/>
  <c r="K605" i="13"/>
  <c r="O605" i="13"/>
  <c r="S605" i="13"/>
  <c r="P605" i="13"/>
  <c r="Q605" i="13"/>
  <c r="T605" i="13"/>
  <c r="U605" i="13"/>
  <c r="M605" i="13"/>
  <c r="L605" i="13"/>
  <c r="X605" i="13"/>
  <c r="W605" i="13"/>
  <c r="G134" i="6"/>
  <c r="I927" i="14"/>
  <c r="T317" i="17"/>
  <c r="S617" i="14"/>
  <c r="U617" i="14"/>
  <c r="N405" i="17"/>
  <c r="T543" i="18"/>
  <c r="I41" i="17"/>
  <c r="M41" i="8"/>
  <c r="K410" i="17"/>
  <c r="T587" i="14"/>
  <c r="Q213" i="17"/>
  <c r="P213" i="17"/>
  <c r="O213" i="17"/>
  <c r="N213" i="17"/>
  <c r="V213" i="17"/>
  <c r="R213" i="17"/>
  <c r="M213" i="17"/>
  <c r="L213" i="17"/>
  <c r="K213" i="17"/>
  <c r="S213" i="17"/>
  <c r="J213" i="17"/>
  <c r="T213" i="17"/>
  <c r="X213" i="17"/>
  <c r="U213" i="17"/>
  <c r="W213" i="17"/>
  <c r="N89" i="17"/>
  <c r="V89" i="17"/>
  <c r="L89" i="17"/>
  <c r="T89" i="17"/>
  <c r="K89" i="17"/>
  <c r="S89" i="17"/>
  <c r="Q89" i="17"/>
  <c r="O89" i="17"/>
  <c r="U89" i="17"/>
  <c r="J89" i="17"/>
  <c r="R89" i="17"/>
  <c r="M89" i="17"/>
  <c r="P89" i="17"/>
  <c r="W89" i="17"/>
  <c r="W593" i="17" s="1"/>
  <c r="X89" i="17"/>
  <c r="T565" i="18"/>
  <c r="T617" i="13"/>
  <c r="T500" i="17"/>
  <c r="U409" i="17"/>
  <c r="T608" i="18"/>
  <c r="L41" i="13"/>
  <c r="P41" i="13"/>
  <c r="M41" i="13"/>
  <c r="Q41" i="13"/>
  <c r="R41" i="13"/>
  <c r="N41" i="13"/>
  <c r="O41" i="13"/>
  <c r="K41" i="13"/>
  <c r="J41" i="13"/>
  <c r="T41" i="13"/>
  <c r="S41" i="13"/>
  <c r="V41" i="13"/>
  <c r="X41" i="13"/>
  <c r="M79" i="5"/>
  <c r="I79" i="13"/>
  <c r="T56" i="14"/>
  <c r="I42" i="13"/>
  <c r="M42" i="5"/>
  <c r="J52" i="6"/>
  <c r="M34" i="6"/>
  <c r="I34" i="14"/>
  <c r="J572" i="14"/>
  <c r="K572" i="14"/>
  <c r="O572" i="14"/>
  <c r="Q572" i="14"/>
  <c r="N572" i="14"/>
  <c r="T572" i="14"/>
  <c r="P572" i="14"/>
  <c r="R572" i="14"/>
  <c r="W572" i="14"/>
  <c r="M27" i="5"/>
  <c r="O185" i="17"/>
  <c r="T473" i="17"/>
  <c r="T365" i="17"/>
  <c r="I62" i="13"/>
  <c r="I288" i="14"/>
  <c r="K30" i="6"/>
  <c r="I295" i="14"/>
  <c r="M23" i="6"/>
  <c r="T359" i="13"/>
  <c r="S75" i="15"/>
  <c r="T63" i="13"/>
  <c r="I566" i="13"/>
  <c r="L30" i="5"/>
  <c r="T353" i="17"/>
  <c r="M59" i="8"/>
  <c r="I59" i="17"/>
  <c r="I43" i="13"/>
  <c r="M43" i="5"/>
  <c r="I77" i="17"/>
  <c r="M77" i="8"/>
  <c r="I40" i="13"/>
  <c r="M40" i="5"/>
  <c r="M39" i="5"/>
  <c r="I39" i="13"/>
  <c r="J580" i="13"/>
  <c r="N580" i="13"/>
  <c r="R580" i="13"/>
  <c r="Q580" i="13"/>
  <c r="L580" i="13"/>
  <c r="M580" i="13"/>
  <c r="T580" i="13"/>
  <c r="K580" i="13"/>
  <c r="S580" i="13"/>
  <c r="P580" i="13"/>
  <c r="O580" i="13"/>
  <c r="W580" i="13"/>
  <c r="W851" i="13" s="1"/>
  <c r="X580" i="13"/>
  <c r="J397" i="17"/>
  <c r="K397" i="17"/>
  <c r="L397" i="17"/>
  <c r="M397" i="17"/>
  <c r="N397" i="17"/>
  <c r="O397" i="17"/>
  <c r="P397" i="17"/>
  <c r="Q397" i="17"/>
  <c r="R397" i="17"/>
  <c r="S397" i="17"/>
  <c r="T397" i="17"/>
  <c r="T565" i="17" s="1"/>
  <c r="U397" i="17"/>
  <c r="V397" i="17"/>
  <c r="X397" i="17"/>
  <c r="W397" i="17"/>
  <c r="I576" i="13"/>
  <c r="M579" i="13"/>
  <c r="Q579" i="13"/>
  <c r="J579" i="13"/>
  <c r="N579" i="13"/>
  <c r="P579" i="13"/>
  <c r="T579" i="13"/>
  <c r="O579" i="13"/>
  <c r="S579" i="13"/>
  <c r="X579" i="13"/>
  <c r="O59" i="14"/>
  <c r="I1021" i="14"/>
  <c r="O422" i="17"/>
  <c r="V412" i="17"/>
  <c r="N412" i="17"/>
  <c r="T303" i="17"/>
  <c r="O45" i="18"/>
  <c r="I298" i="18"/>
  <c r="K52" i="10"/>
  <c r="I316" i="18" s="1"/>
  <c r="I308" i="13"/>
  <c r="O564" i="13"/>
  <c r="O573" i="18"/>
  <c r="O574" i="18"/>
  <c r="I606" i="18"/>
  <c r="M78" i="10"/>
  <c r="J607" i="18"/>
  <c r="K607" i="18"/>
  <c r="L607" i="18"/>
  <c r="S607" i="18"/>
  <c r="R607" i="18"/>
  <c r="T607" i="18"/>
  <c r="V607" i="18"/>
  <c r="O607" i="18"/>
  <c r="R605" i="14"/>
  <c r="Q605" i="14"/>
  <c r="P605" i="14"/>
  <c r="U605" i="14"/>
  <c r="T611" i="14"/>
  <c r="S565" i="14"/>
  <c r="S577" i="14"/>
  <c r="O197" i="17"/>
  <c r="T36" i="18"/>
  <c r="I50" i="17"/>
  <c r="M50" i="8"/>
  <c r="I21" i="17"/>
  <c r="M21" i="8"/>
  <c r="M25" i="8"/>
  <c r="I25" i="17"/>
  <c r="I25" i="14"/>
  <c r="M25" i="6"/>
  <c r="U581" i="13"/>
  <c r="O592" i="13"/>
  <c r="T629" i="13"/>
  <c r="P27" i="17"/>
  <c r="N27" i="17"/>
  <c r="V27" i="17"/>
  <c r="M27" i="17"/>
  <c r="U27" i="17"/>
  <c r="L27" i="17"/>
  <c r="S27" i="17"/>
  <c r="J27" i="17"/>
  <c r="Q27" i="17"/>
  <c r="K27" i="17"/>
  <c r="O27" i="17"/>
  <c r="R27" i="17"/>
  <c r="T27" i="17"/>
  <c r="X27" i="17"/>
  <c r="W27" i="17"/>
  <c r="W531" i="17" s="1"/>
  <c r="O350" i="17"/>
  <c r="N573" i="18"/>
  <c r="J113" i="17"/>
  <c r="L113" i="17"/>
  <c r="N562" i="18"/>
  <c r="I419" i="17"/>
  <c r="M83" i="8"/>
  <c r="K589" i="18"/>
  <c r="O589" i="18"/>
  <c r="T589" i="18"/>
  <c r="S589" i="18"/>
  <c r="U589" i="18"/>
  <c r="L589" i="18"/>
  <c r="Q589" i="18"/>
  <c r="P589" i="18"/>
  <c r="O589" i="14"/>
  <c r="L589" i="14"/>
  <c r="V589" i="14"/>
  <c r="O612" i="13"/>
  <c r="O211" i="17"/>
  <c r="N211" i="17"/>
  <c r="V211" i="17"/>
  <c r="M211" i="17"/>
  <c r="U211" i="17"/>
  <c r="L211" i="17"/>
  <c r="T211" i="17"/>
  <c r="P211" i="17"/>
  <c r="K211" i="17"/>
  <c r="J211" i="17"/>
  <c r="Q211" i="17"/>
  <c r="R211" i="17"/>
  <c r="X211" i="17"/>
  <c r="W211" i="17"/>
  <c r="S211" i="17"/>
  <c r="T193" i="17"/>
  <c r="V402" i="17"/>
  <c r="N402" i="17"/>
  <c r="T92" i="17"/>
  <c r="N84" i="18"/>
  <c r="P74" i="14"/>
  <c r="R74" i="14"/>
  <c r="O74" i="14"/>
  <c r="U74" i="14"/>
  <c r="S74" i="14"/>
  <c r="M74" i="14"/>
  <c r="X74" i="14"/>
  <c r="W74" i="14"/>
  <c r="O304" i="17"/>
  <c r="T590" i="18"/>
  <c r="U574" i="18"/>
  <c r="I352" i="13"/>
  <c r="I337" i="18"/>
  <c r="W347" i="14"/>
  <c r="X347" i="14"/>
  <c r="M72" i="6"/>
  <c r="I337" i="14"/>
  <c r="T305" i="17"/>
  <c r="T354" i="17"/>
  <c r="S405" i="17"/>
  <c r="K405" i="17"/>
  <c r="O605" i="18"/>
  <c r="T27" i="13"/>
  <c r="H23" i="19"/>
  <c r="L24" i="11"/>
  <c r="P459" i="17"/>
  <c r="S21" i="20"/>
  <c r="O165" i="21"/>
  <c r="T487" i="17"/>
  <c r="Q21" i="20"/>
  <c r="M165" i="21"/>
  <c r="M28" i="5"/>
  <c r="M446" i="17"/>
  <c r="Q446" i="17"/>
  <c r="U446" i="17"/>
  <c r="J446" i="17"/>
  <c r="N446" i="17"/>
  <c r="R446" i="17"/>
  <c r="V446" i="17"/>
  <c r="L446" i="17"/>
  <c r="T446" i="17"/>
  <c r="O446" i="17"/>
  <c r="S446" i="17"/>
  <c r="K446" i="17"/>
  <c r="P446" i="17"/>
  <c r="W446" i="17"/>
  <c r="X446" i="17"/>
  <c r="T35" i="17"/>
  <c r="V410" i="17"/>
  <c r="V578" i="17" s="1"/>
  <c r="T86" i="17"/>
  <c r="I393" i="17"/>
  <c r="L79" i="8"/>
  <c r="I415" i="17"/>
  <c r="T189" i="17"/>
  <c r="J550" i="18"/>
  <c r="K550" i="18"/>
  <c r="L550" i="18"/>
  <c r="N550" i="18"/>
  <c r="Q550" i="18"/>
  <c r="T550" i="18"/>
  <c r="P550" i="18"/>
  <c r="V550" i="18"/>
  <c r="W550" i="18"/>
  <c r="R550" i="18"/>
  <c r="O550" i="18"/>
  <c r="X550" i="18"/>
  <c r="U550" i="18"/>
  <c r="R399" i="17"/>
  <c r="T451" i="17"/>
  <c r="T484" i="17"/>
  <c r="V587" i="13"/>
  <c r="J588" i="13"/>
  <c r="N588" i="13"/>
  <c r="R588" i="13"/>
  <c r="V588" i="13"/>
  <c r="L588" i="13"/>
  <c r="P588" i="13"/>
  <c r="T588" i="13"/>
  <c r="K588" i="13"/>
  <c r="U588" i="13"/>
  <c r="M588" i="13"/>
  <c r="S588" i="13"/>
  <c r="Q588" i="13"/>
  <c r="O588" i="13"/>
  <c r="W588" i="13"/>
  <c r="W859" i="13" s="1"/>
  <c r="X588" i="13"/>
  <c r="U569" i="14"/>
  <c r="J59" i="18"/>
  <c r="K59" i="18"/>
  <c r="L59" i="18"/>
  <c r="T59" i="18"/>
  <c r="W59" i="18"/>
  <c r="W851" i="18"/>
  <c r="V59" i="18"/>
  <c r="R59" i="18"/>
  <c r="U59" i="18"/>
  <c r="S59" i="18"/>
  <c r="N59" i="18"/>
  <c r="Q59" i="18"/>
  <c r="X59" i="18"/>
  <c r="P59" i="18"/>
  <c r="O59" i="18"/>
  <c r="M59" i="18"/>
  <c r="J37" i="17"/>
  <c r="R37" i="17"/>
  <c r="R541" i="17" s="1"/>
  <c r="Q37" i="17"/>
  <c r="S37" i="17"/>
  <c r="O37" i="17"/>
  <c r="M37" i="17"/>
  <c r="U37" i="17"/>
  <c r="X37" i="17"/>
  <c r="W37" i="17"/>
  <c r="O364" i="17"/>
  <c r="T101" i="17"/>
  <c r="R86" i="18"/>
  <c r="N565" i="18"/>
  <c r="T89" i="18"/>
  <c r="T881" i="18" s="1"/>
  <c r="M57" i="5"/>
  <c r="O349" i="14"/>
  <c r="K184" i="17"/>
  <c r="S184" i="17"/>
  <c r="J184" i="17"/>
  <c r="R184" i="17"/>
  <c r="Q184" i="17"/>
  <c r="P184" i="17"/>
  <c r="L184" i="17"/>
  <c r="V184" i="17"/>
  <c r="U184" i="17"/>
  <c r="O184" i="17"/>
  <c r="N184" i="17"/>
  <c r="T184" i="17"/>
  <c r="W184" i="17"/>
  <c r="M184" i="17"/>
  <c r="X184" i="17"/>
  <c r="S113" i="15"/>
  <c r="W313" i="18"/>
  <c r="X313" i="18"/>
  <c r="T215" i="17"/>
  <c r="O602" i="18"/>
  <c r="O49" i="17"/>
  <c r="P75" i="19"/>
  <c r="O75" i="19"/>
  <c r="M79" i="18"/>
  <c r="W79" i="18"/>
  <c r="S79" i="18"/>
  <c r="U79" i="18"/>
  <c r="X79" i="18"/>
  <c r="R79" i="18"/>
  <c r="S409" i="17"/>
  <c r="S577" i="17" s="1"/>
  <c r="I1063" i="14"/>
  <c r="S72" i="15"/>
  <c r="J553" i="14"/>
  <c r="K553" i="14"/>
  <c r="M553" i="14"/>
  <c r="L553" i="14"/>
  <c r="O553" i="14"/>
  <c r="Q553" i="14"/>
  <c r="S553" i="14"/>
  <c r="U553" i="14"/>
  <c r="R553" i="14"/>
  <c r="V553" i="14"/>
  <c r="N553" i="14"/>
  <c r="T553" i="14"/>
  <c r="W553" i="14"/>
  <c r="X553" i="14"/>
  <c r="P553" i="14"/>
  <c r="T188" i="17"/>
  <c r="T613" i="18"/>
  <c r="M72" i="8"/>
  <c r="T577" i="18"/>
  <c r="O398" i="17"/>
  <c r="J58" i="18"/>
  <c r="K58" i="18"/>
  <c r="L58" i="18"/>
  <c r="S58" i="18"/>
  <c r="Q58" i="18"/>
  <c r="T58" i="18"/>
  <c r="U58" i="18"/>
  <c r="P58" i="18"/>
  <c r="O58" i="18"/>
  <c r="N58" i="18"/>
  <c r="R58" i="18"/>
  <c r="X58" i="18"/>
  <c r="V58" i="18"/>
  <c r="W58" i="18"/>
  <c r="M58" i="18"/>
  <c r="K569" i="18"/>
  <c r="L569" i="18"/>
  <c r="M569" i="18"/>
  <c r="N569" i="18"/>
  <c r="X569" i="18"/>
  <c r="S569" i="18"/>
  <c r="J569" i="18"/>
  <c r="Q569" i="18"/>
  <c r="R569" i="18"/>
  <c r="U569" i="18"/>
  <c r="O569" i="18"/>
  <c r="T569" i="18"/>
  <c r="V569" i="18"/>
  <c r="P569" i="18"/>
  <c r="W569" i="18"/>
  <c r="T192" i="17"/>
  <c r="W311" i="13"/>
  <c r="X311" i="13"/>
  <c r="W309" i="14"/>
  <c r="T616" i="13"/>
  <c r="K616" i="13"/>
  <c r="M616" i="13"/>
  <c r="O616" i="13"/>
  <c r="S616" i="13"/>
  <c r="N616" i="13"/>
  <c r="V616" i="13"/>
  <c r="Q616" i="13"/>
  <c r="X616" i="13"/>
  <c r="W616" i="13"/>
  <c r="N432" i="17"/>
  <c r="O432" i="17"/>
  <c r="P432" i="17"/>
  <c r="W432" i="17"/>
  <c r="X432" i="17"/>
  <c r="J432" i="17"/>
  <c r="J600" i="13"/>
  <c r="N600" i="13"/>
  <c r="R600" i="13"/>
  <c r="V600" i="13"/>
  <c r="K600" i="13"/>
  <c r="M600" i="13"/>
  <c r="O600" i="13"/>
  <c r="Q600" i="13"/>
  <c r="S600" i="13"/>
  <c r="U600" i="13"/>
  <c r="T600" i="13"/>
  <c r="L600" i="13"/>
  <c r="P600" i="13"/>
  <c r="X600" i="13"/>
  <c r="W600" i="13"/>
  <c r="W350" i="13"/>
  <c r="X350" i="13"/>
  <c r="I26" i="14"/>
  <c r="W278" i="17"/>
  <c r="X278" i="17"/>
  <c r="J52" i="17"/>
  <c r="R52" i="17"/>
  <c r="P52" i="17"/>
  <c r="O52" i="17"/>
  <c r="L52" i="17"/>
  <c r="S52" i="17"/>
  <c r="Q52" i="17"/>
  <c r="V52" i="17"/>
  <c r="N52" i="17"/>
  <c r="K52" i="17"/>
  <c r="U52" i="17"/>
  <c r="T52" i="17"/>
  <c r="M52" i="17"/>
  <c r="X52" i="17"/>
  <c r="W52" i="17"/>
  <c r="M86" i="18"/>
  <c r="J57" i="17"/>
  <c r="L57" i="17"/>
  <c r="T57" i="17"/>
  <c r="R57" i="17"/>
  <c r="Q57" i="17"/>
  <c r="N57" i="17"/>
  <c r="U57" i="17"/>
  <c r="S57" i="17"/>
  <c r="S561" i="17" s="1"/>
  <c r="O57" i="17"/>
  <c r="V57" i="17"/>
  <c r="K57" i="17"/>
  <c r="M57" i="17"/>
  <c r="P57" i="17"/>
  <c r="X57" i="17"/>
  <c r="W57" i="17"/>
  <c r="U398" i="17"/>
  <c r="T356" i="17"/>
  <c r="I86" i="13"/>
  <c r="T350" i="14"/>
  <c r="I321" i="14"/>
  <c r="M56" i="6"/>
  <c r="K576" i="18"/>
  <c r="L576" i="18"/>
  <c r="M576" i="18"/>
  <c r="N576" i="18"/>
  <c r="R576" i="18"/>
  <c r="P576" i="18"/>
  <c r="S576" i="18"/>
  <c r="J576" i="18"/>
  <c r="O576" i="18"/>
  <c r="W576" i="18"/>
  <c r="V576" i="18"/>
  <c r="X576" i="18"/>
  <c r="U576" i="18"/>
  <c r="Q576" i="18"/>
  <c r="T576" i="18"/>
  <c r="I299" i="14"/>
  <c r="K603" i="18"/>
  <c r="L603" i="18"/>
  <c r="N603" i="18"/>
  <c r="J603" i="18"/>
  <c r="T603" i="18"/>
  <c r="O603" i="18"/>
  <c r="V603" i="18"/>
  <c r="P603" i="18"/>
  <c r="Q603" i="18"/>
  <c r="X603" i="18"/>
  <c r="R603" i="18"/>
  <c r="W603" i="18"/>
  <c r="S603" i="18"/>
  <c r="U603" i="18"/>
  <c r="M603" i="18"/>
  <c r="K615" i="13"/>
  <c r="O615" i="13"/>
  <c r="S615" i="13"/>
  <c r="L615" i="13"/>
  <c r="P615" i="13"/>
  <c r="T615" i="13"/>
  <c r="J615" i="13"/>
  <c r="M615" i="13"/>
  <c r="N615" i="13"/>
  <c r="U615" i="13"/>
  <c r="R615" i="13"/>
  <c r="Q615" i="13"/>
  <c r="V615" i="13"/>
  <c r="W615" i="13"/>
  <c r="X615" i="13"/>
  <c r="I1083" i="13"/>
  <c r="E19" i="21"/>
  <c r="T350" i="17"/>
  <c r="I427" i="17"/>
  <c r="M91" i="8"/>
  <c r="M39" i="8"/>
  <c r="I39" i="17"/>
  <c r="I373" i="17"/>
  <c r="L53" i="8"/>
  <c r="I389" i="17"/>
  <c r="P83" i="14"/>
  <c r="R83" i="14"/>
  <c r="W83" i="14"/>
  <c r="W878" i="14" s="1"/>
  <c r="X83" i="14"/>
  <c r="T364" i="17"/>
  <c r="J79" i="8"/>
  <c r="I79" i="17"/>
  <c r="U577" i="18"/>
  <c r="K411" i="17"/>
  <c r="T472" i="17"/>
  <c r="T22" i="14"/>
  <c r="T817" i="14" s="1"/>
  <c r="I616" i="14"/>
  <c r="T191" i="17"/>
  <c r="T85" i="17"/>
  <c r="M58" i="6"/>
  <c r="I58" i="14"/>
  <c r="J557" i="14"/>
  <c r="L557" i="14"/>
  <c r="M557" i="14"/>
  <c r="P557" i="14"/>
  <c r="T557" i="14"/>
  <c r="V557" i="14"/>
  <c r="O557" i="14"/>
  <c r="S557" i="14"/>
  <c r="U557" i="14"/>
  <c r="Q557" i="14"/>
  <c r="W557" i="14"/>
  <c r="X557" i="14"/>
  <c r="I75" i="14"/>
  <c r="M75" i="6"/>
  <c r="X333" i="13"/>
  <c r="W333" i="13"/>
  <c r="S87" i="14"/>
  <c r="P87" i="14"/>
  <c r="I39" i="18"/>
  <c r="M39" i="10"/>
  <c r="I35" i="13"/>
  <c r="M35" i="5"/>
  <c r="K575" i="18"/>
  <c r="L575" i="18"/>
  <c r="M575" i="18"/>
  <c r="N575" i="18"/>
  <c r="J575" i="18"/>
  <c r="W575" i="18"/>
  <c r="O575" i="18"/>
  <c r="Q575" i="18"/>
  <c r="S575" i="18"/>
  <c r="V575" i="18"/>
  <c r="U575" i="18"/>
  <c r="T575" i="18"/>
  <c r="P575" i="18"/>
  <c r="R575" i="18"/>
  <c r="X575" i="18"/>
  <c r="T542" i="18"/>
  <c r="I230" i="17"/>
  <c r="M62" i="8"/>
  <c r="N210" i="17"/>
  <c r="V210" i="17"/>
  <c r="M210" i="17"/>
  <c r="U210" i="17"/>
  <c r="L210" i="17"/>
  <c r="T210" i="17"/>
  <c r="K210" i="17"/>
  <c r="S210" i="17"/>
  <c r="O210" i="17"/>
  <c r="J210" i="17"/>
  <c r="P210" i="17"/>
  <c r="W210" i="17"/>
  <c r="Q210" i="17"/>
  <c r="X210" i="17"/>
  <c r="R210" i="17"/>
  <c r="U87" i="18"/>
  <c r="U84" i="18"/>
  <c r="J206" i="17"/>
  <c r="R206" i="17"/>
  <c r="Q206" i="17"/>
  <c r="P206" i="17"/>
  <c r="O206" i="17"/>
  <c r="K206" i="17"/>
  <c r="V206" i="17"/>
  <c r="U206" i="17"/>
  <c r="T206" i="17"/>
  <c r="L206" i="17"/>
  <c r="N206" i="17"/>
  <c r="S206" i="17"/>
  <c r="X206" i="17"/>
  <c r="M206" i="17"/>
  <c r="W206" i="17"/>
  <c r="I675" i="17"/>
  <c r="G173" i="8"/>
  <c r="H178" i="8"/>
  <c r="G176" i="8"/>
  <c r="Q28" i="17"/>
  <c r="O28" i="17"/>
  <c r="N28" i="17"/>
  <c r="V28" i="17"/>
  <c r="P28" i="17"/>
  <c r="U28" i="17"/>
  <c r="U532" i="17" s="1"/>
  <c r="L28" i="17"/>
  <c r="S28" i="17"/>
  <c r="M28" i="17"/>
  <c r="K28" i="17"/>
  <c r="J28" i="17"/>
  <c r="T28" i="17"/>
  <c r="R28" i="17"/>
  <c r="X28" i="17"/>
  <c r="X532" i="17" s="1"/>
  <c r="W28" i="17"/>
  <c r="T66" i="17"/>
  <c r="I346" i="18"/>
  <c r="M82" i="10"/>
  <c r="I38" i="17"/>
  <c r="M38" i="8"/>
  <c r="I445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X436" i="17"/>
  <c r="W436" i="17"/>
  <c r="L444" i="17"/>
  <c r="T358" i="13"/>
  <c r="P43" i="14"/>
  <c r="M43" i="14"/>
  <c r="O43" i="14"/>
  <c r="T43" i="14"/>
  <c r="V43" i="14"/>
  <c r="R43" i="14"/>
  <c r="S43" i="14"/>
  <c r="K43" i="14"/>
  <c r="W43" i="14"/>
  <c r="X43" i="14"/>
  <c r="J183" i="17"/>
  <c r="R183" i="17"/>
  <c r="Q183" i="17"/>
  <c r="P183" i="17"/>
  <c r="O183" i="17"/>
  <c r="K183" i="17"/>
  <c r="V183" i="17"/>
  <c r="U183" i="17"/>
  <c r="T183" i="17"/>
  <c r="N183" i="17"/>
  <c r="M183" i="17"/>
  <c r="L183" i="17"/>
  <c r="S183" i="17"/>
  <c r="W183" i="17"/>
  <c r="X183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J425" i="17"/>
  <c r="X425" i="17"/>
  <c r="W425" i="17"/>
  <c r="K398" i="17"/>
  <c r="T333" i="17"/>
  <c r="S115" i="15"/>
  <c r="M49" i="6"/>
  <c r="I49" i="14"/>
  <c r="I41" i="14"/>
  <c r="M41" i="6"/>
  <c r="J580" i="14"/>
  <c r="K580" i="14"/>
  <c r="M580" i="14"/>
  <c r="O580" i="14"/>
  <c r="Q580" i="14"/>
  <c r="S580" i="14"/>
  <c r="U580" i="14"/>
  <c r="N580" i="14"/>
  <c r="L580" i="14"/>
  <c r="P580" i="14"/>
  <c r="T580" i="14"/>
  <c r="V580" i="14"/>
  <c r="R580" i="14"/>
  <c r="W580" i="14"/>
  <c r="X580" i="14"/>
  <c r="J400" i="17"/>
  <c r="L400" i="17"/>
  <c r="P400" i="17"/>
  <c r="T400" i="17"/>
  <c r="W400" i="17"/>
  <c r="M400" i="17"/>
  <c r="S400" i="17"/>
  <c r="V400" i="17"/>
  <c r="X400" i="17"/>
  <c r="K400" i="17"/>
  <c r="R400" i="17"/>
  <c r="N400" i="17"/>
  <c r="O400" i="17"/>
  <c r="U400" i="17"/>
  <c r="Q400" i="17"/>
  <c r="J585" i="13"/>
  <c r="N585" i="13"/>
  <c r="O585" i="13"/>
  <c r="S585" i="13"/>
  <c r="M585" i="13"/>
  <c r="Q585" i="13"/>
  <c r="T585" i="13"/>
  <c r="X585" i="13"/>
  <c r="W585" i="13"/>
  <c r="X308" i="14"/>
  <c r="W308" i="14"/>
  <c r="W313" i="13"/>
  <c r="I22" i="13"/>
  <c r="T546" i="14"/>
  <c r="J57" i="18"/>
  <c r="K57" i="18"/>
  <c r="L57" i="18"/>
  <c r="M57" i="18"/>
  <c r="N57" i="18"/>
  <c r="U57" i="18"/>
  <c r="O57" i="18"/>
  <c r="S57" i="18"/>
  <c r="W57" i="18"/>
  <c r="T57" i="18"/>
  <c r="R57" i="18"/>
  <c r="P57" i="18"/>
  <c r="X57" i="18"/>
  <c r="Q57" i="18"/>
  <c r="V57" i="18"/>
  <c r="W340" i="14"/>
  <c r="X340" i="14"/>
  <c r="I334" i="14"/>
  <c r="P444" i="17"/>
  <c r="N28" i="13"/>
  <c r="P28" i="13"/>
  <c r="U28" i="13"/>
  <c r="R28" i="13"/>
  <c r="L28" i="13"/>
  <c r="O28" i="13"/>
  <c r="T28" i="13"/>
  <c r="S28" i="13"/>
  <c r="M28" i="13"/>
  <c r="K28" i="13"/>
  <c r="J28" i="13"/>
  <c r="J841" i="13" s="1"/>
  <c r="V28" i="13"/>
  <c r="Q28" i="13"/>
  <c r="W28" i="13"/>
  <c r="W841" i="13" s="1"/>
  <c r="X28" i="13"/>
  <c r="W235" i="17"/>
  <c r="X235" i="17"/>
  <c r="U399" i="17"/>
  <c r="S73" i="19"/>
  <c r="K65" i="5"/>
  <c r="I336" i="13" s="1"/>
  <c r="U86" i="18"/>
  <c r="T350" i="18"/>
  <c r="K44" i="14"/>
  <c r="J44" i="14"/>
  <c r="N44" i="14"/>
  <c r="L44" i="14"/>
  <c r="O44" i="14"/>
  <c r="R44" i="14"/>
  <c r="M44" i="14"/>
  <c r="T44" i="14"/>
  <c r="P44" i="14"/>
  <c r="V44" i="14"/>
  <c r="Q44" i="14"/>
  <c r="U44" i="14"/>
  <c r="S44" i="14"/>
  <c r="X44" i="14"/>
  <c r="W44" i="14"/>
  <c r="W262" i="17"/>
  <c r="X262" i="17"/>
  <c r="S396" i="17"/>
  <c r="K396" i="17"/>
  <c r="I75" i="19"/>
  <c r="I76" i="19" s="1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277" i="17"/>
  <c r="T45" i="14"/>
  <c r="G274" i="5"/>
  <c r="I642" i="17"/>
  <c r="I83" i="13"/>
  <c r="I625" i="13"/>
  <c r="S73" i="15"/>
  <c r="T301" i="17"/>
  <c r="W293" i="14"/>
  <c r="X293" i="14"/>
  <c r="W329" i="13"/>
  <c r="I50" i="18"/>
  <c r="J567" i="18"/>
  <c r="M567" i="18"/>
  <c r="N567" i="18"/>
  <c r="K567" i="18"/>
  <c r="L567" i="18"/>
  <c r="S567" i="18"/>
  <c r="W567" i="18"/>
  <c r="V567" i="18"/>
  <c r="U567" i="18"/>
  <c r="P567" i="18"/>
  <c r="R567" i="18"/>
  <c r="Q567" i="18"/>
  <c r="O567" i="18"/>
  <c r="T567" i="18"/>
  <c r="X567" i="18"/>
  <c r="T584" i="13"/>
  <c r="K584" i="13"/>
  <c r="M584" i="13"/>
  <c r="O584" i="13"/>
  <c r="Q584" i="13"/>
  <c r="V584" i="13"/>
  <c r="N584" i="13"/>
  <c r="R584" i="13"/>
  <c r="X584" i="13"/>
  <c r="W584" i="13"/>
  <c r="L571" i="14"/>
  <c r="N571" i="14"/>
  <c r="M571" i="14"/>
  <c r="P571" i="14"/>
  <c r="R571" i="14"/>
  <c r="T571" i="14"/>
  <c r="V571" i="14"/>
  <c r="O571" i="14"/>
  <c r="S571" i="14"/>
  <c r="Q571" i="14"/>
  <c r="J571" i="14"/>
  <c r="X571" i="14"/>
  <c r="W571" i="14"/>
  <c r="U571" i="14"/>
  <c r="K571" i="14"/>
  <c r="T502" i="17"/>
  <c r="M77" i="5"/>
  <c r="W331" i="13"/>
  <c r="X331" i="13"/>
  <c r="T186" i="17"/>
  <c r="O278" i="18"/>
  <c r="O63" i="18"/>
  <c r="O615" i="18"/>
  <c r="O365" i="17"/>
  <c r="O549" i="18"/>
  <c r="O349" i="18"/>
  <c r="O542" i="18"/>
  <c r="O806" i="18" s="1"/>
  <c r="O49" i="18"/>
  <c r="O604" i="18"/>
  <c r="O61" i="18"/>
  <c r="O479" i="17"/>
  <c r="N115" i="15"/>
  <c r="O552" i="18"/>
  <c r="O614" i="18"/>
  <c r="O44" i="18"/>
  <c r="N22" i="19"/>
  <c r="O586" i="18"/>
  <c r="O56" i="18"/>
  <c r="N47" i="19"/>
  <c r="N99" i="19" s="1"/>
  <c r="O588" i="18"/>
  <c r="O617" i="18"/>
  <c r="O616" i="18"/>
  <c r="O591" i="18"/>
  <c r="O347" i="18"/>
  <c r="O469" i="17"/>
  <c r="T185" i="17"/>
  <c r="O326" i="17"/>
  <c r="J88" i="13"/>
  <c r="W295" i="13"/>
  <c r="X295" i="13"/>
  <c r="O63" i="13"/>
  <c r="M75" i="5"/>
  <c r="I75" i="13"/>
  <c r="I70" i="13"/>
  <c r="T619" i="14"/>
  <c r="O192" i="17"/>
  <c r="I68" i="17"/>
  <c r="M68" i="8"/>
  <c r="I36" i="13"/>
  <c r="M36" i="5"/>
  <c r="M71" i="8"/>
  <c r="I71" i="17"/>
  <c r="I40" i="14"/>
  <c r="M40" i="6"/>
  <c r="I34" i="13"/>
  <c r="M34" i="5"/>
  <c r="K401" i="17"/>
  <c r="O401" i="17"/>
  <c r="P401" i="17"/>
  <c r="Q401" i="17"/>
  <c r="R401" i="17"/>
  <c r="S401" i="17"/>
  <c r="X401" i="17"/>
  <c r="J401" i="17"/>
  <c r="W401" i="17"/>
  <c r="K404" i="17"/>
  <c r="L404" i="17"/>
  <c r="P404" i="17"/>
  <c r="Q404" i="17"/>
  <c r="R404" i="17"/>
  <c r="S404" i="17"/>
  <c r="T404" i="17"/>
  <c r="X404" i="17"/>
  <c r="W404" i="17"/>
  <c r="I564" i="18"/>
  <c r="M36" i="10"/>
  <c r="J576" i="14"/>
  <c r="L576" i="14"/>
  <c r="N576" i="14"/>
  <c r="P576" i="14"/>
  <c r="R576" i="14"/>
  <c r="T576" i="14"/>
  <c r="V576" i="14"/>
  <c r="M576" i="14"/>
  <c r="K576" i="14"/>
  <c r="K841" i="14" s="1"/>
  <c r="O576" i="14"/>
  <c r="Q576" i="14"/>
  <c r="X576" i="14"/>
  <c r="S576" i="14"/>
  <c r="W576" i="14"/>
  <c r="U576" i="14"/>
  <c r="J578" i="14"/>
  <c r="L578" i="14"/>
  <c r="T578" i="14"/>
  <c r="V578" i="14"/>
  <c r="M578" i="14"/>
  <c r="O578" i="14"/>
  <c r="S578" i="14"/>
  <c r="W578" i="14"/>
  <c r="K578" i="14"/>
  <c r="I649" i="17"/>
  <c r="O24" i="17"/>
  <c r="O359" i="17"/>
  <c r="U412" i="17"/>
  <c r="K16" i="18"/>
  <c r="L16" i="18"/>
  <c r="M16" i="18"/>
  <c r="N16" i="18"/>
  <c r="J16" i="18"/>
  <c r="S16" i="18"/>
  <c r="W16" i="18"/>
  <c r="R16" i="18"/>
  <c r="X16" i="18"/>
  <c r="P16" i="18"/>
  <c r="V16" i="18"/>
  <c r="O16" i="18"/>
  <c r="Q16" i="18"/>
  <c r="T16" i="18"/>
  <c r="U16" i="18"/>
  <c r="M69" i="5"/>
  <c r="W304" i="14"/>
  <c r="X304" i="14"/>
  <c r="X321" i="13"/>
  <c r="W321" i="13"/>
  <c r="X303" i="18"/>
  <c r="W303" i="18"/>
  <c r="W314" i="14"/>
  <c r="W310" i="13"/>
  <c r="X310" i="13"/>
  <c r="T564" i="13"/>
  <c r="U607" i="14"/>
  <c r="L607" i="14"/>
  <c r="T607" i="14"/>
  <c r="K607" i="14"/>
  <c r="S607" i="14"/>
  <c r="P607" i="14"/>
  <c r="O607" i="14"/>
  <c r="X607" i="14"/>
  <c r="N607" i="14"/>
  <c r="W607" i="14"/>
  <c r="N610" i="18"/>
  <c r="W610" i="18"/>
  <c r="V610" i="18"/>
  <c r="U610" i="18"/>
  <c r="O610" i="18"/>
  <c r="S610" i="18"/>
  <c r="T610" i="18"/>
  <c r="J610" i="18"/>
  <c r="J602" i="14"/>
  <c r="P602" i="14"/>
  <c r="O602" i="14"/>
  <c r="N602" i="14"/>
  <c r="V602" i="14"/>
  <c r="M602" i="14"/>
  <c r="U602" i="14"/>
  <c r="Q602" i="14"/>
  <c r="L602" i="14"/>
  <c r="K602" i="14"/>
  <c r="T602" i="14"/>
  <c r="R602" i="14"/>
  <c r="S602" i="14"/>
  <c r="X602" i="14"/>
  <c r="W602" i="14"/>
  <c r="R565" i="14"/>
  <c r="R830" i="14" s="1"/>
  <c r="O577" i="14"/>
  <c r="T480" i="17"/>
  <c r="T586" i="18"/>
  <c r="T50" i="14"/>
  <c r="N218" i="17"/>
  <c r="V218" i="17"/>
  <c r="M218" i="17"/>
  <c r="U218" i="17"/>
  <c r="S218" i="17"/>
  <c r="R218" i="17"/>
  <c r="Q218" i="17"/>
  <c r="P218" i="17"/>
  <c r="J218" i="17"/>
  <c r="I23" i="13"/>
  <c r="M23" i="5"/>
  <c r="M20" i="8"/>
  <c r="I89" i="13"/>
  <c r="K581" i="13"/>
  <c r="S592" i="13"/>
  <c r="N592" i="13"/>
  <c r="K69" i="14"/>
  <c r="S69" i="14"/>
  <c r="R69" i="14"/>
  <c r="M69" i="14"/>
  <c r="M864" i="14" s="1"/>
  <c r="T37" i="14"/>
  <c r="T309" i="17"/>
  <c r="T614" i="18"/>
  <c r="M573" i="18"/>
  <c r="U113" i="17"/>
  <c r="M562" i="18"/>
  <c r="I433" i="17"/>
  <c r="M97" i="8"/>
  <c r="K603" i="13"/>
  <c r="O603" i="13"/>
  <c r="S603" i="13"/>
  <c r="L603" i="13"/>
  <c r="P603" i="13"/>
  <c r="P874" i="13" s="1"/>
  <c r="T603" i="13"/>
  <c r="M603" i="13"/>
  <c r="Q603" i="13"/>
  <c r="N603" i="13"/>
  <c r="V603" i="13"/>
  <c r="J603" i="13"/>
  <c r="R603" i="13"/>
  <c r="U603" i="13"/>
  <c r="X603" i="13"/>
  <c r="W603" i="13"/>
  <c r="I204" i="17"/>
  <c r="T182" i="17"/>
  <c r="U402" i="17"/>
  <c r="M402" i="17"/>
  <c r="M75" i="10"/>
  <c r="W342" i="14"/>
  <c r="X342" i="14"/>
  <c r="T592" i="14"/>
  <c r="I90" i="17"/>
  <c r="M574" i="18"/>
  <c r="O449" i="17"/>
  <c r="O217" i="17"/>
  <c r="T217" i="17"/>
  <c r="X345" i="13"/>
  <c r="W345" i="13"/>
  <c r="I341" i="18"/>
  <c r="X341" i="18" s="1"/>
  <c r="M77" i="10"/>
  <c r="X346" i="13"/>
  <c r="W346" i="13"/>
  <c r="O593" i="14"/>
  <c r="R405" i="17"/>
  <c r="J612" i="18"/>
  <c r="K612" i="18"/>
  <c r="L612" i="18"/>
  <c r="M612" i="18"/>
  <c r="N612" i="18"/>
  <c r="U612" i="18"/>
  <c r="R612" i="18"/>
  <c r="V612" i="18"/>
  <c r="P612" i="18"/>
  <c r="T612" i="18"/>
  <c r="X612" i="18"/>
  <c r="S612" i="18"/>
  <c r="W612" i="18"/>
  <c r="O612" i="18"/>
  <c r="Q612" i="18"/>
  <c r="S59" i="15"/>
  <c r="O27" i="13"/>
  <c r="I123" i="17"/>
  <c r="M123" i="8"/>
  <c r="M109" i="8"/>
  <c r="L459" i="17"/>
  <c r="Q444" i="17"/>
  <c r="O444" i="17"/>
  <c r="L23" i="17"/>
  <c r="T23" i="17"/>
  <c r="T527" i="17" s="1"/>
  <c r="J23" i="17"/>
  <c r="R23" i="17"/>
  <c r="Q23" i="17"/>
  <c r="O23" i="17"/>
  <c r="V23" i="17"/>
  <c r="M23" i="17"/>
  <c r="S23" i="17"/>
  <c r="N23" i="17"/>
  <c r="K23" i="17"/>
  <c r="U23" i="17"/>
  <c r="P23" i="17"/>
  <c r="W23" i="17"/>
  <c r="X23" i="17"/>
  <c r="T587" i="18"/>
  <c r="O208" i="17"/>
  <c r="V21" i="20"/>
  <c r="R165" i="21"/>
  <c r="I110" i="17"/>
  <c r="M110" i="8"/>
  <c r="H104" i="19"/>
  <c r="F18" i="12"/>
  <c r="O437" i="17"/>
  <c r="R410" i="17"/>
  <c r="M570" i="18"/>
  <c r="N67" i="17"/>
  <c r="V67" i="17"/>
  <c r="L67" i="17"/>
  <c r="T67" i="17"/>
  <c r="K67" i="17"/>
  <c r="S67" i="17"/>
  <c r="Q67" i="17"/>
  <c r="O67" i="17"/>
  <c r="J67" i="17"/>
  <c r="M67" i="17"/>
  <c r="R67" i="17"/>
  <c r="R571" i="17" s="1"/>
  <c r="P67" i="17"/>
  <c r="U67" i="17"/>
  <c r="X67" i="17"/>
  <c r="X571" i="17" s="1"/>
  <c r="W67" i="17"/>
  <c r="L152" i="8"/>
  <c r="I488" i="17" s="1"/>
  <c r="I486" i="17"/>
  <c r="T98" i="17"/>
  <c r="O189" i="17"/>
  <c r="N566" i="18"/>
  <c r="V566" i="18"/>
  <c r="W251" i="17"/>
  <c r="X251" i="17"/>
  <c r="X334" i="13"/>
  <c r="W334" i="13"/>
  <c r="R587" i="13"/>
  <c r="M45" i="6"/>
  <c r="U411" i="17"/>
  <c r="M45" i="8"/>
  <c r="S73" i="14"/>
  <c r="M73" i="14"/>
  <c r="P73" i="14"/>
  <c r="R73" i="14"/>
  <c r="X73" i="14"/>
  <c r="W73" i="14"/>
  <c r="W257" i="17"/>
  <c r="O357" i="17"/>
  <c r="O420" i="17"/>
  <c r="O353" i="18"/>
  <c r="Q116" i="15"/>
  <c r="J116" i="15"/>
  <c r="R116" i="15"/>
  <c r="K116" i="15"/>
  <c r="S116" i="15"/>
  <c r="L116" i="15"/>
  <c r="T116" i="15"/>
  <c r="N116" i="15"/>
  <c r="I116" i="15"/>
  <c r="U116" i="15"/>
  <c r="P116" i="15"/>
  <c r="W116" i="15"/>
  <c r="M116" i="15"/>
  <c r="V116" i="15"/>
  <c r="O116" i="15"/>
  <c r="J30" i="10"/>
  <c r="X328" i="13"/>
  <c r="W328" i="13"/>
  <c r="O558" i="13"/>
  <c r="O615" i="14"/>
  <c r="O36" i="18"/>
  <c r="O396" i="17"/>
  <c r="M87" i="13"/>
  <c r="J87" i="13"/>
  <c r="N87" i="13"/>
  <c r="L87" i="13"/>
  <c r="P87" i="13"/>
  <c r="P900" i="13" s="1"/>
  <c r="K87" i="13"/>
  <c r="V87" i="13"/>
  <c r="S87" i="13"/>
  <c r="T87" i="13"/>
  <c r="T900" i="13" s="1"/>
  <c r="R87" i="13"/>
  <c r="U87" i="13"/>
  <c r="Q87" i="13"/>
  <c r="O87" i="13"/>
  <c r="X87" i="13"/>
  <c r="W87" i="13"/>
  <c r="K75" i="19"/>
  <c r="M79" i="10"/>
  <c r="O608" i="18"/>
  <c r="O577" i="18"/>
  <c r="E73" i="21"/>
  <c r="I1017" i="18"/>
  <c r="L138" i="8"/>
  <c r="I474" i="17"/>
  <c r="I470" i="17"/>
  <c r="T624" i="13"/>
  <c r="V398" i="17"/>
  <c r="N398" i="17"/>
  <c r="T22" i="18"/>
  <c r="X501" i="17"/>
  <c r="W501" i="17"/>
  <c r="Q501" i="17"/>
  <c r="O501" i="17"/>
  <c r="J501" i="17"/>
  <c r="M501" i="17"/>
  <c r="T501" i="17"/>
  <c r="K501" i="17"/>
  <c r="N501" i="17"/>
  <c r="L501" i="17"/>
  <c r="R501" i="17"/>
  <c r="V501" i="17"/>
  <c r="U501" i="17"/>
  <c r="P501" i="17"/>
  <c r="K73" i="14"/>
  <c r="V69" i="14"/>
  <c r="O79" i="18"/>
  <c r="V75" i="18"/>
  <c r="K75" i="18"/>
  <c r="O134" i="17"/>
  <c r="K134" i="17"/>
  <c r="V73" i="14"/>
  <c r="K83" i="14"/>
  <c r="V79" i="18"/>
  <c r="V74" i="14"/>
  <c r="O82" i="14"/>
  <c r="V134" i="17"/>
  <c r="K79" i="18"/>
  <c r="K74" i="14"/>
  <c r="K80" i="18"/>
  <c r="O73" i="14"/>
  <c r="L134" i="17"/>
  <c r="R28" i="21"/>
  <c r="V344" i="14"/>
  <c r="N341" i="13"/>
  <c r="P268" i="17"/>
  <c r="P345" i="14"/>
  <c r="P309" i="13"/>
  <c r="P295" i="13"/>
  <c r="P234" i="17"/>
  <c r="P311" i="13"/>
  <c r="P350" i="13"/>
  <c r="P892" i="13" s="1"/>
  <c r="P240" i="17"/>
  <c r="P308" i="14"/>
  <c r="P299" i="13"/>
  <c r="P310" i="13"/>
  <c r="P342" i="14"/>
  <c r="P336" i="18"/>
  <c r="P321" i="13"/>
  <c r="P344" i="18"/>
  <c r="P314" i="14"/>
  <c r="P343" i="18"/>
  <c r="P307" i="18"/>
  <c r="P242" i="17"/>
  <c r="N28" i="21"/>
  <c r="N251" i="17"/>
  <c r="N345" i="13"/>
  <c r="N264" i="17"/>
  <c r="M28" i="21"/>
  <c r="V309" i="13"/>
  <c r="N311" i="13"/>
  <c r="N240" i="17"/>
  <c r="N336" i="18"/>
  <c r="Q28" i="21"/>
  <c r="U336" i="14"/>
  <c r="K28" i="21"/>
  <c r="N303" i="18"/>
  <c r="V264" i="17"/>
  <c r="N309" i="14"/>
  <c r="M308" i="18"/>
  <c r="O28" i="21"/>
  <c r="N310" i="13"/>
  <c r="N295" i="13"/>
  <c r="N335" i="14"/>
  <c r="N303" i="14"/>
  <c r="P28" i="21"/>
  <c r="V268" i="17"/>
  <c r="K340" i="14"/>
  <c r="V343" i="18"/>
  <c r="V871" i="18" s="1"/>
  <c r="V343" i="13"/>
  <c r="V328" i="13"/>
  <c r="K334" i="13"/>
  <c r="Q251" i="17"/>
  <c r="Q346" i="13"/>
  <c r="V342" i="14"/>
  <c r="V303" i="18"/>
  <c r="V293" i="14"/>
  <c r="K262" i="17"/>
  <c r="V340" i="14"/>
  <c r="V313" i="13"/>
  <c r="N325" i="18"/>
  <c r="V344" i="18"/>
  <c r="V319" i="13"/>
  <c r="K315" i="13"/>
  <c r="K351" i="13"/>
  <c r="K292" i="14"/>
  <c r="N309" i="13"/>
  <c r="N345" i="14"/>
  <c r="K328" i="13"/>
  <c r="V307" i="13"/>
  <c r="N343" i="18"/>
  <c r="O84" i="18"/>
  <c r="O86" i="18"/>
  <c r="O87" i="18"/>
  <c r="O87" i="14"/>
  <c r="N328" i="13"/>
  <c r="Q235" i="17"/>
  <c r="N340" i="14"/>
  <c r="N308" i="14"/>
  <c r="N243" i="17"/>
  <c r="K350" i="13"/>
  <c r="N268" i="17"/>
  <c r="K336" i="18"/>
  <c r="K84" i="18"/>
  <c r="K87" i="18"/>
  <c r="K86" i="18"/>
  <c r="K87" i="14"/>
  <c r="V334" i="13"/>
  <c r="V321" i="13"/>
  <c r="K311" i="13"/>
  <c r="N310" i="18"/>
  <c r="N343" i="13"/>
  <c r="N334" i="13"/>
  <c r="N346" i="13"/>
  <c r="V345" i="13"/>
  <c r="N321" i="13"/>
  <c r="K304" i="14"/>
  <c r="N333" i="13"/>
  <c r="V350" i="13"/>
  <c r="V309" i="14"/>
  <c r="Q311" i="13"/>
  <c r="V347" i="14"/>
  <c r="N327" i="13"/>
  <c r="V241" i="17"/>
  <c r="O85" i="18"/>
  <c r="K306" i="18"/>
  <c r="N299" i="13"/>
  <c r="K344" i="14"/>
  <c r="K345" i="14"/>
  <c r="Q87" i="14"/>
  <c r="Q87" i="18"/>
  <c r="Q84" i="18"/>
  <c r="Q86" i="18"/>
  <c r="V235" i="17"/>
  <c r="V333" i="13"/>
  <c r="K303" i="14"/>
  <c r="K833" i="14" s="1"/>
  <c r="N314" i="14"/>
  <c r="K321" i="13"/>
  <c r="Q340" i="14"/>
  <c r="Q243" i="17"/>
  <c r="V311" i="13"/>
  <c r="N313" i="18"/>
  <c r="K240" i="17"/>
  <c r="K264" i="17"/>
  <c r="N241" i="17"/>
  <c r="N577" i="17" s="1"/>
  <c r="Q342" i="13"/>
  <c r="N319" i="13"/>
  <c r="V349" i="13"/>
  <c r="Q292" i="14"/>
  <c r="Q309" i="13"/>
  <c r="V306" i="18"/>
  <c r="K330" i="13"/>
  <c r="K872" i="13" s="1"/>
  <c r="L87" i="18"/>
  <c r="L87" i="14"/>
  <c r="L86" i="18"/>
  <c r="L878" i="18" s="1"/>
  <c r="L84" i="18"/>
  <c r="K309" i="14"/>
  <c r="K319" i="13"/>
  <c r="Q334" i="13"/>
  <c r="N342" i="14"/>
  <c r="K303" i="18"/>
  <c r="V304" i="14"/>
  <c r="K295" i="13"/>
  <c r="V331" i="13"/>
  <c r="N293" i="14"/>
  <c r="V262" i="17"/>
  <c r="N350" i="13"/>
  <c r="N347" i="14"/>
  <c r="Q348" i="13"/>
  <c r="N305" i="14"/>
  <c r="Q341" i="13"/>
  <c r="Q310" i="18"/>
  <c r="V303" i="14"/>
  <c r="N234" i="17"/>
  <c r="Q306" i="18"/>
  <c r="K242" i="17"/>
  <c r="K578" i="17" s="1"/>
  <c r="V330" i="13"/>
  <c r="Q299" i="13"/>
  <c r="Y18" i="20"/>
  <c r="K141" i="17"/>
  <c r="U73" i="14"/>
  <c r="Q79" i="18"/>
  <c r="T82" i="14"/>
  <c r="T877" i="14" s="1"/>
  <c r="J79" i="18"/>
  <c r="U134" i="17"/>
  <c r="N557" i="14"/>
  <c r="E16" i="21"/>
  <c r="K557" i="14"/>
  <c r="K21" i="20"/>
  <c r="G168" i="21"/>
  <c r="G165" i="21"/>
  <c r="J165" i="21"/>
  <c r="N21" i="20"/>
  <c r="J168" i="21"/>
  <c r="R21" i="20"/>
  <c r="N168" i="21"/>
  <c r="N165" i="21"/>
  <c r="S141" i="17"/>
  <c r="X646" i="17"/>
  <c r="X141" i="17"/>
  <c r="T141" i="17"/>
  <c r="W141" i="17"/>
  <c r="R141" i="17"/>
  <c r="V141" i="17"/>
  <c r="Q141" i="17"/>
  <c r="M141" i="17"/>
  <c r="P141" i="17"/>
  <c r="O293" i="17"/>
  <c r="N293" i="17"/>
  <c r="R293" i="17"/>
  <c r="K293" i="17"/>
  <c r="L293" i="17"/>
  <c r="V293" i="17"/>
  <c r="Q293" i="17"/>
  <c r="X293" i="17"/>
  <c r="U293" i="17"/>
  <c r="W293" i="17"/>
  <c r="M293" i="17"/>
  <c r="T293" i="17"/>
  <c r="P293" i="17"/>
  <c r="J293" i="17"/>
  <c r="K313" i="17"/>
  <c r="O99" i="17"/>
  <c r="M99" i="17"/>
  <c r="U99" i="17"/>
  <c r="L99" i="17"/>
  <c r="T99" i="17"/>
  <c r="T603" i="17" s="1"/>
  <c r="V99" i="17"/>
  <c r="K99" i="17"/>
  <c r="R99" i="17"/>
  <c r="R603" i="17" s="1"/>
  <c r="J99" i="17"/>
  <c r="J603" i="17" s="1"/>
  <c r="N99" i="17"/>
  <c r="Q99" i="17"/>
  <c r="P99" i="17"/>
  <c r="S99" i="17"/>
  <c r="X99" i="17"/>
  <c r="W99" i="17"/>
  <c r="M317" i="13"/>
  <c r="M294" i="13"/>
  <c r="N83" i="14"/>
  <c r="O26" i="17"/>
  <c r="M26" i="17"/>
  <c r="U26" i="17"/>
  <c r="U530" i="17" s="1"/>
  <c r="L26" i="17"/>
  <c r="T26" i="17"/>
  <c r="N26" i="17"/>
  <c r="S26" i="17"/>
  <c r="J26" i="17"/>
  <c r="Q26" i="17"/>
  <c r="V26" i="17"/>
  <c r="P26" i="17"/>
  <c r="K26" i="17"/>
  <c r="R26" i="17"/>
  <c r="R530" i="17" s="1"/>
  <c r="W26" i="17"/>
  <c r="X26" i="17"/>
  <c r="I18" i="18"/>
  <c r="S307" i="18"/>
  <c r="J255" i="17"/>
  <c r="J300" i="18"/>
  <c r="J828" i="18" s="1"/>
  <c r="J294" i="13"/>
  <c r="J290" i="18"/>
  <c r="J326" i="18"/>
  <c r="J245" i="17"/>
  <c r="J307" i="14"/>
  <c r="J259" i="17"/>
  <c r="J324" i="18"/>
  <c r="J320" i="18"/>
  <c r="J233" i="17"/>
  <c r="J269" i="17"/>
  <c r="J260" i="17"/>
  <c r="J289" i="14"/>
  <c r="J231" i="17"/>
  <c r="J246" i="17"/>
  <c r="J304" i="18"/>
  <c r="J308" i="18"/>
  <c r="J252" i="17"/>
  <c r="J253" i="17"/>
  <c r="J299" i="18"/>
  <c r="J314" i="18"/>
  <c r="J312" i="18"/>
  <c r="J323" i="14"/>
  <c r="J237" i="17"/>
  <c r="J301" i="18"/>
  <c r="J353" i="13"/>
  <c r="J333" i="18"/>
  <c r="J254" i="17"/>
  <c r="J590" i="17" s="1"/>
  <c r="J287" i="14"/>
  <c r="J817" i="14" s="1"/>
  <c r="J300" i="14"/>
  <c r="J287" i="18"/>
  <c r="J290" i="14"/>
  <c r="J285" i="18"/>
  <c r="J270" i="17"/>
  <c r="J265" i="17"/>
  <c r="J342" i="18"/>
  <c r="J312" i="13"/>
  <c r="J322" i="14"/>
  <c r="J296" i="13"/>
  <c r="J239" i="17"/>
  <c r="J291" i="14"/>
  <c r="J288" i="18"/>
  <c r="J317" i="13"/>
  <c r="J266" i="17"/>
  <c r="J602" i="17" s="1"/>
  <c r="J325" i="14"/>
  <c r="J289" i="18"/>
  <c r="J226" i="17"/>
  <c r="J256" i="17"/>
  <c r="J312" i="14"/>
  <c r="J229" i="17"/>
  <c r="J227" i="17"/>
  <c r="J297" i="13"/>
  <c r="J309" i="18"/>
  <c r="J326" i="14"/>
  <c r="J322" i="18"/>
  <c r="J339" i="14"/>
  <c r="J261" i="17"/>
  <c r="J323" i="18"/>
  <c r="J267" i="17"/>
  <c r="J327" i="14"/>
  <c r="J857" i="14" s="1"/>
  <c r="J332" i="13"/>
  <c r="J236" i="17"/>
  <c r="J292" i="18"/>
  <c r="J316" i="13"/>
  <c r="J339" i="18"/>
  <c r="J867" i="18" s="1"/>
  <c r="I87" i="15"/>
  <c r="J327" i="18"/>
  <c r="J244" i="17"/>
  <c r="J291" i="18"/>
  <c r="J306" i="13"/>
  <c r="S313" i="13"/>
  <c r="T313" i="18"/>
  <c r="O393" i="17"/>
  <c r="O561" i="17" s="1"/>
  <c r="S393" i="17"/>
  <c r="V393" i="17"/>
  <c r="N393" i="17"/>
  <c r="W393" i="17"/>
  <c r="X393" i="17"/>
  <c r="R393" i="17"/>
  <c r="L40" i="13"/>
  <c r="K40" i="13"/>
  <c r="R40" i="13"/>
  <c r="M40" i="13"/>
  <c r="X40" i="13"/>
  <c r="W40" i="13"/>
  <c r="J34" i="14"/>
  <c r="L34" i="14"/>
  <c r="P34" i="14"/>
  <c r="Q34" i="14"/>
  <c r="S34" i="14"/>
  <c r="O34" i="14"/>
  <c r="N34" i="14"/>
  <c r="U34" i="14"/>
  <c r="V34" i="14"/>
  <c r="W34" i="14"/>
  <c r="X34" i="14"/>
  <c r="J61" i="14"/>
  <c r="L61" i="14"/>
  <c r="O61" i="14"/>
  <c r="R61" i="14"/>
  <c r="M61" i="14"/>
  <c r="N61" i="14"/>
  <c r="K61" i="14"/>
  <c r="T61" i="14"/>
  <c r="V61" i="14"/>
  <c r="Q61" i="14"/>
  <c r="U61" i="14"/>
  <c r="P61" i="14"/>
  <c r="S61" i="14"/>
  <c r="W61" i="14"/>
  <c r="X61" i="14"/>
  <c r="M70" i="14"/>
  <c r="Q70" i="14"/>
  <c r="S70" i="14"/>
  <c r="V70" i="14"/>
  <c r="T70" i="14"/>
  <c r="J70" i="14"/>
  <c r="P70" i="14"/>
  <c r="U70" i="14"/>
  <c r="R70" i="14"/>
  <c r="X70" i="14"/>
  <c r="W70" i="14"/>
  <c r="J319" i="13"/>
  <c r="L83" i="18"/>
  <c r="K33" i="15"/>
  <c r="L158" i="17"/>
  <c r="L166" i="17"/>
  <c r="L70" i="18"/>
  <c r="L136" i="17"/>
  <c r="L640" i="17" s="1"/>
  <c r="L81" i="13"/>
  <c r="L69" i="18"/>
  <c r="L76" i="13"/>
  <c r="L137" i="17"/>
  <c r="L78" i="14"/>
  <c r="L116" i="17"/>
  <c r="L164" i="17"/>
  <c r="L149" i="17"/>
  <c r="L76" i="18"/>
  <c r="L142" i="17"/>
  <c r="L143" i="17"/>
  <c r="L647" i="17" s="1"/>
  <c r="L135" i="17"/>
  <c r="L138" i="17" s="1"/>
  <c r="L71" i="14"/>
  <c r="L77" i="14"/>
  <c r="L77" i="18"/>
  <c r="L71" i="18"/>
  <c r="L82" i="18"/>
  <c r="L150" i="17"/>
  <c r="L81" i="18"/>
  <c r="L76" i="14"/>
  <c r="L133" i="17"/>
  <c r="L69" i="13"/>
  <c r="L74" i="18"/>
  <c r="L78" i="18"/>
  <c r="L870" i="18" s="1"/>
  <c r="K34" i="15"/>
  <c r="L73" i="13"/>
  <c r="K32" i="15"/>
  <c r="L73" i="18"/>
  <c r="L72" i="18"/>
  <c r="L72" i="14"/>
  <c r="K31" i="15"/>
  <c r="L151" i="17"/>
  <c r="T309" i="13"/>
  <c r="J268" i="17"/>
  <c r="Q19" i="17"/>
  <c r="N19" i="17"/>
  <c r="V19" i="17"/>
  <c r="M19" i="17"/>
  <c r="T19" i="17"/>
  <c r="K19" i="17"/>
  <c r="P19" i="17"/>
  <c r="L19" i="17"/>
  <c r="S19" i="17"/>
  <c r="J19" i="17"/>
  <c r="X19" i="17"/>
  <c r="J251" i="17"/>
  <c r="S346" i="13"/>
  <c r="J341" i="18"/>
  <c r="N341" i="18"/>
  <c r="V341" i="18"/>
  <c r="S341" i="18"/>
  <c r="P341" i="18"/>
  <c r="W341" i="18"/>
  <c r="L314" i="14"/>
  <c r="T313" i="13"/>
  <c r="J308" i="13"/>
  <c r="N308" i="13"/>
  <c r="R308" i="13"/>
  <c r="V308" i="13"/>
  <c r="S308" i="13"/>
  <c r="L308" i="13"/>
  <c r="K308" i="13"/>
  <c r="P308" i="13"/>
  <c r="T308" i="13"/>
  <c r="X308" i="13"/>
  <c r="W308" i="13"/>
  <c r="P44" i="13"/>
  <c r="P857" i="13" s="1"/>
  <c r="L44" i="13"/>
  <c r="T44" i="13"/>
  <c r="M44" i="13"/>
  <c r="U44" i="13"/>
  <c r="J44" i="13"/>
  <c r="R44" i="13"/>
  <c r="V44" i="13"/>
  <c r="O44" i="13"/>
  <c r="N44" i="13"/>
  <c r="W44" i="13"/>
  <c r="T240" i="17"/>
  <c r="Q225" i="17"/>
  <c r="P225" i="17"/>
  <c r="N225" i="17"/>
  <c r="V225" i="17"/>
  <c r="R225" i="17"/>
  <c r="L225" i="17"/>
  <c r="K225" i="17"/>
  <c r="S225" i="17"/>
  <c r="U225" i="17"/>
  <c r="X225" i="17"/>
  <c r="J225" i="17"/>
  <c r="W225" i="17"/>
  <c r="T225" i="17"/>
  <c r="K336" i="14"/>
  <c r="Q336" i="14"/>
  <c r="S336" i="14"/>
  <c r="J336" i="14"/>
  <c r="N336" i="14"/>
  <c r="R336" i="14"/>
  <c r="V336" i="14"/>
  <c r="L336" i="14"/>
  <c r="P336" i="14"/>
  <c r="T336" i="14"/>
  <c r="X336" i="14"/>
  <c r="W336" i="14"/>
  <c r="J36" i="14"/>
  <c r="K36" i="14"/>
  <c r="N36" i="14"/>
  <c r="R36" i="14"/>
  <c r="L36" i="14"/>
  <c r="Q36" i="14"/>
  <c r="S36" i="14"/>
  <c r="P36" i="14"/>
  <c r="T36" i="14"/>
  <c r="M36" i="14"/>
  <c r="V36" i="14"/>
  <c r="U36" i="14"/>
  <c r="O36" i="14"/>
  <c r="X36" i="14"/>
  <c r="W36" i="14"/>
  <c r="S349" i="13"/>
  <c r="P310" i="14"/>
  <c r="J234" i="17"/>
  <c r="J74" i="17"/>
  <c r="L74" i="17"/>
  <c r="T74" i="17"/>
  <c r="R74" i="17"/>
  <c r="Q74" i="17"/>
  <c r="K74" i="17"/>
  <c r="P74" i="17"/>
  <c r="N74" i="17"/>
  <c r="U74" i="17"/>
  <c r="S74" i="17"/>
  <c r="S578" i="17" s="1"/>
  <c r="O74" i="17"/>
  <c r="M74" i="17"/>
  <c r="V74" i="17"/>
  <c r="W74" i="17"/>
  <c r="X74" i="17"/>
  <c r="V289" i="18"/>
  <c r="V327" i="18"/>
  <c r="V285" i="18"/>
  <c r="V813" i="18" s="1"/>
  <c r="V324" i="18"/>
  <c r="V320" i="18"/>
  <c r="V309" i="18"/>
  <c r="V292" i="18"/>
  <c r="V265" i="17"/>
  <c r="V253" i="17"/>
  <c r="V246" i="17"/>
  <c r="V323" i="14"/>
  <c r="U87" i="15"/>
  <c r="V245" i="17"/>
  <c r="V316" i="13"/>
  <c r="V287" i="14"/>
  <c r="V322" i="18"/>
  <c r="V290" i="18"/>
  <c r="V325" i="14"/>
  <c r="V314" i="18"/>
  <c r="V237" i="17"/>
  <c r="V301" i="18"/>
  <c r="V267" i="17"/>
  <c r="V290" i="14"/>
  <c r="V236" i="17"/>
  <c r="V339" i="14"/>
  <c r="V312" i="18"/>
  <c r="V326" i="14"/>
  <c r="V297" i="13"/>
  <c r="V231" i="17"/>
  <c r="V287" i="18"/>
  <c r="V270" i="17"/>
  <c r="V339" i="18"/>
  <c r="V300" i="18"/>
  <c r="V227" i="17"/>
  <c r="V239" i="17"/>
  <c r="V291" i="18"/>
  <c r="V312" i="14"/>
  <c r="V306" i="13"/>
  <c r="V259" i="17"/>
  <c r="V289" i="14"/>
  <c r="V332" i="13"/>
  <c r="V255" i="17"/>
  <c r="V323" i="18"/>
  <c r="V269" i="17"/>
  <c r="V296" i="13"/>
  <c r="V317" i="13"/>
  <c r="V859" i="13" s="1"/>
  <c r="V327" i="14"/>
  <c r="V342" i="18"/>
  <c r="V244" i="17"/>
  <c r="V353" i="13"/>
  <c r="V304" i="18"/>
  <c r="V288" i="18"/>
  <c r="V307" i="14"/>
  <c r="V266" i="17"/>
  <c r="V261" i="17"/>
  <c r="V294" i="13"/>
  <c r="V300" i="14"/>
  <c r="V308" i="18"/>
  <c r="V326" i="18"/>
  <c r="V233" i="17"/>
  <c r="V260" i="17"/>
  <c r="V254" i="17"/>
  <c r="V322" i="14"/>
  <c r="V256" i="17"/>
  <c r="V299" i="18"/>
  <c r="V312" i="13"/>
  <c r="V226" i="17"/>
  <c r="V333" i="18"/>
  <c r="V252" i="17"/>
  <c r="V229" i="17"/>
  <c r="V291" i="14"/>
  <c r="J470" i="17"/>
  <c r="K470" i="17"/>
  <c r="K474" i="17" s="1"/>
  <c r="M470" i="17"/>
  <c r="V470" i="17"/>
  <c r="V474" i="17" s="1"/>
  <c r="N470" i="17"/>
  <c r="J321" i="13"/>
  <c r="P304" i="14"/>
  <c r="M36" i="13"/>
  <c r="S36" i="13"/>
  <c r="J36" i="13"/>
  <c r="N36" i="13"/>
  <c r="K36" i="13"/>
  <c r="U36" i="13"/>
  <c r="V36" i="13"/>
  <c r="R36" i="13"/>
  <c r="O36" i="13"/>
  <c r="P36" i="13"/>
  <c r="T36" i="13"/>
  <c r="L36" i="13"/>
  <c r="X36" i="13"/>
  <c r="T331" i="13"/>
  <c r="T336" i="13" s="1"/>
  <c r="T293" i="14"/>
  <c r="P235" i="17"/>
  <c r="K243" i="17"/>
  <c r="L321" i="14"/>
  <c r="N321" i="14"/>
  <c r="P321" i="14"/>
  <c r="J321" i="14"/>
  <c r="J851" i="14" s="1"/>
  <c r="K321" i="14"/>
  <c r="S321" i="14"/>
  <c r="T321" i="14"/>
  <c r="U321" i="14"/>
  <c r="X321" i="14"/>
  <c r="W321" i="14"/>
  <c r="V86" i="13"/>
  <c r="N86" i="13"/>
  <c r="P309" i="14"/>
  <c r="J24" i="18"/>
  <c r="M24" i="18"/>
  <c r="N24" i="18"/>
  <c r="N816" i="18" s="1"/>
  <c r="L24" i="18"/>
  <c r="V24" i="18"/>
  <c r="O24" i="18"/>
  <c r="K24" i="18"/>
  <c r="W24" i="18"/>
  <c r="W816" i="18" s="1"/>
  <c r="X24" i="18"/>
  <c r="Q24" i="18"/>
  <c r="R24" i="18"/>
  <c r="R816" i="18" s="1"/>
  <c r="U24" i="18"/>
  <c r="S24" i="18"/>
  <c r="P24" i="18"/>
  <c r="T24" i="18"/>
  <c r="J75" i="18"/>
  <c r="S264" i="17"/>
  <c r="T327" i="13"/>
  <c r="Q168" i="21"/>
  <c r="P341" i="13"/>
  <c r="V341" i="13"/>
  <c r="L26" i="13"/>
  <c r="R26" i="13"/>
  <c r="Y26" i="13" s="1"/>
  <c r="V26" i="13"/>
  <c r="P26" i="13"/>
  <c r="M26" i="13"/>
  <c r="N26" i="13"/>
  <c r="Q26" i="13"/>
  <c r="U26" i="13"/>
  <c r="J26" i="13"/>
  <c r="T26" i="13"/>
  <c r="K26" i="13"/>
  <c r="O26" i="13"/>
  <c r="S26" i="13"/>
  <c r="W26" i="13"/>
  <c r="X26" i="13"/>
  <c r="J302" i="14"/>
  <c r="K302" i="14"/>
  <c r="K832" i="14" s="1"/>
  <c r="S302" i="14"/>
  <c r="S832" i="14" s="1"/>
  <c r="T302" i="14"/>
  <c r="N302" i="14"/>
  <c r="R302" i="14"/>
  <c r="P302" i="14"/>
  <c r="V302" i="14"/>
  <c r="X302" i="14"/>
  <c r="W302" i="14"/>
  <c r="K228" i="17"/>
  <c r="V310" i="18"/>
  <c r="T241" i="17"/>
  <c r="K342" i="13"/>
  <c r="T319" i="13"/>
  <c r="O563" i="18"/>
  <c r="V563" i="18"/>
  <c r="P563" i="18"/>
  <c r="S563" i="18"/>
  <c r="J318" i="17"/>
  <c r="M318" i="17"/>
  <c r="Q318" i="17"/>
  <c r="U318" i="17"/>
  <c r="N318" i="17"/>
  <c r="R318" i="17"/>
  <c r="V318" i="17"/>
  <c r="O318" i="17"/>
  <c r="L318" i="17"/>
  <c r="T318" i="17"/>
  <c r="P318" i="17"/>
  <c r="S318" i="17"/>
  <c r="K318" i="17"/>
  <c r="X318" i="17"/>
  <c r="W318" i="17"/>
  <c r="T315" i="13"/>
  <c r="T857" i="13" s="1"/>
  <c r="S85" i="14"/>
  <c r="V85" i="14"/>
  <c r="L85" i="14"/>
  <c r="M85" i="14"/>
  <c r="P85" i="14"/>
  <c r="R85" i="14"/>
  <c r="T85" i="14"/>
  <c r="J85" i="14"/>
  <c r="K85" i="14"/>
  <c r="N85" i="14"/>
  <c r="Q85" i="14"/>
  <c r="U85" i="14"/>
  <c r="O85" i="14"/>
  <c r="X85" i="14"/>
  <c r="X880" i="14" s="1"/>
  <c r="W85" i="14"/>
  <c r="V335" i="14"/>
  <c r="V865" i="14" s="1"/>
  <c r="V292" i="14"/>
  <c r="N434" i="17"/>
  <c r="R434" i="17"/>
  <c r="V434" i="17"/>
  <c r="K434" i="17"/>
  <c r="Q434" i="17"/>
  <c r="T434" i="17"/>
  <c r="S434" i="17"/>
  <c r="O434" i="17"/>
  <c r="U434" i="17"/>
  <c r="X434" i="17"/>
  <c r="J434" i="17"/>
  <c r="P434" i="17"/>
  <c r="W434" i="17"/>
  <c r="L434" i="17"/>
  <c r="M434" i="17"/>
  <c r="P69" i="18"/>
  <c r="P70" i="18"/>
  <c r="P81" i="18"/>
  <c r="P73" i="18"/>
  <c r="P81" i="13"/>
  <c r="P78" i="14"/>
  <c r="P142" i="17"/>
  <c r="O34" i="15"/>
  <c r="P71" i="14"/>
  <c r="P76" i="18"/>
  <c r="P83" i="18"/>
  <c r="P875" i="18" s="1"/>
  <c r="P137" i="17"/>
  <c r="P641" i="17" s="1"/>
  <c r="P82" i="18"/>
  <c r="P116" i="17"/>
  <c r="P143" i="17"/>
  <c r="P77" i="14"/>
  <c r="P76" i="14"/>
  <c r="P150" i="17"/>
  <c r="P77" i="18"/>
  <c r="P136" i="17"/>
  <c r="P76" i="13"/>
  <c r="P158" i="17"/>
  <c r="P78" i="18"/>
  <c r="P74" i="18"/>
  <c r="P71" i="18"/>
  <c r="P72" i="14"/>
  <c r="P72" i="18"/>
  <c r="P164" i="17"/>
  <c r="P668" i="17" s="1"/>
  <c r="P133" i="17"/>
  <c r="P637" i="17" s="1"/>
  <c r="O33" i="15"/>
  <c r="P135" i="17"/>
  <c r="P69" i="13"/>
  <c r="P149" i="17"/>
  <c r="P166" i="17"/>
  <c r="P73" i="13"/>
  <c r="P151" i="17"/>
  <c r="O32" i="15"/>
  <c r="O31" i="15"/>
  <c r="S81" i="18"/>
  <c r="S82" i="18"/>
  <c r="S874" i="18" s="1"/>
  <c r="S69" i="18"/>
  <c r="S78" i="18"/>
  <c r="S83" i="18"/>
  <c r="S143" i="17"/>
  <c r="S76" i="13"/>
  <c r="S76" i="18"/>
  <c r="S158" i="17"/>
  <c r="S78" i="14"/>
  <c r="S116" i="17"/>
  <c r="R34" i="15"/>
  <c r="R157" i="15" s="1"/>
  <c r="S73" i="18"/>
  <c r="S73" i="13"/>
  <c r="S142" i="17"/>
  <c r="S136" i="17"/>
  <c r="S135" i="17"/>
  <c r="S71" i="18"/>
  <c r="S164" i="17"/>
  <c r="S133" i="17"/>
  <c r="S70" i="18"/>
  <c r="S74" i="18"/>
  <c r="S81" i="13"/>
  <c r="S150" i="17"/>
  <c r="S77" i="14"/>
  <c r="R32" i="15"/>
  <c r="S71" i="14"/>
  <c r="S151" i="17"/>
  <c r="S72" i="18"/>
  <c r="S77" i="18"/>
  <c r="S69" i="13"/>
  <c r="S149" i="17"/>
  <c r="S653" i="17" s="1"/>
  <c r="S137" i="17"/>
  <c r="S72" i="14"/>
  <c r="R33" i="15"/>
  <c r="S166" i="17"/>
  <c r="S76" i="14"/>
  <c r="R31" i="15"/>
  <c r="R154" i="15" s="1"/>
  <c r="S309" i="13"/>
  <c r="S851" i="13" s="1"/>
  <c r="L310" i="14"/>
  <c r="P303" i="14"/>
  <c r="S306" i="18"/>
  <c r="S834" i="18" s="1"/>
  <c r="K268" i="17"/>
  <c r="N276" i="17"/>
  <c r="V276" i="17"/>
  <c r="K276" i="17"/>
  <c r="Y276" i="17" s="1"/>
  <c r="S276" i="17"/>
  <c r="P276" i="17"/>
  <c r="M276" i="17"/>
  <c r="U276" i="17"/>
  <c r="U612" i="17" s="1"/>
  <c r="Q276" i="17"/>
  <c r="O276" i="17"/>
  <c r="L276" i="17"/>
  <c r="T276" i="17"/>
  <c r="J276" i="17"/>
  <c r="R276" i="17"/>
  <c r="W276" i="17"/>
  <c r="X276" i="17"/>
  <c r="M59" i="13"/>
  <c r="Q59" i="13"/>
  <c r="J59" i="13"/>
  <c r="N59" i="13"/>
  <c r="L59" i="13"/>
  <c r="P59" i="13"/>
  <c r="O59" i="13"/>
  <c r="S59" i="13"/>
  <c r="R59" i="13"/>
  <c r="K59" i="13"/>
  <c r="U59" i="13"/>
  <c r="T59" i="13"/>
  <c r="V59" i="13"/>
  <c r="W59" i="13"/>
  <c r="X59" i="13"/>
  <c r="T344" i="14"/>
  <c r="K314" i="13"/>
  <c r="J343" i="13"/>
  <c r="Q340" i="13"/>
  <c r="J340" i="13"/>
  <c r="P340" i="13"/>
  <c r="K340" i="13"/>
  <c r="L307" i="18"/>
  <c r="L835" i="18" s="1"/>
  <c r="N320" i="18"/>
  <c r="N333" i="18"/>
  <c r="N312" i="14"/>
  <c r="N314" i="18"/>
  <c r="N312" i="18"/>
  <c r="N304" i="18"/>
  <c r="N267" i="17"/>
  <c r="N306" i="13"/>
  <c r="N332" i="13"/>
  <c r="N325" i="14"/>
  <c r="N300" i="18"/>
  <c r="N288" i="18"/>
  <c r="N308" i="18"/>
  <c r="N289" i="18"/>
  <c r="N290" i="14"/>
  <c r="N307" i="14"/>
  <c r="N837" i="14" s="1"/>
  <c r="N236" i="17"/>
  <c r="N300" i="14"/>
  <c r="N291" i="18"/>
  <c r="N259" i="17"/>
  <c r="N266" i="17"/>
  <c r="N342" i="18"/>
  <c r="N294" i="13"/>
  <c r="N292" i="18"/>
  <c r="N239" i="17"/>
  <c r="N255" i="17"/>
  <c r="N591" i="17" s="1"/>
  <c r="N285" i="18"/>
  <c r="N231" i="17"/>
  <c r="N246" i="17"/>
  <c r="N322" i="14"/>
  <c r="N324" i="18"/>
  <c r="N301" i="18"/>
  <c r="N270" i="17"/>
  <c r="N323" i="18"/>
  <c r="N322" i="18"/>
  <c r="N226" i="17"/>
  <c r="N261" i="17"/>
  <c r="N353" i="13"/>
  <c r="N256" i="17"/>
  <c r="N287" i="18"/>
  <c r="N233" i="17"/>
  <c r="N260" i="17"/>
  <c r="N254" i="17"/>
  <c r="N229" i="17"/>
  <c r="N327" i="14"/>
  <c r="N289" i="14"/>
  <c r="N299" i="18"/>
  <c r="N339" i="14"/>
  <c r="N326" i="14"/>
  <c r="N252" i="17"/>
  <c r="N327" i="18"/>
  <c r="N316" i="13"/>
  <c r="N253" i="17"/>
  <c r="N589" i="17" s="1"/>
  <c r="N290" i="18"/>
  <c r="N326" i="18"/>
  <c r="M87" i="15"/>
  <c r="N297" i="13"/>
  <c r="N323" i="14"/>
  <c r="N312" i="13"/>
  <c r="N227" i="17"/>
  <c r="N237" i="17"/>
  <c r="N296" i="13"/>
  <c r="N309" i="18"/>
  <c r="N837" i="18" s="1"/>
  <c r="N269" i="17"/>
  <c r="N317" i="13"/>
  <c r="N291" i="14"/>
  <c r="N244" i="17"/>
  <c r="N339" i="18"/>
  <c r="N265" i="17"/>
  <c r="N601" i="17" s="1"/>
  <c r="N245" i="17"/>
  <c r="N287" i="14"/>
  <c r="R168" i="21"/>
  <c r="J337" i="18"/>
  <c r="N337" i="18"/>
  <c r="K337" i="18"/>
  <c r="V337" i="18"/>
  <c r="T337" i="18"/>
  <c r="W337" i="18"/>
  <c r="P337" i="18"/>
  <c r="X337" i="18"/>
  <c r="R337" i="18"/>
  <c r="S337" i="18"/>
  <c r="P298" i="13"/>
  <c r="T298" i="13"/>
  <c r="K298" i="13"/>
  <c r="N298" i="13"/>
  <c r="J298" i="13"/>
  <c r="W298" i="13"/>
  <c r="J14" i="18"/>
  <c r="J806" i="18" s="1"/>
  <c r="K14" i="18"/>
  <c r="L14" i="18"/>
  <c r="M14" i="18"/>
  <c r="N14" i="18"/>
  <c r="O14" i="18"/>
  <c r="R14" i="18"/>
  <c r="T14" i="18"/>
  <c r="S14" i="18"/>
  <c r="S18" i="18" s="1"/>
  <c r="U14" i="18"/>
  <c r="Q14" i="18"/>
  <c r="W14" i="18"/>
  <c r="V14" i="18"/>
  <c r="X14" i="18"/>
  <c r="P14" i="18"/>
  <c r="J428" i="17"/>
  <c r="K428" i="17"/>
  <c r="L428" i="17"/>
  <c r="M428" i="17"/>
  <c r="N428" i="17"/>
  <c r="O428" i="17"/>
  <c r="P428" i="17"/>
  <c r="Q428" i="17"/>
  <c r="R428" i="17"/>
  <c r="R596" i="17" s="1"/>
  <c r="S428" i="17"/>
  <c r="T428" i="17"/>
  <c r="U428" i="17"/>
  <c r="V428" i="17"/>
  <c r="X428" i="17"/>
  <c r="W428" i="17"/>
  <c r="W596" i="17" s="1"/>
  <c r="M334" i="13"/>
  <c r="Q71" i="17"/>
  <c r="J71" i="17"/>
  <c r="J575" i="17" s="1"/>
  <c r="O71" i="17"/>
  <c r="N71" i="17"/>
  <c r="V71" i="17"/>
  <c r="L71" i="17"/>
  <c r="L575" i="17" s="1"/>
  <c r="S71" i="17"/>
  <c r="U71" i="17"/>
  <c r="M71" i="17"/>
  <c r="T71" i="17"/>
  <c r="R71" i="17"/>
  <c r="K71" i="17"/>
  <c r="W71" i="17"/>
  <c r="X71" i="17"/>
  <c r="P71" i="17"/>
  <c r="J599" i="14"/>
  <c r="M599" i="14"/>
  <c r="U599" i="14"/>
  <c r="L599" i="14"/>
  <c r="T599" i="14"/>
  <c r="K599" i="14"/>
  <c r="S599" i="14"/>
  <c r="R599" i="14"/>
  <c r="N599" i="14"/>
  <c r="O599" i="14"/>
  <c r="P599" i="14"/>
  <c r="V599" i="14"/>
  <c r="X599" i="14"/>
  <c r="Q599" i="14"/>
  <c r="W599" i="14"/>
  <c r="J586" i="14"/>
  <c r="L586" i="14"/>
  <c r="N586" i="14"/>
  <c r="M586" i="14"/>
  <c r="M851" i="14" s="1"/>
  <c r="P586" i="14"/>
  <c r="R586" i="14"/>
  <c r="T586" i="14"/>
  <c r="V586" i="14"/>
  <c r="O586" i="14"/>
  <c r="S586" i="14"/>
  <c r="U586" i="14"/>
  <c r="K586" i="14"/>
  <c r="Q586" i="14"/>
  <c r="X586" i="14"/>
  <c r="W586" i="14"/>
  <c r="L305" i="13"/>
  <c r="P305" i="13"/>
  <c r="T305" i="13"/>
  <c r="J305" i="13"/>
  <c r="J847" i="13" s="1"/>
  <c r="N305" i="13"/>
  <c r="N847" i="13" s="1"/>
  <c r="R305" i="13"/>
  <c r="V305" i="13"/>
  <c r="K305" i="13"/>
  <c r="Q305" i="13"/>
  <c r="S305" i="13"/>
  <c r="X305" i="13"/>
  <c r="W305" i="13"/>
  <c r="S342" i="13"/>
  <c r="K345" i="18"/>
  <c r="L345" i="18"/>
  <c r="N345" i="18"/>
  <c r="X345" i="18"/>
  <c r="U345" i="18"/>
  <c r="J345" i="18"/>
  <c r="S345" i="18"/>
  <c r="T345" i="18"/>
  <c r="P345" i="18"/>
  <c r="W345" i="18"/>
  <c r="V345" i="18"/>
  <c r="R345" i="18"/>
  <c r="Q345" i="18"/>
  <c r="I30" i="14"/>
  <c r="S292" i="14"/>
  <c r="T69" i="18"/>
  <c r="T861" i="18" s="1"/>
  <c r="T81" i="18"/>
  <c r="T77" i="18"/>
  <c r="T73" i="18"/>
  <c r="T78" i="18"/>
  <c r="T71" i="18"/>
  <c r="S34" i="15"/>
  <c r="T70" i="18"/>
  <c r="T76" i="14"/>
  <c r="S31" i="15"/>
  <c r="T116" i="17"/>
  <c r="T143" i="17"/>
  <c r="T158" i="17"/>
  <c r="T81" i="13"/>
  <c r="S32" i="15"/>
  <c r="T77" i="14"/>
  <c r="T166" i="17"/>
  <c r="T151" i="17"/>
  <c r="T142" i="17"/>
  <c r="T69" i="13"/>
  <c r="T149" i="17"/>
  <c r="T73" i="13"/>
  <c r="T137" i="17"/>
  <c r="T641" i="17" s="1"/>
  <c r="T78" i="14"/>
  <c r="T72" i="18"/>
  <c r="T864" i="18" s="1"/>
  <c r="T135" i="17"/>
  <c r="T71" i="14"/>
  <c r="T76" i="18"/>
  <c r="T72" i="14"/>
  <c r="T82" i="18"/>
  <c r="S33" i="15"/>
  <c r="T164" i="17"/>
  <c r="T668" i="17" s="1"/>
  <c r="T150" i="17"/>
  <c r="T74" i="18"/>
  <c r="T133" i="17"/>
  <c r="T136" i="17"/>
  <c r="T76" i="13"/>
  <c r="T83" i="18"/>
  <c r="P204" i="17"/>
  <c r="O204" i="17"/>
  <c r="N204" i="17"/>
  <c r="V204" i="17"/>
  <c r="M204" i="17"/>
  <c r="U204" i="17"/>
  <c r="T204" i="17"/>
  <c r="S204" i="17"/>
  <c r="R204" i="17"/>
  <c r="J204" i="17"/>
  <c r="W204" i="17"/>
  <c r="W540" i="17" s="1"/>
  <c r="Q204" i="17"/>
  <c r="K204" i="17"/>
  <c r="L204" i="17"/>
  <c r="X204" i="17"/>
  <c r="S314" i="14"/>
  <c r="P168" i="21"/>
  <c r="S335" i="14"/>
  <c r="J64" i="17"/>
  <c r="K64" i="17"/>
  <c r="S64" i="17"/>
  <c r="Q64" i="17"/>
  <c r="P64" i="17"/>
  <c r="M64" i="17"/>
  <c r="T64" i="17"/>
  <c r="R64" i="17"/>
  <c r="L64" i="17"/>
  <c r="U64" i="17"/>
  <c r="O64" i="17"/>
  <c r="N64" i="17"/>
  <c r="V64" i="17"/>
  <c r="X64" i="17"/>
  <c r="W64" i="17"/>
  <c r="P289" i="18"/>
  <c r="P320" i="18"/>
  <c r="P285" i="18"/>
  <c r="O87" i="15"/>
  <c r="P327" i="14"/>
  <c r="P327" i="18"/>
  <c r="P309" i="18"/>
  <c r="P288" i="18"/>
  <c r="P322" i="18"/>
  <c r="P227" i="17"/>
  <c r="P300" i="18"/>
  <c r="P312" i="14"/>
  <c r="P233" i="17"/>
  <c r="P254" i="17"/>
  <c r="P290" i="14"/>
  <c r="P229" i="17"/>
  <c r="P306" i="13"/>
  <c r="P255" i="17"/>
  <c r="P261" i="17"/>
  <c r="P239" i="17"/>
  <c r="P266" i="17"/>
  <c r="P314" i="18"/>
  <c r="P339" i="14"/>
  <c r="P290" i="18"/>
  <c r="P256" i="17"/>
  <c r="P326" i="18"/>
  <c r="P289" i="14"/>
  <c r="P231" i="17"/>
  <c r="P339" i="18"/>
  <c r="P287" i="18"/>
  <c r="P252" i="17"/>
  <c r="P270" i="17"/>
  <c r="P323" i="14"/>
  <c r="P312" i="13"/>
  <c r="P267" i="17"/>
  <c r="P237" i="17"/>
  <c r="P322" i="14"/>
  <c r="P291" i="14"/>
  <c r="P324" i="18"/>
  <c r="P300" i="14"/>
  <c r="P299" i="18"/>
  <c r="P236" i="17"/>
  <c r="P246" i="17"/>
  <c r="P312" i="18"/>
  <c r="P244" i="17"/>
  <c r="P292" i="18"/>
  <c r="P301" i="18"/>
  <c r="P304" i="18"/>
  <c r="P291" i="18"/>
  <c r="P333" i="18"/>
  <c r="P326" i="14"/>
  <c r="P297" i="13"/>
  <c r="P316" i="13"/>
  <c r="P325" i="14"/>
  <c r="P287" i="14"/>
  <c r="P817" i="14" s="1"/>
  <c r="P245" i="17"/>
  <c r="P265" i="17"/>
  <c r="P307" i="14"/>
  <c r="P332" i="13"/>
  <c r="P226" i="17"/>
  <c r="P323" i="18"/>
  <c r="P342" i="18"/>
  <c r="P294" i="13"/>
  <c r="P296" i="13"/>
  <c r="P308" i="18"/>
  <c r="P260" i="17"/>
  <c r="P259" i="17"/>
  <c r="P253" i="17"/>
  <c r="P353" i="13"/>
  <c r="P269" i="17"/>
  <c r="P317" i="13"/>
  <c r="T314" i="14"/>
  <c r="J313" i="13"/>
  <c r="J288" i="14"/>
  <c r="K288" i="14"/>
  <c r="S288" i="14"/>
  <c r="T288" i="14"/>
  <c r="N288" i="14"/>
  <c r="R288" i="14"/>
  <c r="L288" i="14"/>
  <c r="V288" i="14"/>
  <c r="P288" i="14"/>
  <c r="W288" i="14"/>
  <c r="X288" i="14"/>
  <c r="M79" i="13"/>
  <c r="Q79" i="13"/>
  <c r="J79" i="13"/>
  <c r="N79" i="13"/>
  <c r="T79" i="13"/>
  <c r="O79" i="13"/>
  <c r="U79" i="13"/>
  <c r="L79" i="13"/>
  <c r="K79" i="13"/>
  <c r="S79" i="13"/>
  <c r="V79" i="13"/>
  <c r="R79" i="13"/>
  <c r="P79" i="13"/>
  <c r="X79" i="13"/>
  <c r="W79" i="13"/>
  <c r="S305" i="14"/>
  <c r="T75" i="18"/>
  <c r="P264" i="17"/>
  <c r="L49" i="13"/>
  <c r="P49" i="13"/>
  <c r="M49" i="13"/>
  <c r="Q49" i="13"/>
  <c r="J49" i="13"/>
  <c r="N49" i="13"/>
  <c r="K49" i="13"/>
  <c r="T49" i="13"/>
  <c r="V49" i="13"/>
  <c r="O49" i="13"/>
  <c r="S49" i="13"/>
  <c r="U49" i="13"/>
  <c r="R49" i="13"/>
  <c r="X49" i="13"/>
  <c r="W49" i="13"/>
  <c r="N79" i="14"/>
  <c r="N874" i="14" s="1"/>
  <c r="V79" i="14"/>
  <c r="L79" i="14"/>
  <c r="P79" i="14"/>
  <c r="P874" i="14" s="1"/>
  <c r="J79" i="14"/>
  <c r="Y79" i="14" s="1"/>
  <c r="S79" i="14"/>
  <c r="Q79" i="14"/>
  <c r="T79" i="14"/>
  <c r="K79" i="14"/>
  <c r="O79" i="14"/>
  <c r="U79" i="14"/>
  <c r="M79" i="14"/>
  <c r="R79" i="14"/>
  <c r="W79" i="14"/>
  <c r="X79" i="14"/>
  <c r="J351" i="13"/>
  <c r="W50" i="4"/>
  <c r="J310" i="14"/>
  <c r="T234" i="17"/>
  <c r="J306" i="18"/>
  <c r="S299" i="13"/>
  <c r="N80" i="14"/>
  <c r="Q80" i="14"/>
  <c r="K80" i="14"/>
  <c r="R80" i="14"/>
  <c r="U80" i="14"/>
  <c r="V80" i="14"/>
  <c r="J80" i="14"/>
  <c r="M80" i="14"/>
  <c r="L80" i="14"/>
  <c r="P80" i="14"/>
  <c r="T80" i="14"/>
  <c r="O80" i="14"/>
  <c r="S80" i="14"/>
  <c r="W80" i="14"/>
  <c r="X80" i="14"/>
  <c r="T328" i="13"/>
  <c r="N73" i="14"/>
  <c r="T334" i="13"/>
  <c r="N69" i="14"/>
  <c r="L89" i="13"/>
  <c r="Q89" i="13"/>
  <c r="O89" i="13"/>
  <c r="K89" i="13"/>
  <c r="S89" i="13"/>
  <c r="U89" i="13"/>
  <c r="N89" i="13"/>
  <c r="T340" i="14"/>
  <c r="P313" i="13"/>
  <c r="J39" i="18"/>
  <c r="M39" i="18"/>
  <c r="N39" i="18"/>
  <c r="L39" i="18"/>
  <c r="T39" i="18"/>
  <c r="P39" i="18"/>
  <c r="W39" i="18"/>
  <c r="U39" i="18"/>
  <c r="R39" i="18"/>
  <c r="O39" i="18"/>
  <c r="X39" i="18"/>
  <c r="V39" i="18"/>
  <c r="K39" i="18"/>
  <c r="Q39" i="18"/>
  <c r="S39" i="18"/>
  <c r="Q83" i="14"/>
  <c r="Q878" i="14" s="1"/>
  <c r="K427" i="17"/>
  <c r="L427" i="17"/>
  <c r="M427" i="17"/>
  <c r="N427" i="17"/>
  <c r="O427" i="17"/>
  <c r="S427" i="17"/>
  <c r="T427" i="17"/>
  <c r="U427" i="17"/>
  <c r="V427" i="17"/>
  <c r="X427" i="17"/>
  <c r="J311" i="13"/>
  <c r="N79" i="18"/>
  <c r="Q74" i="14"/>
  <c r="K311" i="14"/>
  <c r="O77" i="17"/>
  <c r="M77" i="17"/>
  <c r="U77" i="17"/>
  <c r="L77" i="17"/>
  <c r="T77" i="17"/>
  <c r="K77" i="17"/>
  <c r="R77" i="17"/>
  <c r="P77" i="17"/>
  <c r="V77" i="17"/>
  <c r="N77" i="17"/>
  <c r="S77" i="17"/>
  <c r="Q77" i="17"/>
  <c r="J77" i="17"/>
  <c r="X77" i="17"/>
  <c r="W77" i="17"/>
  <c r="I52" i="14"/>
  <c r="S307" i="13"/>
  <c r="T344" i="18"/>
  <c r="P328" i="13"/>
  <c r="J328" i="13"/>
  <c r="T257" i="17"/>
  <c r="T593" i="17" s="1"/>
  <c r="P334" i="13"/>
  <c r="J334" i="13"/>
  <c r="V251" i="17"/>
  <c r="K251" i="17"/>
  <c r="J486" i="17"/>
  <c r="K486" i="17"/>
  <c r="M486" i="17"/>
  <c r="O486" i="17"/>
  <c r="Q486" i="17"/>
  <c r="S486" i="17"/>
  <c r="U486" i="17"/>
  <c r="L486" i="17"/>
  <c r="P486" i="17"/>
  <c r="T486" i="17"/>
  <c r="N486" i="17"/>
  <c r="X486" i="17"/>
  <c r="V486" i="17"/>
  <c r="R486" i="17"/>
  <c r="W486" i="17"/>
  <c r="J123" i="17"/>
  <c r="M123" i="17"/>
  <c r="Q123" i="17"/>
  <c r="U123" i="17"/>
  <c r="K123" i="17"/>
  <c r="L123" i="17"/>
  <c r="N123" i="17"/>
  <c r="O123" i="17"/>
  <c r="P123" i="17"/>
  <c r="V123" i="17"/>
  <c r="S123" i="17"/>
  <c r="R123" i="17"/>
  <c r="R627" i="17" s="1"/>
  <c r="T123" i="17"/>
  <c r="X123" i="17"/>
  <c r="W123" i="17"/>
  <c r="K346" i="13"/>
  <c r="K342" i="14"/>
  <c r="U69" i="14"/>
  <c r="J69" i="14"/>
  <c r="K310" i="13"/>
  <c r="O528" i="17"/>
  <c r="L331" i="13"/>
  <c r="P329" i="13"/>
  <c r="K329" i="13"/>
  <c r="K293" i="14"/>
  <c r="I1087" i="13"/>
  <c r="S262" i="17"/>
  <c r="T235" i="17"/>
  <c r="J308" i="14"/>
  <c r="M445" i="17"/>
  <c r="U445" i="17"/>
  <c r="J445" i="17"/>
  <c r="N445" i="17"/>
  <c r="O445" i="17"/>
  <c r="P445" i="17"/>
  <c r="T445" i="17"/>
  <c r="S445" i="17"/>
  <c r="W445" i="17"/>
  <c r="X445" i="17"/>
  <c r="L445" i="17"/>
  <c r="S333" i="13"/>
  <c r="P333" i="13"/>
  <c r="J83" i="14"/>
  <c r="J878" i="14" s="1"/>
  <c r="T243" i="17"/>
  <c r="P243" i="17"/>
  <c r="J26" i="14"/>
  <c r="K26" i="14"/>
  <c r="O26" i="14"/>
  <c r="Q26" i="14"/>
  <c r="S26" i="14"/>
  <c r="P26" i="14"/>
  <c r="L26" i="14"/>
  <c r="N26" i="14"/>
  <c r="M26" i="14"/>
  <c r="R26" i="14"/>
  <c r="V26" i="14"/>
  <c r="U26" i="14"/>
  <c r="T26" i="14"/>
  <c r="X26" i="14"/>
  <c r="W26" i="14"/>
  <c r="L309" i="14"/>
  <c r="T311" i="13"/>
  <c r="K313" i="18"/>
  <c r="K325" i="18"/>
  <c r="K337" i="14"/>
  <c r="S337" i="14"/>
  <c r="N337" i="14"/>
  <c r="R337" i="14"/>
  <c r="V337" i="14"/>
  <c r="V867" i="14" s="1"/>
  <c r="J337" i="14"/>
  <c r="P337" i="14"/>
  <c r="T337" i="14"/>
  <c r="X337" i="14"/>
  <c r="W337" i="14"/>
  <c r="T347" i="14"/>
  <c r="J74" i="14"/>
  <c r="N80" i="18"/>
  <c r="K21" i="17"/>
  <c r="S21" i="17"/>
  <c r="S525" i="17" s="1"/>
  <c r="Q21" i="17"/>
  <c r="P21" i="17"/>
  <c r="J21" i="17"/>
  <c r="O21" i="17"/>
  <c r="O525" i="17" s="1"/>
  <c r="V21" i="17"/>
  <c r="M21" i="17"/>
  <c r="T21" i="17"/>
  <c r="R21" i="17"/>
  <c r="R525" i="17" s="1"/>
  <c r="L21" i="17"/>
  <c r="N21" i="17"/>
  <c r="U21" i="17"/>
  <c r="W21" i="17"/>
  <c r="W525" i="17" s="1"/>
  <c r="X21" i="17"/>
  <c r="J298" i="18"/>
  <c r="K298" i="18"/>
  <c r="L298" i="18"/>
  <c r="N298" i="18"/>
  <c r="X298" i="18"/>
  <c r="W298" i="18"/>
  <c r="W826" i="18" s="1"/>
  <c r="V298" i="18"/>
  <c r="R298" i="18"/>
  <c r="S298" i="18"/>
  <c r="T298" i="18"/>
  <c r="Q298" i="18"/>
  <c r="P298" i="18"/>
  <c r="T311" i="14"/>
  <c r="J311" i="14"/>
  <c r="L576" i="13"/>
  <c r="P576" i="13"/>
  <c r="T576" i="13"/>
  <c r="J576" i="13"/>
  <c r="N576" i="13"/>
  <c r="R576" i="13"/>
  <c r="V576" i="13"/>
  <c r="K576" i="13"/>
  <c r="O576" i="13"/>
  <c r="U576" i="13"/>
  <c r="M576" i="13"/>
  <c r="Q576" i="13"/>
  <c r="S576" i="13"/>
  <c r="W576" i="13"/>
  <c r="X576" i="13"/>
  <c r="M62" i="13"/>
  <c r="O62" i="13"/>
  <c r="T62" i="13"/>
  <c r="Q62" i="13"/>
  <c r="K62" i="13"/>
  <c r="U62" i="13"/>
  <c r="L62" i="13"/>
  <c r="P62" i="13"/>
  <c r="R62" i="13"/>
  <c r="N62" i="13"/>
  <c r="V62" i="13"/>
  <c r="J62" i="13"/>
  <c r="S62" i="13"/>
  <c r="W62" i="13"/>
  <c r="X62" i="13"/>
  <c r="G270" i="6"/>
  <c r="F37" i="12"/>
  <c r="I929" i="14"/>
  <c r="J42" i="18"/>
  <c r="K42" i="18"/>
  <c r="L42" i="18"/>
  <c r="M42" i="18"/>
  <c r="V42" i="18"/>
  <c r="O42" i="18"/>
  <c r="N42" i="18"/>
  <c r="N834" i="18" s="1"/>
  <c r="P42" i="18"/>
  <c r="R42" i="18"/>
  <c r="S42" i="18"/>
  <c r="W42" i="18"/>
  <c r="W834" i="18" s="1"/>
  <c r="U42" i="18"/>
  <c r="Q42" i="18"/>
  <c r="T42" i="18"/>
  <c r="X42" i="18"/>
  <c r="J338" i="18"/>
  <c r="N338" i="18"/>
  <c r="L338" i="18"/>
  <c r="Q338" i="18"/>
  <c r="K338" i="18"/>
  <c r="W338" i="18"/>
  <c r="V338" i="18"/>
  <c r="T338" i="18"/>
  <c r="T866" i="18" s="1"/>
  <c r="P338" i="18"/>
  <c r="X338" i="18"/>
  <c r="R338" i="18"/>
  <c r="S338" i="18"/>
  <c r="U338" i="18"/>
  <c r="J305" i="14"/>
  <c r="K344" i="18"/>
  <c r="Q75" i="18"/>
  <c r="N75" i="18"/>
  <c r="T264" i="17"/>
  <c r="P327" i="13"/>
  <c r="K327" i="13"/>
  <c r="L346" i="14"/>
  <c r="L876" i="14" s="1"/>
  <c r="T341" i="13"/>
  <c r="T228" i="17"/>
  <c r="J45" i="13"/>
  <c r="N45" i="13"/>
  <c r="N858" i="13" s="1"/>
  <c r="K45" i="13"/>
  <c r="O45" i="13"/>
  <c r="M45" i="13"/>
  <c r="Q45" i="13"/>
  <c r="Q858" i="13" s="1"/>
  <c r="S45" i="13"/>
  <c r="T45" i="13"/>
  <c r="L45" i="13"/>
  <c r="P45" i="13"/>
  <c r="V45" i="13"/>
  <c r="U45" i="13"/>
  <c r="R45" i="13"/>
  <c r="X45" i="13"/>
  <c r="W45" i="13"/>
  <c r="K81" i="14"/>
  <c r="M81" i="14"/>
  <c r="O81" i="14"/>
  <c r="Q81" i="14"/>
  <c r="S81" i="14"/>
  <c r="T81" i="14"/>
  <c r="V81" i="14"/>
  <c r="N81" i="14"/>
  <c r="J81" i="14"/>
  <c r="U81" i="14"/>
  <c r="P81" i="14"/>
  <c r="R81" i="14"/>
  <c r="L81" i="14"/>
  <c r="W81" i="14"/>
  <c r="X81" i="14"/>
  <c r="J42" i="14"/>
  <c r="L42" i="14"/>
  <c r="M42" i="14"/>
  <c r="P42" i="14"/>
  <c r="Q42" i="14"/>
  <c r="S42" i="14"/>
  <c r="K42" i="14"/>
  <c r="N42" i="14"/>
  <c r="R42" i="14"/>
  <c r="U42" i="14"/>
  <c r="V42" i="14"/>
  <c r="O42" i="14"/>
  <c r="T42" i="14"/>
  <c r="X42" i="14"/>
  <c r="W42" i="14"/>
  <c r="L168" i="21"/>
  <c r="J241" i="17"/>
  <c r="K168" i="21"/>
  <c r="V342" i="13"/>
  <c r="J50" i="13"/>
  <c r="J863" i="13" s="1"/>
  <c r="Q50" i="13"/>
  <c r="T50" i="13"/>
  <c r="R50" i="13"/>
  <c r="U50" i="13"/>
  <c r="P50" i="13"/>
  <c r="O50" i="13"/>
  <c r="V50" i="13"/>
  <c r="K50" i="13"/>
  <c r="M50" i="13"/>
  <c r="L50" i="13"/>
  <c r="S50" i="13"/>
  <c r="N50" i="13"/>
  <c r="W50" i="13"/>
  <c r="X50" i="13"/>
  <c r="X863" i="13" s="1"/>
  <c r="N72" i="13"/>
  <c r="P72" i="13"/>
  <c r="U72" i="13"/>
  <c r="K72" i="13"/>
  <c r="O72" i="13"/>
  <c r="Q72" i="13"/>
  <c r="J72" i="13"/>
  <c r="M72" i="13"/>
  <c r="S72" i="13"/>
  <c r="S885" i="13" s="1"/>
  <c r="R72" i="13"/>
  <c r="V72" i="13"/>
  <c r="T72" i="13"/>
  <c r="L72" i="13"/>
  <c r="X72" i="13"/>
  <c r="W72" i="13"/>
  <c r="Q134" i="17"/>
  <c r="P335" i="14"/>
  <c r="P865" i="14" s="1"/>
  <c r="M335" i="14"/>
  <c r="N349" i="13"/>
  <c r="K343" i="18"/>
  <c r="P292" i="14"/>
  <c r="M78" i="18"/>
  <c r="M78" i="14"/>
  <c r="M73" i="18"/>
  <c r="M137" i="17"/>
  <c r="M149" i="17"/>
  <c r="L34" i="15"/>
  <c r="M83" i="18"/>
  <c r="M81" i="18"/>
  <c r="M151" i="17"/>
  <c r="M76" i="18"/>
  <c r="L33" i="15"/>
  <c r="M69" i="13"/>
  <c r="M81" i="13"/>
  <c r="M69" i="18"/>
  <c r="M136" i="17"/>
  <c r="M71" i="14"/>
  <c r="M72" i="18"/>
  <c r="M135" i="17"/>
  <c r="M143" i="17"/>
  <c r="M166" i="17"/>
  <c r="M670" i="17" s="1"/>
  <c r="M76" i="14"/>
  <c r="L31" i="15"/>
  <c r="M116" i="17"/>
  <c r="L32" i="15"/>
  <c r="L155" i="15" s="1"/>
  <c r="M70" i="18"/>
  <c r="M73" i="13"/>
  <c r="M72" i="14"/>
  <c r="M164" i="17"/>
  <c r="M133" i="17"/>
  <c r="M142" i="17"/>
  <c r="M74" i="18"/>
  <c r="M77" i="18"/>
  <c r="M158" i="17"/>
  <c r="M71" i="18"/>
  <c r="M82" i="18"/>
  <c r="M150" i="17"/>
  <c r="M77" i="14"/>
  <c r="M76" i="13"/>
  <c r="R78" i="18"/>
  <c r="R81" i="18"/>
  <c r="R69" i="18"/>
  <c r="R150" i="17"/>
  <c r="R77" i="14"/>
  <c r="R74" i="18"/>
  <c r="R71" i="18"/>
  <c r="Q33" i="15"/>
  <c r="R136" i="17"/>
  <c r="R640" i="17" s="1"/>
  <c r="R70" i="18"/>
  <c r="Q34" i="15"/>
  <c r="R81" i="13"/>
  <c r="R71" i="14"/>
  <c r="R166" i="17"/>
  <c r="R670" i="17" s="1"/>
  <c r="R77" i="18"/>
  <c r="R158" i="17"/>
  <c r="R662" i="17" s="1"/>
  <c r="R69" i="13"/>
  <c r="R149" i="17"/>
  <c r="R653" i="17" s="1"/>
  <c r="R116" i="17"/>
  <c r="R620" i="17" s="1"/>
  <c r="R135" i="17"/>
  <c r="R137" i="17"/>
  <c r="R72" i="14"/>
  <c r="R867" i="14" s="1"/>
  <c r="R76" i="14"/>
  <c r="R151" i="17"/>
  <c r="R73" i="18"/>
  <c r="R78" i="14"/>
  <c r="R142" i="17"/>
  <c r="R83" i="18"/>
  <c r="R72" i="18"/>
  <c r="R143" i="17"/>
  <c r="R76" i="13"/>
  <c r="R73" i="13"/>
  <c r="R164" i="17"/>
  <c r="R668" i="17" s="1"/>
  <c r="R82" i="18"/>
  <c r="Q31" i="15"/>
  <c r="R133" i="17"/>
  <c r="R76" i="18"/>
  <c r="Q32" i="15"/>
  <c r="J28" i="18"/>
  <c r="K28" i="18"/>
  <c r="L28" i="18"/>
  <c r="M28" i="18"/>
  <c r="N28" i="18"/>
  <c r="V28" i="18"/>
  <c r="X28" i="18"/>
  <c r="U28" i="18"/>
  <c r="O28" i="18"/>
  <c r="P28" i="18"/>
  <c r="R28" i="18"/>
  <c r="W28" i="18"/>
  <c r="T28" i="18"/>
  <c r="Q28" i="18"/>
  <c r="S28" i="18"/>
  <c r="T310" i="14"/>
  <c r="V234" i="17"/>
  <c r="T306" i="18"/>
  <c r="P306" i="18"/>
  <c r="T268" i="17"/>
  <c r="S242" i="17"/>
  <c r="N330" i="13"/>
  <c r="K299" i="13"/>
  <c r="V314" i="13"/>
  <c r="J73" i="17"/>
  <c r="K73" i="17"/>
  <c r="S73" i="17"/>
  <c r="Q73" i="17"/>
  <c r="P73" i="17"/>
  <c r="N73" i="17"/>
  <c r="U73" i="17"/>
  <c r="L73" i="17"/>
  <c r="R73" i="17"/>
  <c r="M73" i="17"/>
  <c r="T73" i="17"/>
  <c r="V73" i="17"/>
  <c r="V577" i="17" s="1"/>
  <c r="O73" i="17"/>
  <c r="X73" i="17"/>
  <c r="W73" i="17"/>
  <c r="W577" i="17" s="1"/>
  <c r="N141" i="17"/>
  <c r="S343" i="13"/>
  <c r="M15" i="17"/>
  <c r="U15" i="17"/>
  <c r="K15" i="17"/>
  <c r="S15" i="17"/>
  <c r="J15" i="17"/>
  <c r="R15" i="17"/>
  <c r="P15" i="17"/>
  <c r="P519" i="17" s="1"/>
  <c r="N15" i="17"/>
  <c r="L15" i="17"/>
  <c r="Q15" i="17"/>
  <c r="T15" i="17"/>
  <c r="T519" i="17" s="1"/>
  <c r="O15" i="17"/>
  <c r="V15" i="17"/>
  <c r="X15" i="17"/>
  <c r="W15" i="17"/>
  <c r="J34" i="18"/>
  <c r="K34" i="18"/>
  <c r="L34" i="18"/>
  <c r="M34" i="18"/>
  <c r="N34" i="18"/>
  <c r="W34" i="18"/>
  <c r="P34" i="18"/>
  <c r="Q34" i="18"/>
  <c r="S34" i="18"/>
  <c r="V34" i="18"/>
  <c r="X34" i="18"/>
  <c r="U34" i="18"/>
  <c r="T34" i="18"/>
  <c r="R34" i="18"/>
  <c r="O34" i="18"/>
  <c r="L336" i="18"/>
  <c r="R320" i="18"/>
  <c r="R285" i="18"/>
  <c r="R289" i="18"/>
  <c r="R291" i="18"/>
  <c r="R327" i="18"/>
  <c r="Q87" i="15"/>
  <c r="R308" i="18"/>
  <c r="R326" i="18"/>
  <c r="R244" i="17"/>
  <c r="R300" i="14"/>
  <c r="R304" i="18"/>
  <c r="R333" i="18"/>
  <c r="R297" i="13"/>
  <c r="R324" i="18"/>
  <c r="R287" i="14"/>
  <c r="R312" i="18"/>
  <c r="R840" i="18" s="1"/>
  <c r="R233" i="17"/>
  <c r="R254" i="17"/>
  <c r="R255" i="17"/>
  <c r="R256" i="17"/>
  <c r="R322" i="14"/>
  <c r="R290" i="18"/>
  <c r="R291" i="14"/>
  <c r="R269" i="17"/>
  <c r="R299" i="18"/>
  <c r="R322" i="18"/>
  <c r="R246" i="17"/>
  <c r="R270" i="17"/>
  <c r="R253" i="17"/>
  <c r="R589" i="17" s="1"/>
  <c r="R261" i="17"/>
  <c r="R323" i="18"/>
  <c r="R292" i="18"/>
  <c r="R288" i="18"/>
  <c r="R245" i="17"/>
  <c r="R306" i="13"/>
  <c r="R259" i="17"/>
  <c r="R289" i="14"/>
  <c r="R332" i="13"/>
  <c r="R266" i="17"/>
  <c r="R602" i="17" s="1"/>
  <c r="R342" i="18"/>
  <c r="R870" i="18" s="1"/>
  <c r="R325" i="14"/>
  <c r="R236" i="17"/>
  <c r="R227" i="17"/>
  <c r="R326" i="14"/>
  <c r="R309" i="18"/>
  <c r="R287" i="18"/>
  <c r="R307" i="14"/>
  <c r="R294" i="13"/>
  <c r="R237" i="17"/>
  <c r="R260" i="17"/>
  <c r="R312" i="13"/>
  <c r="R296" i="13"/>
  <c r="R317" i="13"/>
  <c r="R226" i="17"/>
  <c r="R323" i="14"/>
  <c r="R353" i="13"/>
  <c r="R229" i="17"/>
  <c r="R312" i="14"/>
  <c r="R327" i="14"/>
  <c r="R857" i="14"/>
  <c r="R339" i="14"/>
  <c r="R252" i="17"/>
  <c r="R231" i="17"/>
  <c r="R265" i="17"/>
  <c r="R300" i="18"/>
  <c r="R239" i="17"/>
  <c r="R290" i="14"/>
  <c r="R267" i="17"/>
  <c r="R301" i="18"/>
  <c r="R829" i="18" s="1"/>
  <c r="R339" i="18"/>
  <c r="R314" i="18"/>
  <c r="R316" i="13"/>
  <c r="R858" i="13" s="1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445" i="17"/>
  <c r="R75" i="14"/>
  <c r="L75" i="14"/>
  <c r="O75" i="14"/>
  <c r="U75" i="14"/>
  <c r="M75" i="14"/>
  <c r="N75" i="14"/>
  <c r="Q75" i="14"/>
  <c r="J75" i="14"/>
  <c r="P75" i="14"/>
  <c r="T75" i="14"/>
  <c r="S75" i="14"/>
  <c r="V75" i="14"/>
  <c r="K75" i="14"/>
  <c r="X75" i="14"/>
  <c r="W75" i="14"/>
  <c r="P41" i="17"/>
  <c r="N41" i="17"/>
  <c r="V41" i="17"/>
  <c r="M41" i="17"/>
  <c r="U41" i="17"/>
  <c r="L41" i="17"/>
  <c r="S41" i="17"/>
  <c r="O41" i="17"/>
  <c r="J41" i="17"/>
  <c r="K41" i="17"/>
  <c r="R41" i="17"/>
  <c r="Q41" i="17"/>
  <c r="T41" i="17"/>
  <c r="W41" i="17"/>
  <c r="X41" i="17"/>
  <c r="K47" i="18"/>
  <c r="L47" i="18"/>
  <c r="M47" i="18"/>
  <c r="N47" i="18"/>
  <c r="X47" i="18"/>
  <c r="J47" i="18"/>
  <c r="Q47" i="18"/>
  <c r="T47" i="18"/>
  <c r="S47" i="18"/>
  <c r="W47" i="18"/>
  <c r="O47" i="18"/>
  <c r="U47" i="18"/>
  <c r="R47" i="18"/>
  <c r="P47" i="18"/>
  <c r="V47" i="18"/>
  <c r="J36" i="17"/>
  <c r="K36" i="17"/>
  <c r="S36" i="17"/>
  <c r="Q36" i="17"/>
  <c r="P36" i="17"/>
  <c r="L36" i="17"/>
  <c r="O36" i="17"/>
  <c r="V36" i="17"/>
  <c r="M36" i="17"/>
  <c r="T36" i="17"/>
  <c r="N36" i="17"/>
  <c r="U36" i="17"/>
  <c r="R36" i="17"/>
  <c r="X36" i="17"/>
  <c r="W36" i="17"/>
  <c r="W41" i="4"/>
  <c r="S289" i="18"/>
  <c r="S327" i="18"/>
  <c r="S320" i="18"/>
  <c r="S285" i="18"/>
  <c r="S304" i="18"/>
  <c r="S287" i="18"/>
  <c r="S288" i="18"/>
  <c r="S323" i="18"/>
  <c r="S253" i="17"/>
  <c r="S589" i="17" s="1"/>
  <c r="S261" i="17"/>
  <c r="S237" i="17"/>
  <c r="S339" i="18"/>
  <c r="S239" i="17"/>
  <c r="S575" i="17" s="1"/>
  <c r="S324" i="18"/>
  <c r="S290" i="14"/>
  <c r="S307" i="14"/>
  <c r="S327" i="14"/>
  <c r="S309" i="18"/>
  <c r="S300" i="18"/>
  <c r="S301" i="18"/>
  <c r="S326" i="14"/>
  <c r="S289" i="14"/>
  <c r="R87" i="15"/>
  <c r="S306" i="13"/>
  <c r="S314" i="18"/>
  <c r="S322" i="18"/>
  <c r="S255" i="17"/>
  <c r="S300" i="14"/>
  <c r="S830" i="14" s="1"/>
  <c r="S297" i="13"/>
  <c r="S226" i="17"/>
  <c r="S296" i="13"/>
  <c r="S256" i="17"/>
  <c r="S291" i="14"/>
  <c r="S333" i="18"/>
  <c r="S308" i="18"/>
  <c r="S836" i="18" s="1"/>
  <c r="S260" i="17"/>
  <c r="S266" i="17"/>
  <c r="S236" i="17"/>
  <c r="S227" i="17"/>
  <c r="S252" i="17"/>
  <c r="S326" i="18"/>
  <c r="S294" i="13"/>
  <c r="S244" i="17"/>
  <c r="S353" i="13"/>
  <c r="S291" i="18"/>
  <c r="S259" i="17"/>
  <c r="S595" i="17" s="1"/>
  <c r="S325" i="14"/>
  <c r="S231" i="17"/>
  <c r="S323" i="14"/>
  <c r="S312" i="13"/>
  <c r="S267" i="17"/>
  <c r="S269" i="17"/>
  <c r="S246" i="17"/>
  <c r="S292" i="18"/>
  <c r="S287" i="14"/>
  <c r="S290" i="18"/>
  <c r="S312" i="18"/>
  <c r="S322" i="14"/>
  <c r="S312" i="14"/>
  <c r="S254" i="17"/>
  <c r="S317" i="13"/>
  <c r="S859" i="13" s="1"/>
  <c r="S229" i="17"/>
  <c r="S270" i="17"/>
  <c r="S332" i="13"/>
  <c r="S299" i="18"/>
  <c r="S265" i="17"/>
  <c r="S342" i="18"/>
  <c r="S339" i="14"/>
  <c r="S316" i="13"/>
  <c r="S858" i="13" s="1"/>
  <c r="S233" i="17"/>
  <c r="S245" i="17"/>
  <c r="O90" i="17"/>
  <c r="M90" i="17"/>
  <c r="U90" i="17"/>
  <c r="L90" i="17"/>
  <c r="T90" i="17"/>
  <c r="J90" i="17"/>
  <c r="N90" i="17"/>
  <c r="S90" i="17"/>
  <c r="Q90" i="17"/>
  <c r="V90" i="17"/>
  <c r="K90" i="17"/>
  <c r="P90" i="17"/>
  <c r="R90" i="17"/>
  <c r="X90" i="17"/>
  <c r="W90" i="17"/>
  <c r="S329" i="13"/>
  <c r="N334" i="14"/>
  <c r="P334" i="14"/>
  <c r="R334" i="14"/>
  <c r="T334" i="14"/>
  <c r="V334" i="14"/>
  <c r="V864" i="14" s="1"/>
  <c r="K334" i="14"/>
  <c r="S334" i="14"/>
  <c r="J334" i="14"/>
  <c r="U334" i="14"/>
  <c r="W334" i="14"/>
  <c r="X334" i="14"/>
  <c r="X22" i="13"/>
  <c r="W22" i="13"/>
  <c r="J47" i="14"/>
  <c r="K47" i="14"/>
  <c r="M47" i="14"/>
  <c r="O47" i="14"/>
  <c r="N47" i="14"/>
  <c r="L47" i="14"/>
  <c r="Q47" i="14"/>
  <c r="U47" i="14"/>
  <c r="P47" i="14"/>
  <c r="R47" i="14"/>
  <c r="R842" i="14" s="1"/>
  <c r="S47" i="14"/>
  <c r="V47" i="14"/>
  <c r="T47" i="14"/>
  <c r="X47" i="14"/>
  <c r="W47" i="14"/>
  <c r="J341" i="14"/>
  <c r="L341" i="14"/>
  <c r="N341" i="14"/>
  <c r="P341" i="14"/>
  <c r="R341" i="14"/>
  <c r="T341" i="14"/>
  <c r="V341" i="14"/>
  <c r="K341" i="14"/>
  <c r="S341" i="14"/>
  <c r="U341" i="14"/>
  <c r="Q341" i="14"/>
  <c r="X341" i="14"/>
  <c r="W341" i="14"/>
  <c r="J38" i="14"/>
  <c r="K38" i="14"/>
  <c r="N38" i="14"/>
  <c r="R38" i="14"/>
  <c r="L38" i="14"/>
  <c r="P38" i="14"/>
  <c r="O38" i="14"/>
  <c r="M38" i="14"/>
  <c r="Q38" i="14"/>
  <c r="S38" i="14"/>
  <c r="T38" i="14"/>
  <c r="V38" i="14"/>
  <c r="U38" i="14"/>
  <c r="X38" i="14"/>
  <c r="W38" i="14"/>
  <c r="S345" i="14"/>
  <c r="T285" i="18"/>
  <c r="T327" i="18"/>
  <c r="T289" i="18"/>
  <c r="S87" i="15"/>
  <c r="T320" i="18"/>
  <c r="T287" i="14"/>
  <c r="T300" i="18"/>
  <c r="T333" i="18"/>
  <c r="T324" i="18"/>
  <c r="T299" i="18"/>
  <c r="T339" i="14"/>
  <c r="T292" i="18"/>
  <c r="T256" i="17"/>
  <c r="T267" i="17"/>
  <c r="T269" i="17"/>
  <c r="T317" i="13"/>
  <c r="T859" i="13" s="1"/>
  <c r="T289" i="14"/>
  <c r="T325" i="14"/>
  <c r="T266" i="17"/>
  <c r="T602" i="17" s="1"/>
  <c r="T326" i="18"/>
  <c r="T312" i="13"/>
  <c r="T291" i="18"/>
  <c r="T237" i="17"/>
  <c r="T233" i="17"/>
  <c r="T314" i="18"/>
  <c r="T231" i="17"/>
  <c r="T322" i="18"/>
  <c r="T227" i="17"/>
  <c r="T323" i="18"/>
  <c r="T300" i="14"/>
  <c r="T229" i="17"/>
  <c r="T306" i="13"/>
  <c r="T255" i="17"/>
  <c r="T591" i="17" s="1"/>
  <c r="T253" i="17"/>
  <c r="T294" i="13"/>
  <c r="T339" i="18"/>
  <c r="T259" i="17"/>
  <c r="T353" i="13"/>
  <c r="T239" i="17"/>
  <c r="T261" i="17"/>
  <c r="T308" i="18"/>
  <c r="T326" i="14"/>
  <c r="T236" i="17"/>
  <c r="T265" i="17"/>
  <c r="T322" i="14"/>
  <c r="T309" i="18"/>
  <c r="T304" i="18"/>
  <c r="T254" i="17"/>
  <c r="T252" i="17"/>
  <c r="T270" i="17"/>
  <c r="T312" i="18"/>
  <c r="T245" i="17"/>
  <c r="T290" i="14"/>
  <c r="T323" i="14"/>
  <c r="T260" i="17"/>
  <c r="T246" i="17"/>
  <c r="T244" i="17"/>
  <c r="T301" i="18"/>
  <c r="T829" i="18"/>
  <c r="T290" i="18"/>
  <c r="T287" i="18"/>
  <c r="T288" i="18"/>
  <c r="T297" i="13"/>
  <c r="T307" i="14"/>
  <c r="T327" i="14"/>
  <c r="T316" i="13"/>
  <c r="T226" i="17"/>
  <c r="T342" i="18"/>
  <c r="T296" i="13"/>
  <c r="T291" i="14"/>
  <c r="T312" i="14"/>
  <c r="T332" i="13"/>
  <c r="T304" i="14"/>
  <c r="L41" i="14"/>
  <c r="M41" i="14"/>
  <c r="O41" i="14"/>
  <c r="J41" i="14"/>
  <c r="K41" i="14"/>
  <c r="P41" i="14"/>
  <c r="N41" i="14"/>
  <c r="Q41" i="14"/>
  <c r="U41" i="14"/>
  <c r="R41" i="14"/>
  <c r="S41" i="14"/>
  <c r="V41" i="14"/>
  <c r="T41" i="14"/>
  <c r="X41" i="14"/>
  <c r="W41" i="14"/>
  <c r="I572" i="13"/>
  <c r="T307" i="13"/>
  <c r="J43" i="18"/>
  <c r="K43" i="18"/>
  <c r="L43" i="18"/>
  <c r="U43" i="18"/>
  <c r="O43" i="18"/>
  <c r="W43" i="18"/>
  <c r="M43" i="18"/>
  <c r="R43" i="18"/>
  <c r="P43" i="18"/>
  <c r="Q43" i="18"/>
  <c r="X43" i="18"/>
  <c r="X835" i="18" s="1"/>
  <c r="N43" i="18"/>
  <c r="T43" i="18"/>
  <c r="S43" i="18"/>
  <c r="V43" i="18"/>
  <c r="J39" i="14"/>
  <c r="O39" i="14"/>
  <c r="P39" i="14"/>
  <c r="U39" i="14"/>
  <c r="Q39" i="14"/>
  <c r="T39" i="14"/>
  <c r="V39" i="14"/>
  <c r="X39" i="14"/>
  <c r="S346" i="14"/>
  <c r="S341" i="13"/>
  <c r="S883" i="13" s="1"/>
  <c r="J228" i="17"/>
  <c r="M24" i="14"/>
  <c r="O24" i="14"/>
  <c r="K24" i="14"/>
  <c r="Q24" i="14"/>
  <c r="S24" i="14"/>
  <c r="W24" i="14"/>
  <c r="X24" i="14"/>
  <c r="U82" i="18"/>
  <c r="U69" i="18"/>
  <c r="U81" i="18"/>
  <c r="U83" i="18"/>
  <c r="U70" i="18"/>
  <c r="U164" i="17"/>
  <c r="U72" i="18"/>
  <c r="U150" i="17"/>
  <c r="U654" i="17" s="1"/>
  <c r="U77" i="14"/>
  <c r="U133" i="17"/>
  <c r="U76" i="18"/>
  <c r="U137" i="17"/>
  <c r="T32" i="15"/>
  <c r="T155" i="15" s="1"/>
  <c r="U78" i="14"/>
  <c r="U71" i="14"/>
  <c r="U143" i="17"/>
  <c r="T34" i="15"/>
  <c r="U78" i="18"/>
  <c r="U74" i="18"/>
  <c r="U866" i="18" s="1"/>
  <c r="U76" i="14"/>
  <c r="T31" i="15"/>
  <c r="U76" i="13"/>
  <c r="U151" i="17"/>
  <c r="U149" i="17"/>
  <c r="U158" i="17"/>
  <c r="U662" i="17" s="1"/>
  <c r="U142" i="17"/>
  <c r="U73" i="18"/>
  <c r="U73" i="13"/>
  <c r="U69" i="13"/>
  <c r="U81" i="13"/>
  <c r="U77" i="18"/>
  <c r="U116" i="17"/>
  <c r="U136" i="17"/>
  <c r="U72" i="14"/>
  <c r="U166" i="17"/>
  <c r="U71" i="18"/>
  <c r="T33" i="15"/>
  <c r="U135" i="17"/>
  <c r="U639" i="17" s="1"/>
  <c r="J330" i="13"/>
  <c r="S314" i="13"/>
  <c r="Q42" i="17"/>
  <c r="O42" i="17"/>
  <c r="N42" i="17"/>
  <c r="V42" i="17"/>
  <c r="K42" i="17"/>
  <c r="R42" i="17"/>
  <c r="P42" i="17"/>
  <c r="U42" i="17"/>
  <c r="L42" i="17"/>
  <c r="S42" i="17"/>
  <c r="J42" i="17"/>
  <c r="T42" i="17"/>
  <c r="M42" i="17"/>
  <c r="W42" i="17"/>
  <c r="X42" i="17"/>
  <c r="S310" i="13"/>
  <c r="J304" i="14"/>
  <c r="J564" i="18"/>
  <c r="K564" i="18"/>
  <c r="L564" i="18"/>
  <c r="X564" i="18"/>
  <c r="U564" i="18"/>
  <c r="T564" i="18"/>
  <c r="V564" i="18"/>
  <c r="M564" i="18"/>
  <c r="W564" i="18"/>
  <c r="P564" i="18"/>
  <c r="O564" i="18"/>
  <c r="S564" i="18"/>
  <c r="R564" i="18"/>
  <c r="Q564" i="18"/>
  <c r="N564" i="18"/>
  <c r="L293" i="14"/>
  <c r="J262" i="17"/>
  <c r="J598" i="17" s="1"/>
  <c r="J49" i="14"/>
  <c r="K49" i="14"/>
  <c r="O49" i="14"/>
  <c r="N49" i="14"/>
  <c r="L49" i="14"/>
  <c r="S49" i="14"/>
  <c r="U49" i="14"/>
  <c r="M49" i="14"/>
  <c r="P49" i="14"/>
  <c r="T49" i="14"/>
  <c r="Q49" i="14"/>
  <c r="V49" i="14"/>
  <c r="R49" i="14"/>
  <c r="W49" i="14"/>
  <c r="X49" i="14"/>
  <c r="N230" i="17"/>
  <c r="V230" i="17"/>
  <c r="T230" i="17"/>
  <c r="K230" i="17"/>
  <c r="S230" i="17"/>
  <c r="R230" i="17"/>
  <c r="P230" i="17"/>
  <c r="J230" i="17"/>
  <c r="X230" i="17"/>
  <c r="W230" i="17"/>
  <c r="S243" i="17"/>
  <c r="S325" i="18"/>
  <c r="T80" i="18"/>
  <c r="J606" i="18"/>
  <c r="K606" i="18"/>
  <c r="L606" i="18"/>
  <c r="Q606" i="18"/>
  <c r="M606" i="18"/>
  <c r="X606" i="18"/>
  <c r="S606" i="18"/>
  <c r="N606" i="18"/>
  <c r="V606" i="18"/>
  <c r="U606" i="18"/>
  <c r="P606" i="18"/>
  <c r="R606" i="18"/>
  <c r="W606" i="18"/>
  <c r="O606" i="18"/>
  <c r="T606" i="18"/>
  <c r="K566" i="13"/>
  <c r="O566" i="13"/>
  <c r="S566" i="13"/>
  <c r="M566" i="13"/>
  <c r="Q566" i="13"/>
  <c r="U566" i="13"/>
  <c r="L566" i="13"/>
  <c r="P566" i="13"/>
  <c r="V566" i="13"/>
  <c r="N566" i="13"/>
  <c r="R566" i="13"/>
  <c r="J566" i="13"/>
  <c r="T566" i="13"/>
  <c r="W566" i="13"/>
  <c r="X566" i="13"/>
  <c r="S228" i="17"/>
  <c r="L35" i="14"/>
  <c r="K35" i="14"/>
  <c r="N35" i="14"/>
  <c r="P35" i="14"/>
  <c r="P830" i="14" s="1"/>
  <c r="M35" i="14"/>
  <c r="O35" i="14"/>
  <c r="J35" i="14"/>
  <c r="T35" i="14"/>
  <c r="V35" i="14"/>
  <c r="R35" i="14"/>
  <c r="S35" i="14"/>
  <c r="Q35" i="14"/>
  <c r="U35" i="14"/>
  <c r="X35" i="14"/>
  <c r="W35" i="14"/>
  <c r="J343" i="14"/>
  <c r="K343" i="14"/>
  <c r="S343" i="14"/>
  <c r="P343" i="14"/>
  <c r="R343" i="14"/>
  <c r="N343" i="14"/>
  <c r="T343" i="14"/>
  <c r="Q343" i="14"/>
  <c r="V343" i="14"/>
  <c r="X343" i="14"/>
  <c r="W343" i="14"/>
  <c r="W873" i="14" s="1"/>
  <c r="J309" i="13"/>
  <c r="J303" i="14"/>
  <c r="S268" i="17"/>
  <c r="L345" i="14"/>
  <c r="K287" i="18"/>
  <c r="K261" i="17"/>
  <c r="K312" i="13"/>
  <c r="K309" i="18"/>
  <c r="K291" i="18"/>
  <c r="K326" i="14"/>
  <c r="K260" i="17"/>
  <c r="K254" i="17"/>
  <c r="K289" i="14"/>
  <c r="K266" i="17"/>
  <c r="K294" i="13"/>
  <c r="K316" i="13"/>
  <c r="K270" i="17"/>
  <c r="K231" i="17"/>
  <c r="K317" i="13"/>
  <c r="K245" i="17"/>
  <c r="K320" i="18"/>
  <c r="K226" i="17"/>
  <c r="K312" i="14"/>
  <c r="K308" i="18"/>
  <c r="K255" i="17"/>
  <c r="K300" i="18"/>
  <c r="K322" i="14"/>
  <c r="K304" i="18"/>
  <c r="K267" i="17"/>
  <c r="K269" i="17"/>
  <c r="K324" i="18"/>
  <c r="K322" i="18"/>
  <c r="K339" i="14"/>
  <c r="K323" i="18"/>
  <c r="K326" i="18"/>
  <c r="K312" i="18"/>
  <c r="K285" i="18"/>
  <c r="K253" i="17"/>
  <c r="K323" i="14"/>
  <c r="K288" i="18"/>
  <c r="K265" i="17"/>
  <c r="K296" i="13"/>
  <c r="K239" i="17"/>
  <c r="K291" i="14"/>
  <c r="K299" i="18"/>
  <c r="K314" i="18"/>
  <c r="K301" i="18"/>
  <c r="K300" i="14"/>
  <c r="K339" i="18"/>
  <c r="K333" i="18"/>
  <c r="K233" i="17"/>
  <c r="K569" i="17" s="1"/>
  <c r="K327" i="18"/>
  <c r="K229" i="17"/>
  <c r="K287" i="14"/>
  <c r="K332" i="13"/>
  <c r="K325" i="14"/>
  <c r="K246" i="17"/>
  <c r="K290" i="18"/>
  <c r="K244" i="17"/>
  <c r="K307" i="14"/>
  <c r="K259" i="17"/>
  <c r="K237" i="17"/>
  <c r="K256" i="17"/>
  <c r="K236" i="17"/>
  <c r="K572" i="17" s="1"/>
  <c r="K342" i="18"/>
  <c r="K227" i="17"/>
  <c r="K252" i="17"/>
  <c r="K306" i="13"/>
  <c r="K297" i="13"/>
  <c r="K290" i="14"/>
  <c r="K327" i="14"/>
  <c r="J87" i="15"/>
  <c r="K289" i="18"/>
  <c r="K292" i="18"/>
  <c r="K353" i="13"/>
  <c r="S251" i="17"/>
  <c r="S587" i="17" s="1"/>
  <c r="L308" i="14"/>
  <c r="T333" i="13"/>
  <c r="J23" i="19"/>
  <c r="K23" i="19"/>
  <c r="L23" i="19"/>
  <c r="M23" i="19"/>
  <c r="I23" i="19"/>
  <c r="W23" i="19"/>
  <c r="V23" i="19"/>
  <c r="S23" i="19"/>
  <c r="R23" i="19"/>
  <c r="U23" i="19"/>
  <c r="O23" i="19"/>
  <c r="Q23" i="19"/>
  <c r="N23" i="19"/>
  <c r="N24" i="19" s="1"/>
  <c r="T23" i="19"/>
  <c r="P23" i="19"/>
  <c r="P311" i="14"/>
  <c r="I99" i="19"/>
  <c r="P257" i="17"/>
  <c r="G19" i="1"/>
  <c r="V346" i="13"/>
  <c r="L69" i="14"/>
  <c r="T69" i="14"/>
  <c r="K314" i="14"/>
  <c r="K34" i="13"/>
  <c r="T34" i="13"/>
  <c r="M34" i="13"/>
  <c r="Q34" i="13"/>
  <c r="L34" i="13"/>
  <c r="L847" i="13" s="1"/>
  <c r="S34" i="13"/>
  <c r="U34" i="13"/>
  <c r="N34" i="13"/>
  <c r="P34" i="13"/>
  <c r="O34" i="13"/>
  <c r="J34" i="13"/>
  <c r="R34" i="13"/>
  <c r="V34" i="13"/>
  <c r="V847" i="13" s="1"/>
  <c r="X34" i="13"/>
  <c r="X847" i="13" s="1"/>
  <c r="W34" i="13"/>
  <c r="J68" i="17"/>
  <c r="O68" i="17"/>
  <c r="M68" i="17"/>
  <c r="U68" i="17"/>
  <c r="L68" i="17"/>
  <c r="T68" i="17"/>
  <c r="Q68" i="17"/>
  <c r="V68" i="17"/>
  <c r="N68" i="17"/>
  <c r="S68" i="17"/>
  <c r="R68" i="17"/>
  <c r="R572" i="17" s="1"/>
  <c r="K68" i="17"/>
  <c r="P68" i="17"/>
  <c r="X68" i="17"/>
  <c r="W68" i="17"/>
  <c r="T295" i="13"/>
  <c r="J331" i="13"/>
  <c r="T329" i="13"/>
  <c r="K83" i="13"/>
  <c r="G138" i="21" s="1"/>
  <c r="O83" i="13"/>
  <c r="L83" i="13"/>
  <c r="P83" i="13"/>
  <c r="U83" i="13"/>
  <c r="Q138" i="21" s="1"/>
  <c r="M83" i="13"/>
  <c r="Q83" i="13"/>
  <c r="N83" i="13"/>
  <c r="T83" i="13"/>
  <c r="P138" i="21" s="1"/>
  <c r="V83" i="13"/>
  <c r="R83" i="13"/>
  <c r="S83" i="13"/>
  <c r="J83" i="13"/>
  <c r="F138" i="21" s="1"/>
  <c r="X83" i="13"/>
  <c r="W83" i="13"/>
  <c r="P340" i="14"/>
  <c r="V308" i="14"/>
  <c r="L333" i="13"/>
  <c r="J616" i="14"/>
  <c r="L616" i="14"/>
  <c r="N616" i="14"/>
  <c r="P616" i="14"/>
  <c r="R616" i="14"/>
  <c r="T616" i="14"/>
  <c r="V616" i="14"/>
  <c r="M616" i="14"/>
  <c r="Q616" i="14"/>
  <c r="U616" i="14"/>
  <c r="O616" i="14"/>
  <c r="K616" i="14"/>
  <c r="S616" i="14"/>
  <c r="X616" i="14"/>
  <c r="W616" i="14"/>
  <c r="T83" i="14"/>
  <c r="W373" i="17"/>
  <c r="X373" i="17"/>
  <c r="J350" i="13"/>
  <c r="J309" i="14"/>
  <c r="S311" i="13"/>
  <c r="L79" i="18"/>
  <c r="V313" i="18"/>
  <c r="S313" i="18"/>
  <c r="V325" i="18"/>
  <c r="P347" i="14"/>
  <c r="K347" i="14"/>
  <c r="S348" i="13"/>
  <c r="J80" i="18"/>
  <c r="K43" i="13"/>
  <c r="O43" i="13"/>
  <c r="L43" i="13"/>
  <c r="P43" i="13"/>
  <c r="M43" i="13"/>
  <c r="N43" i="13"/>
  <c r="J43" i="13"/>
  <c r="Q43" i="13"/>
  <c r="R43" i="13"/>
  <c r="S43" i="13"/>
  <c r="U43" i="13"/>
  <c r="V43" i="13"/>
  <c r="T43" i="13"/>
  <c r="W43" i="13"/>
  <c r="X43" i="13"/>
  <c r="N42" i="13"/>
  <c r="T42" i="13"/>
  <c r="T855" i="13" s="1"/>
  <c r="P42" i="13"/>
  <c r="R42" i="13"/>
  <c r="S42" i="13"/>
  <c r="K42" i="13"/>
  <c r="L42" i="13"/>
  <c r="O42" i="13"/>
  <c r="Q42" i="13"/>
  <c r="V42" i="13"/>
  <c r="U42" i="13"/>
  <c r="J42" i="13"/>
  <c r="M42" i="13"/>
  <c r="W42" i="13"/>
  <c r="X42" i="13"/>
  <c r="P307" i="13"/>
  <c r="K307" i="13"/>
  <c r="O99" i="19"/>
  <c r="J43" i="17"/>
  <c r="R43" i="17"/>
  <c r="P43" i="17"/>
  <c r="P547" i="17" s="1"/>
  <c r="O43" i="17"/>
  <c r="K43" i="17"/>
  <c r="N43" i="17"/>
  <c r="U43" i="17"/>
  <c r="M43" i="17"/>
  <c r="Q43" i="17"/>
  <c r="T43" i="17"/>
  <c r="V43" i="17"/>
  <c r="L43" i="17"/>
  <c r="Y43" i="17" s="1"/>
  <c r="S43" i="17"/>
  <c r="X43" i="17"/>
  <c r="W43" i="17"/>
  <c r="V305" i="14"/>
  <c r="J65" i="17"/>
  <c r="L65" i="17"/>
  <c r="T65" i="17"/>
  <c r="R65" i="17"/>
  <c r="R569" i="17" s="1"/>
  <c r="Q65" i="17"/>
  <c r="O65" i="17"/>
  <c r="V65" i="17"/>
  <c r="M65" i="17"/>
  <c r="K65" i="17"/>
  <c r="P65" i="17"/>
  <c r="N65" i="17"/>
  <c r="S65" i="17"/>
  <c r="S569" i="17" s="1"/>
  <c r="U65" i="17"/>
  <c r="X65" i="17"/>
  <c r="W65" i="17"/>
  <c r="E163" i="21"/>
  <c r="L327" i="13"/>
  <c r="P346" i="14"/>
  <c r="K346" i="14"/>
  <c r="K876" i="14" s="1"/>
  <c r="K341" i="13"/>
  <c r="J334" i="18"/>
  <c r="K334" i="18"/>
  <c r="L334" i="18"/>
  <c r="N334" i="18"/>
  <c r="V334" i="18"/>
  <c r="T334" i="18"/>
  <c r="X334" i="18"/>
  <c r="X862" i="18" s="1"/>
  <c r="W334" i="18"/>
  <c r="R334" i="18"/>
  <c r="Q334" i="18"/>
  <c r="P334" i="18"/>
  <c r="S334" i="18"/>
  <c r="S862" i="18" s="1"/>
  <c r="P318" i="13"/>
  <c r="T318" i="13"/>
  <c r="U318" i="13"/>
  <c r="J318" i="13"/>
  <c r="N318" i="13"/>
  <c r="R318" i="13"/>
  <c r="V318" i="13"/>
  <c r="S318" i="13"/>
  <c r="K318" i="13"/>
  <c r="W318" i="13"/>
  <c r="X318" i="13"/>
  <c r="P228" i="17"/>
  <c r="L228" i="17"/>
  <c r="I65" i="14"/>
  <c r="J85" i="13"/>
  <c r="N85" i="13"/>
  <c r="K85" i="13"/>
  <c r="O85" i="13"/>
  <c r="R85" i="13"/>
  <c r="U85" i="13"/>
  <c r="Q85" i="13"/>
  <c r="S85" i="13"/>
  <c r="L85" i="13"/>
  <c r="V85" i="13"/>
  <c r="P85" i="13"/>
  <c r="M85" i="13"/>
  <c r="T85" i="13"/>
  <c r="W85" i="13"/>
  <c r="X85" i="13"/>
  <c r="K241" i="17"/>
  <c r="P241" i="17"/>
  <c r="T342" i="13"/>
  <c r="K46" i="14"/>
  <c r="J46" i="14"/>
  <c r="L46" i="14"/>
  <c r="O46" i="14"/>
  <c r="O841" i="14" s="1"/>
  <c r="P46" i="14"/>
  <c r="R46" i="14"/>
  <c r="M46" i="14"/>
  <c r="Q46" i="14"/>
  <c r="N46" i="14"/>
  <c r="S46" i="14"/>
  <c r="T46" i="14"/>
  <c r="T841" i="14" s="1"/>
  <c r="V46" i="14"/>
  <c r="U46" i="14"/>
  <c r="W46" i="14"/>
  <c r="X46" i="14"/>
  <c r="J25" i="18"/>
  <c r="M25" i="18"/>
  <c r="N25" i="18"/>
  <c r="L25" i="18"/>
  <c r="K25" i="18"/>
  <c r="R25" i="18"/>
  <c r="U25" i="18"/>
  <c r="Q25" i="18"/>
  <c r="V25" i="18"/>
  <c r="O25" i="18"/>
  <c r="P25" i="18"/>
  <c r="T25" i="18"/>
  <c r="S25" i="18"/>
  <c r="X25" i="18"/>
  <c r="W25" i="18"/>
  <c r="J315" i="13"/>
  <c r="P315" i="13"/>
  <c r="J27" i="14"/>
  <c r="O27" i="14"/>
  <c r="K27" i="14"/>
  <c r="Q27" i="14"/>
  <c r="Q822" i="14" s="1"/>
  <c r="S27" i="14"/>
  <c r="U27" i="14"/>
  <c r="L27" i="14"/>
  <c r="R27" i="14"/>
  <c r="T27" i="14"/>
  <c r="N27" i="14"/>
  <c r="M27" i="14"/>
  <c r="V27" i="14"/>
  <c r="V822" i="14" s="1"/>
  <c r="P27" i="14"/>
  <c r="X27" i="14"/>
  <c r="X822" i="14" s="1"/>
  <c r="W27" i="14"/>
  <c r="T335" i="14"/>
  <c r="K335" i="14"/>
  <c r="J349" i="13"/>
  <c r="S343" i="18"/>
  <c r="J343" i="18"/>
  <c r="N292" i="14"/>
  <c r="K142" i="17"/>
  <c r="K136" i="17"/>
  <c r="K135" i="17"/>
  <c r="K81" i="13"/>
  <c r="J32" i="15"/>
  <c r="K71" i="14"/>
  <c r="K116" i="17"/>
  <c r="K620" i="17" s="1"/>
  <c r="K76" i="18"/>
  <c r="K72" i="18"/>
  <c r="K864" i="18" s="1"/>
  <c r="K133" i="17"/>
  <c r="K637" i="17" s="1"/>
  <c r="K151" i="17"/>
  <c r="K73" i="18"/>
  <c r="K77" i="14"/>
  <c r="K69" i="18"/>
  <c r="K861" i="18" s="1"/>
  <c r="K150" i="17"/>
  <c r="K654" i="17" s="1"/>
  <c r="K76" i="13"/>
  <c r="K77" i="18"/>
  <c r="K71" i="18"/>
  <c r="K82" i="18"/>
  <c r="J31" i="15"/>
  <c r="J33" i="15"/>
  <c r="K143" i="17"/>
  <c r="K74" i="18"/>
  <c r="K866" i="18" s="1"/>
  <c r="K164" i="17"/>
  <c r="K158" i="17"/>
  <c r="K73" i="13"/>
  <c r="K72" i="14"/>
  <c r="J34" i="15"/>
  <c r="K149" i="17"/>
  <c r="K166" i="17"/>
  <c r="K76" i="14"/>
  <c r="K83" i="18"/>
  <c r="K137" i="17"/>
  <c r="K69" i="13"/>
  <c r="K81" i="18"/>
  <c r="K70" i="18"/>
  <c r="K78" i="18"/>
  <c r="K78" i="14"/>
  <c r="O82" i="18"/>
  <c r="O874" i="18" s="1"/>
  <c r="O69" i="18"/>
  <c r="O83" i="18"/>
  <c r="O70" i="18"/>
  <c r="O135" i="17"/>
  <c r="O78" i="14"/>
  <c r="O150" i="17"/>
  <c r="O73" i="18"/>
  <c r="O77" i="14"/>
  <c r="O158" i="17"/>
  <c r="O72" i="14"/>
  <c r="O166" i="17"/>
  <c r="N32" i="15"/>
  <c r="O71" i="14"/>
  <c r="O151" i="17"/>
  <c r="O116" i="17"/>
  <c r="O620" i="17" s="1"/>
  <c r="O69" i="13"/>
  <c r="O136" i="17"/>
  <c r="N33" i="15"/>
  <c r="O81" i="13"/>
  <c r="O76" i="13"/>
  <c r="O137" i="17"/>
  <c r="O164" i="17"/>
  <c r="O668" i="17" s="1"/>
  <c r="O133" i="17"/>
  <c r="O149" i="17"/>
  <c r="O81" i="18"/>
  <c r="O72" i="18"/>
  <c r="N34" i="15"/>
  <c r="N157" i="15" s="1"/>
  <c r="N31" i="15"/>
  <c r="N154" i="15" s="1"/>
  <c r="O142" i="17"/>
  <c r="O143" i="17"/>
  <c r="O77" i="18"/>
  <c r="O71" i="18"/>
  <c r="O78" i="18"/>
  <c r="O73" i="13"/>
  <c r="O76" i="14"/>
  <c r="O74" i="18"/>
  <c r="O76" i="18"/>
  <c r="S310" i="14"/>
  <c r="S840" i="14" s="1"/>
  <c r="S303" i="14"/>
  <c r="K234" i="17"/>
  <c r="V242" i="17"/>
  <c r="S330" i="13"/>
  <c r="T330" i="13"/>
  <c r="J299" i="13"/>
  <c r="P344" i="14"/>
  <c r="V345" i="14"/>
  <c r="P84" i="13"/>
  <c r="S84" i="13"/>
  <c r="K84" i="13"/>
  <c r="O84" i="13"/>
  <c r="L84" i="13"/>
  <c r="R84" i="13"/>
  <c r="R897" i="13" s="1"/>
  <c r="M84" i="13"/>
  <c r="Q84" i="13"/>
  <c r="Q897" i="13" s="1"/>
  <c r="N84" i="13"/>
  <c r="U84" i="13"/>
  <c r="T84" i="13"/>
  <c r="J84" i="13"/>
  <c r="V84" i="13"/>
  <c r="X84" i="13"/>
  <c r="W84" i="13"/>
  <c r="L141" i="17"/>
  <c r="O141" i="17"/>
  <c r="T343" i="13"/>
  <c r="V336" i="18"/>
  <c r="J336" i="18"/>
  <c r="J307" i="18"/>
  <c r="Q285" i="18"/>
  <c r="Q327" i="18"/>
  <c r="Q855" i="18" s="1"/>
  <c r="Q320" i="18"/>
  <c r="Q300" i="18"/>
  <c r="Q312" i="18"/>
  <c r="Q312" i="13"/>
  <c r="Q294" i="13"/>
  <c r="Q252" i="17"/>
  <c r="Q231" i="17"/>
  <c r="Q265" i="17"/>
  <c r="Q291" i="18"/>
  <c r="Q323" i="14"/>
  <c r="Q300" i="14"/>
  <c r="Q256" i="17"/>
  <c r="Q287" i="18"/>
  <c r="Q290" i="18"/>
  <c r="Q304" i="18"/>
  <c r="Q287" i="14"/>
  <c r="Q301" i="18"/>
  <c r="Q829" i="18" s="1"/>
  <c r="Q254" i="17"/>
  <c r="Q269" i="17"/>
  <c r="Q292" i="18"/>
  <c r="Q312" i="14"/>
  <c r="Q245" i="17"/>
  <c r="Q317" i="13"/>
  <c r="Q859" i="13" s="1"/>
  <c r="Q308" i="18"/>
  <c r="Q836" i="18" s="1"/>
  <c r="Q332" i="13"/>
  <c r="Q270" i="17"/>
  <c r="Q314" i="18"/>
  <c r="Q253" i="17"/>
  <c r="Q589" i="17" s="1"/>
  <c r="Q326" i="14"/>
  <c r="Q260" i="17"/>
  <c r="Q323" i="18"/>
  <c r="Q290" i="14"/>
  <c r="Q229" i="17"/>
  <c r="Q565" i="17" s="1"/>
  <c r="Q327" i="14"/>
  <c r="J40" i="14"/>
  <c r="O40" i="14"/>
  <c r="Q40" i="14"/>
  <c r="S40" i="14"/>
  <c r="K40" i="14"/>
  <c r="L40" i="14"/>
  <c r="N40" i="14"/>
  <c r="V40" i="14"/>
  <c r="M40" i="14"/>
  <c r="R40" i="14"/>
  <c r="U40" i="14"/>
  <c r="T40" i="14"/>
  <c r="P40" i="14"/>
  <c r="W40" i="14"/>
  <c r="X40" i="14"/>
  <c r="X835" i="14" s="1"/>
  <c r="N299" i="14"/>
  <c r="P299" i="14"/>
  <c r="R299" i="14"/>
  <c r="J299" i="14"/>
  <c r="K299" i="14"/>
  <c r="S299" i="14"/>
  <c r="T299" i="14"/>
  <c r="Q299" i="14"/>
  <c r="X299" i="14"/>
  <c r="W299" i="14"/>
  <c r="V299" i="14"/>
  <c r="N69" i="18"/>
  <c r="N70" i="18"/>
  <c r="M34" i="15"/>
  <c r="N83" i="18"/>
  <c r="N72" i="14"/>
  <c r="N867" i="14" s="1"/>
  <c r="N166" i="17"/>
  <c r="N71" i="14"/>
  <c r="N151" i="17"/>
  <c r="N136" i="17"/>
  <c r="N74" i="18"/>
  <c r="N82" i="18"/>
  <c r="N76" i="13"/>
  <c r="N158" i="17"/>
  <c r="M32" i="15"/>
  <c r="N133" i="17"/>
  <c r="N78" i="18"/>
  <c r="N149" i="17"/>
  <c r="N78" i="14"/>
  <c r="N164" i="17"/>
  <c r="N668" i="17" s="1"/>
  <c r="N71" i="18"/>
  <c r="N73" i="18"/>
  <c r="N72" i="18"/>
  <c r="N143" i="17"/>
  <c r="M33" i="15"/>
  <c r="N69" i="13"/>
  <c r="M31" i="15"/>
  <c r="N116" i="17"/>
  <c r="N77" i="18"/>
  <c r="N76" i="14"/>
  <c r="N81" i="18"/>
  <c r="N77" i="14"/>
  <c r="N142" i="17"/>
  <c r="N646" i="17" s="1"/>
  <c r="N76" i="18"/>
  <c r="N137" i="17"/>
  <c r="N641" i="17" s="1"/>
  <c r="N81" i="13"/>
  <c r="N135" i="17"/>
  <c r="N73" i="13"/>
  <c r="N150" i="17"/>
  <c r="I30" i="18"/>
  <c r="S342" i="14"/>
  <c r="M342" i="14"/>
  <c r="L70" i="13"/>
  <c r="R70" i="13"/>
  <c r="V70" i="13"/>
  <c r="J70" i="13"/>
  <c r="T70" i="13"/>
  <c r="T883" i="13" s="1"/>
  <c r="K70" i="13"/>
  <c r="O70" i="13"/>
  <c r="S70" i="13"/>
  <c r="N70" i="13"/>
  <c r="U70" i="13"/>
  <c r="P70" i="13"/>
  <c r="M70" i="13"/>
  <c r="Q70" i="13"/>
  <c r="W70" i="13"/>
  <c r="X70" i="13"/>
  <c r="K25" i="14"/>
  <c r="M25" i="14"/>
  <c r="O25" i="14"/>
  <c r="L25" i="14"/>
  <c r="U25" i="14"/>
  <c r="Q25" i="14"/>
  <c r="R25" i="14"/>
  <c r="P25" i="14"/>
  <c r="J25" i="14"/>
  <c r="N25" i="14"/>
  <c r="S25" i="14"/>
  <c r="S820" i="14" s="1"/>
  <c r="V25" i="14"/>
  <c r="T25" i="14"/>
  <c r="X25" i="14"/>
  <c r="W25" i="14"/>
  <c r="J48" i="14"/>
  <c r="K48" i="14"/>
  <c r="O48" i="14"/>
  <c r="M48" i="14"/>
  <c r="Q48" i="14"/>
  <c r="S48" i="14"/>
  <c r="L48" i="14"/>
  <c r="P48" i="14"/>
  <c r="N48" i="14"/>
  <c r="T48" i="14"/>
  <c r="U48" i="14"/>
  <c r="V48" i="14"/>
  <c r="R48" i="14"/>
  <c r="W48" i="14"/>
  <c r="X48" i="14"/>
  <c r="J564" i="14"/>
  <c r="K564" i="14"/>
  <c r="M564" i="14"/>
  <c r="O564" i="14"/>
  <c r="Q564" i="14"/>
  <c r="S564" i="14"/>
  <c r="U564" i="14"/>
  <c r="N564" i="14"/>
  <c r="L564" i="14"/>
  <c r="P564" i="14"/>
  <c r="T564" i="14"/>
  <c r="V564" i="14"/>
  <c r="R564" i="14"/>
  <c r="X564" i="14"/>
  <c r="W564" i="14"/>
  <c r="E22" i="21"/>
  <c r="J72" i="18"/>
  <c r="J77" i="18"/>
  <c r="J71" i="18"/>
  <c r="J137" i="17"/>
  <c r="J72" i="14"/>
  <c r="J867" i="14" s="1"/>
  <c r="J149" i="17"/>
  <c r="J81" i="18"/>
  <c r="J82" i="18"/>
  <c r="I31" i="15"/>
  <c r="J151" i="17"/>
  <c r="J135" i="17"/>
  <c r="J78" i="18"/>
  <c r="I32" i="15"/>
  <c r="J150" i="17"/>
  <c r="J654" i="17" s="1"/>
  <c r="J158" i="17"/>
  <c r="J166" i="17"/>
  <c r="J143" i="17"/>
  <c r="J73" i="13"/>
  <c r="J69" i="13"/>
  <c r="J76" i="14"/>
  <c r="J78" i="14"/>
  <c r="J133" i="17"/>
  <c r="J116" i="17"/>
  <c r="I34" i="15"/>
  <c r="I33" i="15"/>
  <c r="J142" i="17"/>
  <c r="J646" i="17" s="1"/>
  <c r="J74" i="18"/>
  <c r="J76" i="13"/>
  <c r="J70" i="18"/>
  <c r="J862" i="18" s="1"/>
  <c r="J136" i="17"/>
  <c r="J71" i="14"/>
  <c r="J73" i="18"/>
  <c r="J76" i="18"/>
  <c r="J83" i="18"/>
  <c r="J81" i="13"/>
  <c r="J69" i="18"/>
  <c r="J164" i="17"/>
  <c r="J668" i="17" s="1"/>
  <c r="J77" i="14"/>
  <c r="J310" i="13"/>
  <c r="K75" i="13"/>
  <c r="O75" i="13"/>
  <c r="L75" i="13"/>
  <c r="P75" i="13"/>
  <c r="S75" i="13"/>
  <c r="Q75" i="13"/>
  <c r="J75" i="13"/>
  <c r="T75" i="13"/>
  <c r="M75" i="13"/>
  <c r="R75" i="13"/>
  <c r="U75" i="13"/>
  <c r="N75" i="13"/>
  <c r="V75" i="13"/>
  <c r="X75" i="13"/>
  <c r="W75" i="13"/>
  <c r="J329" i="13"/>
  <c r="K35" i="13"/>
  <c r="O35" i="13"/>
  <c r="L35" i="13"/>
  <c r="P35" i="13"/>
  <c r="T35" i="13"/>
  <c r="J35" i="13"/>
  <c r="U35" i="13"/>
  <c r="V35" i="13"/>
  <c r="N35" i="13"/>
  <c r="R35" i="13"/>
  <c r="Q35" i="13"/>
  <c r="S35" i="13"/>
  <c r="M35" i="13"/>
  <c r="W35" i="13"/>
  <c r="X35" i="13"/>
  <c r="S347" i="14"/>
  <c r="K352" i="13"/>
  <c r="S352" i="13"/>
  <c r="L352" i="13"/>
  <c r="P352" i="13"/>
  <c r="T352" i="13"/>
  <c r="J352" i="13"/>
  <c r="N352" i="13"/>
  <c r="R352" i="13"/>
  <c r="Q352" i="13"/>
  <c r="V352" i="13"/>
  <c r="W352" i="13"/>
  <c r="X352" i="13"/>
  <c r="N25" i="17"/>
  <c r="V25" i="17"/>
  <c r="L25" i="17"/>
  <c r="T25" i="17"/>
  <c r="K25" i="17"/>
  <c r="S25" i="17"/>
  <c r="J25" i="17"/>
  <c r="J529" i="17" s="1"/>
  <c r="Q25" i="17"/>
  <c r="O25" i="17"/>
  <c r="R25" i="17"/>
  <c r="R529" i="17" s="1"/>
  <c r="M25" i="17"/>
  <c r="M529" i="17" s="1"/>
  <c r="P25" i="17"/>
  <c r="U25" i="17"/>
  <c r="W25" i="17"/>
  <c r="X25" i="17"/>
  <c r="T305" i="14"/>
  <c r="T835" i="14" s="1"/>
  <c r="I49" i="19"/>
  <c r="J49" i="19"/>
  <c r="J101" i="19" s="1"/>
  <c r="K49" i="19"/>
  <c r="P49" i="19"/>
  <c r="L49" i="19"/>
  <c r="M49" i="19"/>
  <c r="N49" i="19"/>
  <c r="O49" i="19"/>
  <c r="V49" i="19"/>
  <c r="Q49" i="19"/>
  <c r="S49" i="19"/>
  <c r="T49" i="19"/>
  <c r="R49" i="19"/>
  <c r="U49" i="19"/>
  <c r="W49" i="19"/>
  <c r="W101" i="19" s="1"/>
  <c r="T336" i="18"/>
  <c r="L289" i="18"/>
  <c r="L231" i="17"/>
  <c r="L308" i="18"/>
  <c r="L256" i="17"/>
  <c r="L239" i="17"/>
  <c r="L261" i="17"/>
  <c r="L227" i="17"/>
  <c r="L563" i="17" s="1"/>
  <c r="L267" i="17"/>
  <c r="L254" i="17"/>
  <c r="L320" i="18"/>
  <c r="L236" i="17"/>
  <c r="L572" i="17" s="1"/>
  <c r="L233" i="17"/>
  <c r="L297" i="13"/>
  <c r="L252" i="17"/>
  <c r="L316" i="13"/>
  <c r="L342" i="18"/>
  <c r="L259" i="17"/>
  <c r="L322" i="18"/>
  <c r="L850" i="18" s="1"/>
  <c r="L312" i="18"/>
  <c r="L294" i="13"/>
  <c r="L296" i="13"/>
  <c r="L290" i="14"/>
  <c r="L324" i="18"/>
  <c r="L237" i="17"/>
  <c r="L300" i="14"/>
  <c r="L830" i="14" s="1"/>
  <c r="L290" i="18"/>
  <c r="L288" i="18"/>
  <c r="L816" i="18" s="1"/>
  <c r="L314" i="18"/>
  <c r="L265" i="17"/>
  <c r="L253" i="17"/>
  <c r="L589" i="17" s="1"/>
  <c r="L312" i="13"/>
  <c r="L291" i="14"/>
  <c r="L333" i="18"/>
  <c r="K87" i="15"/>
  <c r="L332" i="13"/>
  <c r="L260" i="17"/>
  <c r="L317" i="13"/>
  <c r="L292" i="18"/>
  <c r="L73" i="14"/>
  <c r="S345" i="13"/>
  <c r="L310" i="13"/>
  <c r="J303" i="18"/>
  <c r="J831" i="18" s="1"/>
  <c r="S293" i="14"/>
  <c r="S823" i="14" s="1"/>
  <c r="L235" i="17"/>
  <c r="S308" i="14"/>
  <c r="J333" i="13"/>
  <c r="L58" i="14"/>
  <c r="J58" i="14"/>
  <c r="J853" i="14" s="1"/>
  <c r="N58" i="14"/>
  <c r="P58" i="14"/>
  <c r="M58" i="14"/>
  <c r="K58" i="14"/>
  <c r="Q58" i="14"/>
  <c r="T58" i="14"/>
  <c r="V58" i="14"/>
  <c r="O58" i="14"/>
  <c r="R58" i="14"/>
  <c r="U58" i="14"/>
  <c r="S58" i="14"/>
  <c r="W58" i="14"/>
  <c r="X58" i="14"/>
  <c r="X853" i="14" s="1"/>
  <c r="U83" i="14"/>
  <c r="P348" i="13"/>
  <c r="S344" i="18"/>
  <c r="S327" i="13"/>
  <c r="K584" i="18"/>
  <c r="K848" i="18" s="1"/>
  <c r="L584" i="18"/>
  <c r="W584" i="18"/>
  <c r="T584" i="18"/>
  <c r="R584" i="18"/>
  <c r="V584" i="18"/>
  <c r="S584" i="18"/>
  <c r="O584" i="18"/>
  <c r="U584" i="18"/>
  <c r="U848" i="18" s="1"/>
  <c r="M584" i="18"/>
  <c r="Q584" i="18"/>
  <c r="N584" i="18"/>
  <c r="P584" i="18"/>
  <c r="J584" i="18"/>
  <c r="X584" i="18"/>
  <c r="T310" i="18"/>
  <c r="L82" i="14"/>
  <c r="S241" i="17"/>
  <c r="S319" i="13"/>
  <c r="Q81" i="18"/>
  <c r="Q77" i="18"/>
  <c r="Q83" i="18"/>
  <c r="Q136" i="17"/>
  <c r="Q69" i="18"/>
  <c r="P33" i="15"/>
  <c r="P31" i="15"/>
  <c r="Q76" i="18"/>
  <c r="Q166" i="17"/>
  <c r="Q164" i="17"/>
  <c r="Q158" i="17"/>
  <c r="Q149" i="17"/>
  <c r="Q133" i="17"/>
  <c r="P34" i="15"/>
  <c r="Q150" i="17"/>
  <c r="Q74" i="18"/>
  <c r="Q78" i="18"/>
  <c r="Q137" i="17"/>
  <c r="Q81" i="13"/>
  <c r="Q151" i="17"/>
  <c r="Q76" i="14"/>
  <c r="Q116" i="17"/>
  <c r="Q142" i="17"/>
  <c r="Q71" i="18"/>
  <c r="Q73" i="13"/>
  <c r="Q73" i="18"/>
  <c r="Q70" i="18"/>
  <c r="Q78" i="14"/>
  <c r="Q72" i="18"/>
  <c r="Q77" i="14"/>
  <c r="Q76" i="13"/>
  <c r="Q143" i="17"/>
  <c r="P32" i="15"/>
  <c r="Q71" i="14"/>
  <c r="Q135" i="17"/>
  <c r="Q69" i="13"/>
  <c r="Q72" i="14"/>
  <c r="Q82" i="18"/>
  <c r="J28" i="14"/>
  <c r="L28" i="14"/>
  <c r="N28" i="14"/>
  <c r="O28" i="14"/>
  <c r="Q28" i="14"/>
  <c r="S28" i="14"/>
  <c r="K28" i="14"/>
  <c r="U28" i="14"/>
  <c r="R28" i="14"/>
  <c r="P28" i="14"/>
  <c r="M28" i="14"/>
  <c r="V28" i="14"/>
  <c r="T28" i="14"/>
  <c r="W28" i="14"/>
  <c r="X28" i="14"/>
  <c r="X823" i="14" s="1"/>
  <c r="T303" i="14"/>
  <c r="L242" i="17"/>
  <c r="J342" i="14"/>
  <c r="J293" i="14"/>
  <c r="V625" i="13"/>
  <c r="K625" i="13"/>
  <c r="T625" i="13"/>
  <c r="Q625" i="13"/>
  <c r="P262" i="17"/>
  <c r="P598" i="17" s="1"/>
  <c r="O168" i="21"/>
  <c r="V348" i="13"/>
  <c r="T74" i="14"/>
  <c r="L328" i="13"/>
  <c r="L870" i="13" s="1"/>
  <c r="T73" i="14"/>
  <c r="T251" i="17"/>
  <c r="P346" i="13"/>
  <c r="P888" i="13" s="1"/>
  <c r="S335" i="18"/>
  <c r="S321" i="13"/>
  <c r="S304" i="14"/>
  <c r="P331" i="13"/>
  <c r="P873" i="13" s="1"/>
  <c r="T262" i="17"/>
  <c r="T598" i="17" s="1"/>
  <c r="S328" i="13"/>
  <c r="J73" i="14"/>
  <c r="Q73" i="14"/>
  <c r="W876" i="13"/>
  <c r="S334" i="13"/>
  <c r="P251" i="17"/>
  <c r="L251" i="17"/>
  <c r="K345" i="13"/>
  <c r="V335" i="18"/>
  <c r="L342" i="14"/>
  <c r="N433" i="17"/>
  <c r="J433" i="17"/>
  <c r="X433" i="17"/>
  <c r="V310" i="13"/>
  <c r="V314" i="14"/>
  <c r="J314" i="14"/>
  <c r="J844" i="14" s="1"/>
  <c r="S303" i="18"/>
  <c r="P303" i="18"/>
  <c r="V295" i="13"/>
  <c r="S331" i="13"/>
  <c r="S873" i="13" s="1"/>
  <c r="J50" i="18"/>
  <c r="K50" i="18"/>
  <c r="L50" i="18"/>
  <c r="M50" i="18"/>
  <c r="N50" i="18"/>
  <c r="U50" i="18"/>
  <c r="R50" i="18"/>
  <c r="P50" i="18"/>
  <c r="Q50" i="18"/>
  <c r="W50" i="18"/>
  <c r="S50" i="18"/>
  <c r="V50" i="18"/>
  <c r="O50" i="18"/>
  <c r="T50" i="18"/>
  <c r="X50" i="18"/>
  <c r="V329" i="13"/>
  <c r="J235" i="17"/>
  <c r="J571" i="17" s="1"/>
  <c r="K308" i="14"/>
  <c r="M38" i="17"/>
  <c r="U38" i="17"/>
  <c r="K38" i="17"/>
  <c r="S38" i="17"/>
  <c r="J38" i="17"/>
  <c r="R38" i="17"/>
  <c r="N38" i="17"/>
  <c r="L38" i="17"/>
  <c r="Q38" i="17"/>
  <c r="O38" i="17"/>
  <c r="V38" i="17"/>
  <c r="P38" i="17"/>
  <c r="T38" i="17"/>
  <c r="W38" i="17"/>
  <c r="W542" i="17" s="1"/>
  <c r="X38" i="17"/>
  <c r="K346" i="18"/>
  <c r="L346" i="18"/>
  <c r="N346" i="18"/>
  <c r="N874" i="18" s="1"/>
  <c r="X346" i="18"/>
  <c r="J346" i="18"/>
  <c r="R346" i="18"/>
  <c r="T346" i="18"/>
  <c r="P346" i="18"/>
  <c r="S346" i="18"/>
  <c r="W346" i="18"/>
  <c r="V346" i="18"/>
  <c r="V874" i="18" s="1"/>
  <c r="I677" i="17"/>
  <c r="F16" i="12"/>
  <c r="K333" i="13"/>
  <c r="N39" i="17"/>
  <c r="V39" i="17"/>
  <c r="L39" i="17"/>
  <c r="T39" i="17"/>
  <c r="K39" i="17"/>
  <c r="S39" i="17"/>
  <c r="U39" i="17"/>
  <c r="J39" i="17"/>
  <c r="Q39" i="17"/>
  <c r="P39" i="17"/>
  <c r="R39" i="17"/>
  <c r="M39" i="17"/>
  <c r="O39" i="17"/>
  <c r="W39" i="17"/>
  <c r="X39" i="17"/>
  <c r="V243" i="17"/>
  <c r="V579" i="17" s="1"/>
  <c r="S309" i="14"/>
  <c r="L311" i="13"/>
  <c r="P79" i="18"/>
  <c r="P313" i="18"/>
  <c r="M168" i="21"/>
  <c r="T325" i="18"/>
  <c r="L347" i="14"/>
  <c r="N74" i="14"/>
  <c r="U80" i="18"/>
  <c r="J419" i="17"/>
  <c r="K419" i="17"/>
  <c r="L419" i="17"/>
  <c r="M419" i="17"/>
  <c r="N419" i="17"/>
  <c r="O419" i="17"/>
  <c r="P419" i="17"/>
  <c r="P587" i="17" s="1"/>
  <c r="Q419" i="17"/>
  <c r="R419" i="17"/>
  <c r="S419" i="17"/>
  <c r="T419" i="17"/>
  <c r="U419" i="17"/>
  <c r="V419" i="17"/>
  <c r="X419" i="17"/>
  <c r="W419" i="17"/>
  <c r="Q50" i="17"/>
  <c r="O50" i="17"/>
  <c r="N50" i="17"/>
  <c r="V50" i="17"/>
  <c r="L50" i="17"/>
  <c r="S50" i="17"/>
  <c r="J50" i="17"/>
  <c r="M50" i="17"/>
  <c r="T50" i="17"/>
  <c r="K50" i="17"/>
  <c r="R50" i="17"/>
  <c r="P50" i="17"/>
  <c r="U50" i="17"/>
  <c r="W50" i="17"/>
  <c r="X50" i="17"/>
  <c r="N311" i="14"/>
  <c r="M39" i="13"/>
  <c r="Q39" i="13"/>
  <c r="J39" i="13"/>
  <c r="N39" i="13"/>
  <c r="O39" i="13"/>
  <c r="T39" i="13"/>
  <c r="V39" i="13"/>
  <c r="L39" i="13"/>
  <c r="P39" i="13"/>
  <c r="K39" i="13"/>
  <c r="R39" i="13"/>
  <c r="S39" i="13"/>
  <c r="U39" i="13"/>
  <c r="W39" i="13"/>
  <c r="X39" i="13"/>
  <c r="N59" i="17"/>
  <c r="N563" i="17" s="1"/>
  <c r="V59" i="17"/>
  <c r="L59" i="17"/>
  <c r="T59" i="17"/>
  <c r="K59" i="17"/>
  <c r="S59" i="17"/>
  <c r="P59" i="17"/>
  <c r="U59" i="17"/>
  <c r="Q59" i="17"/>
  <c r="J59" i="17"/>
  <c r="J563" i="17" s="1"/>
  <c r="O59" i="17"/>
  <c r="M59" i="17"/>
  <c r="R59" i="17"/>
  <c r="W59" i="17"/>
  <c r="X59" i="17"/>
  <c r="N307" i="13"/>
  <c r="N849" i="13" s="1"/>
  <c r="V99" i="19"/>
  <c r="O40" i="17"/>
  <c r="M40" i="17"/>
  <c r="U40" i="17"/>
  <c r="L40" i="17"/>
  <c r="T40" i="17"/>
  <c r="P40" i="17"/>
  <c r="N40" i="17"/>
  <c r="S40" i="17"/>
  <c r="J40" i="17"/>
  <c r="Q40" i="17"/>
  <c r="K40" i="17"/>
  <c r="V40" i="17"/>
  <c r="R40" i="17"/>
  <c r="W40" i="17"/>
  <c r="X40" i="17"/>
  <c r="X544" i="17" s="1"/>
  <c r="O78" i="13"/>
  <c r="Q78" i="13"/>
  <c r="R78" i="13"/>
  <c r="V78" i="13"/>
  <c r="M78" i="13"/>
  <c r="N78" i="13"/>
  <c r="T78" i="13"/>
  <c r="U78" i="13"/>
  <c r="P78" i="13"/>
  <c r="L78" i="13"/>
  <c r="S78" i="13"/>
  <c r="K78" i="13"/>
  <c r="J78" i="13"/>
  <c r="W78" i="13"/>
  <c r="X78" i="13"/>
  <c r="K305" i="14"/>
  <c r="K835" i="14" s="1"/>
  <c r="P305" i="14"/>
  <c r="L61" i="13"/>
  <c r="L874" i="13" s="1"/>
  <c r="P61" i="13"/>
  <c r="M61" i="13"/>
  <c r="Q61" i="13"/>
  <c r="N61" i="13"/>
  <c r="S61" i="13"/>
  <c r="T61" i="13"/>
  <c r="J61" i="13"/>
  <c r="R61" i="13"/>
  <c r="R874" i="13" s="1"/>
  <c r="U61" i="13"/>
  <c r="O61" i="13"/>
  <c r="K61" i="13"/>
  <c r="V61" i="13"/>
  <c r="X61" i="13"/>
  <c r="X874" i="13" s="1"/>
  <c r="W61" i="13"/>
  <c r="W874" i="13" s="1"/>
  <c r="N344" i="18"/>
  <c r="P75" i="18"/>
  <c r="L75" i="18"/>
  <c r="J35" i="18"/>
  <c r="K35" i="18"/>
  <c r="L35" i="18"/>
  <c r="M35" i="18"/>
  <c r="O35" i="18"/>
  <c r="N35" i="18"/>
  <c r="Q35" i="18"/>
  <c r="W35" i="18"/>
  <c r="U35" i="18"/>
  <c r="V35" i="18"/>
  <c r="X35" i="18"/>
  <c r="S35" i="18"/>
  <c r="T35" i="18"/>
  <c r="P35" i="18"/>
  <c r="R35" i="18"/>
  <c r="S240" i="17"/>
  <c r="V240" i="17"/>
  <c r="M264" i="17"/>
  <c r="J264" i="17"/>
  <c r="J600" i="17" s="1"/>
  <c r="V327" i="13"/>
  <c r="N108" i="17"/>
  <c r="R108" i="17"/>
  <c r="R612" i="17" s="1"/>
  <c r="V108" i="17"/>
  <c r="V612" i="17" s="1"/>
  <c r="O108" i="17"/>
  <c r="P108" i="17"/>
  <c r="Q108" i="17"/>
  <c r="S108" i="17"/>
  <c r="S612" i="17" s="1"/>
  <c r="T108" i="17"/>
  <c r="U108" i="17"/>
  <c r="J108" i="17"/>
  <c r="J612" i="17" s="1"/>
  <c r="K108" i="17"/>
  <c r="K612" i="17" s="1"/>
  <c r="M108" i="17"/>
  <c r="L108" i="17"/>
  <c r="X108" i="17"/>
  <c r="W108" i="17"/>
  <c r="W612" i="17" s="1"/>
  <c r="V346" i="14"/>
  <c r="J346" i="14"/>
  <c r="J341" i="13"/>
  <c r="K30" i="17"/>
  <c r="K534" i="17" s="1"/>
  <c r="S30" i="17"/>
  <c r="Q30" i="17"/>
  <c r="Q534" i="17" s="1"/>
  <c r="P30" i="17"/>
  <c r="R30" i="17"/>
  <c r="N30" i="17"/>
  <c r="U30" i="17"/>
  <c r="M30" i="17"/>
  <c r="O30" i="17"/>
  <c r="J30" i="17"/>
  <c r="T30" i="17"/>
  <c r="L30" i="17"/>
  <c r="V30" i="17"/>
  <c r="W30" i="17"/>
  <c r="X30" i="17"/>
  <c r="K310" i="18"/>
  <c r="P61" i="17"/>
  <c r="N61" i="17"/>
  <c r="N565" i="17" s="1"/>
  <c r="V61" i="17"/>
  <c r="J61" i="17"/>
  <c r="M61" i="17"/>
  <c r="U61" i="17"/>
  <c r="K61" i="17"/>
  <c r="R61" i="17"/>
  <c r="L61" i="17"/>
  <c r="S61" i="17"/>
  <c r="O61" i="17"/>
  <c r="Q61" i="17"/>
  <c r="T61" i="17"/>
  <c r="X61" i="17"/>
  <c r="W61" i="17"/>
  <c r="J57" i="14"/>
  <c r="J852" i="14" s="1"/>
  <c r="K57" i="14"/>
  <c r="Q57" i="14"/>
  <c r="S57" i="14"/>
  <c r="L57" i="14"/>
  <c r="N57" i="14"/>
  <c r="O57" i="14"/>
  <c r="P57" i="14"/>
  <c r="U57" i="14"/>
  <c r="M57" i="14"/>
  <c r="V57" i="14"/>
  <c r="R57" i="14"/>
  <c r="R852" i="14" s="1"/>
  <c r="T57" i="14"/>
  <c r="X57" i="14"/>
  <c r="W57" i="14"/>
  <c r="N82" i="14"/>
  <c r="J82" i="14"/>
  <c r="L241" i="17"/>
  <c r="N342" i="13"/>
  <c r="P342" i="13"/>
  <c r="P319" i="13"/>
  <c r="N315" i="13"/>
  <c r="P78" i="17"/>
  <c r="N78" i="17"/>
  <c r="V78" i="17"/>
  <c r="M78" i="17"/>
  <c r="U78" i="17"/>
  <c r="J78" i="17"/>
  <c r="O78" i="17"/>
  <c r="T78" i="17"/>
  <c r="K78" i="17"/>
  <c r="R78" i="17"/>
  <c r="L78" i="17"/>
  <c r="S78" i="17"/>
  <c r="Q78" i="17"/>
  <c r="X78" i="17"/>
  <c r="W78" i="17"/>
  <c r="P134" i="17"/>
  <c r="K349" i="13"/>
  <c r="K891" i="13" s="1"/>
  <c r="V81" i="18"/>
  <c r="V82" i="18"/>
  <c r="V70" i="18"/>
  <c r="V69" i="18"/>
  <c r="V71" i="18"/>
  <c r="V133" i="17"/>
  <c r="V74" i="18"/>
  <c r="V76" i="13"/>
  <c r="U33" i="15"/>
  <c r="V73" i="13"/>
  <c r="V69" i="13"/>
  <c r="V149" i="17"/>
  <c r="V77" i="14"/>
  <c r="V72" i="14"/>
  <c r="V150" i="17"/>
  <c r="V143" i="17"/>
  <c r="V77" i="18"/>
  <c r="V135" i="17"/>
  <c r="U32" i="15"/>
  <c r="V78" i="14"/>
  <c r="V76" i="18"/>
  <c r="V81" i="13"/>
  <c r="V164" i="17"/>
  <c r="V71" i="14"/>
  <c r="U34" i="15"/>
  <c r="U157" i="15" s="1"/>
  <c r="V158" i="17"/>
  <c r="V662" i="17" s="1"/>
  <c r="U31" i="15"/>
  <c r="V151" i="17"/>
  <c r="V76" i="14"/>
  <c r="V116" i="17"/>
  <c r="V136" i="17"/>
  <c r="V640" i="17" s="1"/>
  <c r="V166" i="17"/>
  <c r="V670" i="17" s="1"/>
  <c r="V78" i="18"/>
  <c r="V73" i="18"/>
  <c r="V72" i="18"/>
  <c r="V83" i="18"/>
  <c r="V137" i="17"/>
  <c r="V142" i="17"/>
  <c r="K309" i="13"/>
  <c r="K851" i="13" s="1"/>
  <c r="N310" i="14"/>
  <c r="S234" i="17"/>
  <c r="S570" i="17" s="1"/>
  <c r="N306" i="18"/>
  <c r="J242" i="17"/>
  <c r="N242" i="17"/>
  <c r="P330" i="13"/>
  <c r="V299" i="13"/>
  <c r="S344" i="14"/>
  <c r="T345" i="14"/>
  <c r="P314" i="13"/>
  <c r="N314" i="13"/>
  <c r="U141" i="17"/>
  <c r="J141" i="17"/>
  <c r="P343" i="13"/>
  <c r="K343" i="13"/>
  <c r="M336" i="18"/>
  <c r="V307" i="18"/>
  <c r="K324" i="14"/>
  <c r="S324" i="14"/>
  <c r="J324" i="14"/>
  <c r="L324" i="14"/>
  <c r="P324" i="14"/>
  <c r="N324" i="14"/>
  <c r="R324" i="14"/>
  <c r="T324" i="14"/>
  <c r="V324" i="14"/>
  <c r="X324" i="14"/>
  <c r="W324" i="14"/>
  <c r="U327" i="18"/>
  <c r="U326" i="18"/>
  <c r="U333" i="18"/>
  <c r="U236" i="17"/>
  <c r="U291" i="18"/>
  <c r="U287" i="18"/>
  <c r="U252" i="17"/>
  <c r="U266" i="17"/>
  <c r="U602" i="17" s="1"/>
  <c r="U288" i="18"/>
  <c r="U316" i="13"/>
  <c r="U227" i="17"/>
  <c r="U233" i="17"/>
  <c r="T87" i="15"/>
  <c r="U306" i="13"/>
  <c r="U294" i="13"/>
  <c r="U296" i="13"/>
  <c r="U304" i="18"/>
  <c r="U290" i="14"/>
  <c r="U226" i="17"/>
  <c r="U256" i="17"/>
  <c r="U326" i="14"/>
  <c r="U253" i="17"/>
  <c r="U339" i="18"/>
  <c r="U297" i="13"/>
  <c r="U299" i="18"/>
  <c r="U308" i="18"/>
  <c r="U254" i="17"/>
  <c r="U317" i="13"/>
  <c r="U325" i="14"/>
  <c r="U267" i="17"/>
  <c r="U603" i="17" s="1"/>
  <c r="U245" i="17"/>
  <c r="U259" i="17"/>
  <c r="O285" i="18"/>
  <c r="O289" i="18"/>
  <c r="O287" i="18"/>
  <c r="O256" i="17"/>
  <c r="O291" i="14"/>
  <c r="O244" i="17"/>
  <c r="O239" i="17"/>
  <c r="O312" i="14"/>
  <c r="O842" i="14" s="1"/>
  <c r="O254" i="17"/>
  <c r="O322" i="18"/>
  <c r="O312" i="18"/>
  <c r="O326" i="18"/>
  <c r="O323" i="14"/>
  <c r="O323" i="18"/>
  <c r="O851" i="18" s="1"/>
  <c r="O353" i="13"/>
  <c r="H280" i="5"/>
  <c r="K871" i="18"/>
  <c r="P863" i="13"/>
  <c r="M344" i="14"/>
  <c r="M227" i="17"/>
  <c r="M312" i="13"/>
  <c r="N344" i="14"/>
  <c r="N340" i="18"/>
  <c r="M322" i="18"/>
  <c r="M850" i="18" s="1"/>
  <c r="M235" i="17"/>
  <c r="M571" i="17" s="1"/>
  <c r="M341" i="14"/>
  <c r="M251" i="17"/>
  <c r="M312" i="18"/>
  <c r="M259" i="17"/>
  <c r="M301" i="18"/>
  <c r="M829" i="18" s="1"/>
  <c r="M290" i="18"/>
  <c r="M322" i="14"/>
  <c r="M324" i="18"/>
  <c r="M299" i="13"/>
  <c r="M340" i="14"/>
  <c r="M291" i="14"/>
  <c r="M297" i="13"/>
  <c r="M246" i="17"/>
  <c r="N235" i="17"/>
  <c r="M293" i="14"/>
  <c r="M325" i="14"/>
  <c r="M324" i="14"/>
  <c r="M343" i="13"/>
  <c r="M303" i="18"/>
  <c r="M242" i="17"/>
  <c r="M254" i="17"/>
  <c r="M320" i="18"/>
  <c r="M848" i="18" s="1"/>
  <c r="M352" i="13"/>
  <c r="M308" i="14"/>
  <c r="M336" i="14"/>
  <c r="M252" i="17"/>
  <c r="M266" i="17"/>
  <c r="N262" i="17"/>
  <c r="O265" i="17"/>
  <c r="O334" i="18"/>
  <c r="O322" i="14"/>
  <c r="O297" i="13"/>
  <c r="O294" i="13"/>
  <c r="O252" i="17"/>
  <c r="O237" i="17"/>
  <c r="O230" i="17"/>
  <c r="L299" i="13"/>
  <c r="L841" i="13" s="1"/>
  <c r="L303" i="18"/>
  <c r="L303" i="14"/>
  <c r="L313" i="18"/>
  <c r="L318" i="13"/>
  <c r="L310" i="18"/>
  <c r="L838" i="18" s="1"/>
  <c r="L326" i="14"/>
  <c r="L244" i="17"/>
  <c r="L325" i="14"/>
  <c r="L289" i="14"/>
  <c r="L339" i="14"/>
  <c r="L266" i="17"/>
  <c r="L301" i="18"/>
  <c r="L327" i="18"/>
  <c r="L269" i="17"/>
  <c r="L605" i="17" s="1"/>
  <c r="L334" i="13"/>
  <c r="L348" i="13"/>
  <c r="L335" i="14"/>
  <c r="L302" i="14"/>
  <c r="L832" i="14" s="1"/>
  <c r="L345" i="13"/>
  <c r="L313" i="13"/>
  <c r="L337" i="14"/>
  <c r="L321" i="13"/>
  <c r="L309" i="18"/>
  <c r="L287" i="14"/>
  <c r="L246" i="17"/>
  <c r="L245" i="17"/>
  <c r="L285" i="18"/>
  <c r="L322" i="14"/>
  <c r="L306" i="13"/>
  <c r="L341" i="18"/>
  <c r="L869" i="18" s="1"/>
  <c r="L334" i="14"/>
  <c r="L295" i="13"/>
  <c r="L229" i="17"/>
  <c r="L255" i="17"/>
  <c r="L291" i="18"/>
  <c r="L270" i="17"/>
  <c r="L300" i="18"/>
  <c r="L327" i="14"/>
  <c r="L339" i="18"/>
  <c r="L867" i="18" s="1"/>
  <c r="L307" i="14"/>
  <c r="L343" i="18"/>
  <c r="L314" i="13"/>
  <c r="L337" i="18"/>
  <c r="L240" i="17"/>
  <c r="L346" i="13"/>
  <c r="L230" i="17"/>
  <c r="L343" i="14"/>
  <c r="L299" i="14"/>
  <c r="L829" i="14" s="1"/>
  <c r="L353" i="13"/>
  <c r="L287" i="18"/>
  <c r="L312" i="14"/>
  <c r="L226" i="17"/>
  <c r="L562" i="17" s="1"/>
  <c r="L323" i="14"/>
  <c r="L323" i="18"/>
  <c r="L851" i="18" s="1"/>
  <c r="L299" i="18"/>
  <c r="L304" i="18"/>
  <c r="L326" i="18"/>
  <c r="L292" i="14"/>
  <c r="Q305" i="14"/>
  <c r="Q328" i="13"/>
  <c r="Q345" i="14"/>
  <c r="Q308" i="13"/>
  <c r="Q298" i="13"/>
  <c r="Q840" i="13" s="1"/>
  <c r="Q230" i="17"/>
  <c r="Q326" i="18"/>
  <c r="Q322" i="14"/>
  <c r="P87" i="15"/>
  <c r="Q236" i="17"/>
  <c r="Q572" i="17" s="1"/>
  <c r="Q239" i="17"/>
  <c r="Q288" i="18"/>
  <c r="Q307" i="14"/>
  <c r="Q227" i="17"/>
  <c r="Q259" i="17"/>
  <c r="Q349" i="13"/>
  <c r="Q344" i="18"/>
  <c r="Q314" i="13"/>
  <c r="Q321" i="14"/>
  <c r="Q302" i="14"/>
  <c r="Q337" i="14"/>
  <c r="Q324" i="18"/>
  <c r="Q353" i="13"/>
  <c r="Q322" i="18"/>
  <c r="Q850" i="18" s="1"/>
  <c r="Q233" i="17"/>
  <c r="Q569" i="17" s="1"/>
  <c r="Q291" i="14"/>
  <c r="Q306" i="13"/>
  <c r="Q333" i="18"/>
  <c r="Q289" i="14"/>
  <c r="Q331" i="13"/>
  <c r="Q303" i="18"/>
  <c r="Q335" i="14"/>
  <c r="Q347" i="14"/>
  <c r="Q877" i="14" s="1"/>
  <c r="Q343" i="13"/>
  <c r="Q336" i="18"/>
  <c r="Q341" i="18"/>
  <c r="Q337" i="18"/>
  <c r="Q288" i="14"/>
  <c r="Q339" i="18"/>
  <c r="Q296" i="13"/>
  <c r="Q309" i="18"/>
  <c r="Q246" i="17"/>
  <c r="Q266" i="17"/>
  <c r="Q602" i="17" s="1"/>
  <c r="Q339" i="14"/>
  <c r="Q237" i="17"/>
  <c r="Q573" i="17" s="1"/>
  <c r="Q255" i="17"/>
  <c r="Q591" i="17" s="1"/>
  <c r="Q316" i="13"/>
  <c r="Q346" i="18"/>
  <c r="Q324" i="14"/>
  <c r="Q315" i="13"/>
  <c r="Q313" i="13"/>
  <c r="Q334" i="14"/>
  <c r="Q318" i="13"/>
  <c r="Q289" i="18"/>
  <c r="Q342" i="18"/>
  <c r="Q297" i="13"/>
  <c r="Q226" i="17"/>
  <c r="Q562" i="17" s="1"/>
  <c r="Q244" i="17"/>
  <c r="Q261" i="17"/>
  <c r="Q267" i="17"/>
  <c r="Q603" i="17" s="1"/>
  <c r="Q299" i="18"/>
  <c r="Q325" i="14"/>
  <c r="O301" i="18"/>
  <c r="O288" i="18"/>
  <c r="O309" i="18"/>
  <c r="O837" i="18" s="1"/>
  <c r="O307" i="14"/>
  <c r="O245" i="17"/>
  <c r="O325" i="14"/>
  <c r="O333" i="18"/>
  <c r="O336" i="14"/>
  <c r="O302" i="14"/>
  <c r="O832" i="14" s="1"/>
  <c r="O337" i="14"/>
  <c r="O266" i="17"/>
  <c r="O602" i="17" s="1"/>
  <c r="O304" i="18"/>
  <c r="O317" i="13"/>
  <c r="O859" i="13" s="1"/>
  <c r="O339" i="14"/>
  <c r="O229" i="17"/>
  <c r="O342" i="18"/>
  <c r="O308" i="18"/>
  <c r="O339" i="18"/>
  <c r="O867" i="18" s="1"/>
  <c r="O269" i="17"/>
  <c r="O260" i="17"/>
  <c r="O288" i="14"/>
  <c r="O334" i="14"/>
  <c r="O299" i="14"/>
  <c r="O324" i="14"/>
  <c r="N87" i="15"/>
  <c r="O306" i="13"/>
  <c r="O261" i="17"/>
  <c r="O255" i="17"/>
  <c r="O591" i="17" s="1"/>
  <c r="O327" i="14"/>
  <c r="O326" i="14"/>
  <c r="O236" i="17"/>
  <c r="O226" i="17"/>
  <c r="O312" i="13"/>
  <c r="O299" i="18"/>
  <c r="O231" i="17"/>
  <c r="O296" i="13"/>
  <c r="O246" i="17"/>
  <c r="O267" i="17"/>
  <c r="O287" i="14"/>
  <c r="O332" i="13"/>
  <c r="O289" i="14"/>
  <c r="O316" i="13"/>
  <c r="O858" i="13" s="1"/>
  <c r="O270" i="17"/>
  <c r="O324" i="18"/>
  <c r="O253" i="17"/>
  <c r="O341" i="14"/>
  <c r="O318" i="13"/>
  <c r="O320" i="18"/>
  <c r="O290" i="18"/>
  <c r="O300" i="14"/>
  <c r="O292" i="18"/>
  <c r="O227" i="17"/>
  <c r="O233" i="17"/>
  <c r="O327" i="18"/>
  <c r="O346" i="18"/>
  <c r="O352" i="13"/>
  <c r="O338" i="18"/>
  <c r="O298" i="18"/>
  <c r="O826" i="18" s="1"/>
  <c r="V834" i="18"/>
  <c r="Q268" i="17"/>
  <c r="O314" i="18"/>
  <c r="O300" i="18"/>
  <c r="O290" i="14"/>
  <c r="O259" i="17"/>
  <c r="O291" i="18"/>
  <c r="Q295" i="13"/>
  <c r="U322" i="14"/>
  <c r="U312" i="13"/>
  <c r="U353" i="13"/>
  <c r="U324" i="14"/>
  <c r="U346" i="18"/>
  <c r="U299" i="14"/>
  <c r="U337" i="14"/>
  <c r="U305" i="13"/>
  <c r="U337" i="18"/>
  <c r="U307" i="14"/>
  <c r="U314" i="18"/>
  <c r="U239" i="17"/>
  <c r="U575" i="17"/>
  <c r="U229" i="17"/>
  <c r="U300" i="18"/>
  <c r="U323" i="14"/>
  <c r="U285" i="18"/>
  <c r="U813" i="18" s="1"/>
  <c r="U230" i="17"/>
  <c r="U288" i="14"/>
  <c r="U339" i="14"/>
  <c r="U260" i="17"/>
  <c r="U596" i="17" s="1"/>
  <c r="U323" i="18"/>
  <c r="U309" i="18"/>
  <c r="U291" i="14"/>
  <c r="U237" i="17"/>
  <c r="U312" i="14"/>
  <c r="U312" i="18"/>
  <c r="U840" i="18" s="1"/>
  <c r="U300" i="14"/>
  <c r="U287" i="14"/>
  <c r="U817" i="14" s="1"/>
  <c r="U290" i="18"/>
  <c r="U292" i="18"/>
  <c r="U322" i="18"/>
  <c r="U261" i="17"/>
  <c r="U246" i="17"/>
  <c r="U332" i="13"/>
  <c r="U270" i="17"/>
  <c r="U301" i="18"/>
  <c r="U829" i="18" s="1"/>
  <c r="U320" i="18"/>
  <c r="U298" i="18"/>
  <c r="U298" i="13"/>
  <c r="U289" i="14"/>
  <c r="U231" i="17"/>
  <c r="U567" i="17" s="1"/>
  <c r="U342" i="18"/>
  <c r="U269" i="17"/>
  <c r="U327" i="14"/>
  <c r="U265" i="17"/>
  <c r="U324" i="18"/>
  <c r="U852" i="18" s="1"/>
  <c r="U255" i="17"/>
  <c r="U591" i="17" s="1"/>
  <c r="U244" i="17"/>
  <c r="U289" i="18"/>
  <c r="U352" i="13"/>
  <c r="U334" i="18"/>
  <c r="U862" i="18" s="1"/>
  <c r="U343" i="14"/>
  <c r="U340" i="13"/>
  <c r="U302" i="14"/>
  <c r="M228" i="17"/>
  <c r="M321" i="13"/>
  <c r="M863" i="13" s="1"/>
  <c r="M241" i="17"/>
  <c r="M319" i="13"/>
  <c r="M318" i="13"/>
  <c r="M334" i="14"/>
  <c r="M338" i="18"/>
  <c r="M866" i="18" s="1"/>
  <c r="M347" i="14"/>
  <c r="M314" i="14"/>
  <c r="M345" i="18"/>
  <c r="M305" i="13"/>
  <c r="O337" i="18"/>
  <c r="M311" i="13"/>
  <c r="M288" i="18"/>
  <c r="M300" i="18"/>
  <c r="M269" i="17"/>
  <c r="M244" i="17"/>
  <c r="M289" i="18"/>
  <c r="M323" i="14"/>
  <c r="M853" i="14" s="1"/>
  <c r="M323" i="18"/>
  <c r="M312" i="14"/>
  <c r="M315" i="13"/>
  <c r="M857" i="13" s="1"/>
  <c r="M292" i="14"/>
  <c r="M234" i="17"/>
  <c r="M345" i="13"/>
  <c r="M307" i="18"/>
  <c r="M344" i="18"/>
  <c r="M310" i="18"/>
  <c r="M288" i="14"/>
  <c r="O345" i="18"/>
  <c r="O305" i="13"/>
  <c r="M243" i="17"/>
  <c r="M298" i="13"/>
  <c r="M840" i="13" s="1"/>
  <c r="M321" i="14"/>
  <c r="M296" i="13"/>
  <c r="M333" i="18"/>
  <c r="M226" i="17"/>
  <c r="M300" i="14"/>
  <c r="M316" i="13"/>
  <c r="M231" i="17"/>
  <c r="M285" i="18"/>
  <c r="M253" i="17"/>
  <c r="M342" i="18"/>
  <c r="M292" i="18"/>
  <c r="M309" i="13"/>
  <c r="M295" i="13"/>
  <c r="M333" i="13"/>
  <c r="M240" i="17"/>
  <c r="M342" i="13"/>
  <c r="M337" i="18"/>
  <c r="O225" i="17"/>
  <c r="O308" i="13"/>
  <c r="M309" i="14"/>
  <c r="M291" i="18"/>
  <c r="M245" i="17"/>
  <c r="M260" i="17"/>
  <c r="L87" i="15"/>
  <c r="M314" i="18"/>
  <c r="M289" i="14"/>
  <c r="M270" i="17"/>
  <c r="M299" i="18"/>
  <c r="M236" i="17"/>
  <c r="M341" i="13"/>
  <c r="M350" i="13"/>
  <c r="M313" i="13"/>
  <c r="M331" i="13"/>
  <c r="M873" i="13" s="1"/>
  <c r="M304" i="14"/>
  <c r="M299" i="14"/>
  <c r="M349" i="13"/>
  <c r="M343" i="14"/>
  <c r="M230" i="17"/>
  <c r="M327" i="13"/>
  <c r="M345" i="14"/>
  <c r="M346" i="14"/>
  <c r="E28" i="21"/>
  <c r="M267" i="17"/>
  <c r="M239" i="17"/>
  <c r="M575" i="17"/>
  <c r="M353" i="13"/>
  <c r="M309" i="18"/>
  <c r="M837" i="18" s="1"/>
  <c r="M327" i="18"/>
  <c r="M307" i="14"/>
  <c r="M304" i="18"/>
  <c r="M287" i="14"/>
  <c r="M343" i="18"/>
  <c r="M340" i="13"/>
  <c r="M302" i="14"/>
  <c r="M329" i="13"/>
  <c r="M871" i="13" s="1"/>
  <c r="M308" i="13"/>
  <c r="M341" i="18"/>
  <c r="M306" i="18"/>
  <c r="M346" i="13"/>
  <c r="M303" i="14"/>
  <c r="M339" i="14"/>
  <c r="M869" i="14" s="1"/>
  <c r="M256" i="17"/>
  <c r="M229" i="17"/>
  <c r="M565" i="17" s="1"/>
  <c r="M261" i="17"/>
  <c r="M339" i="18"/>
  <c r="M326" i="14"/>
  <c r="M255" i="17"/>
  <c r="M591" i="17" s="1"/>
  <c r="M233" i="17"/>
  <c r="M346" i="18"/>
  <c r="M311" i="14"/>
  <c r="M334" i="18"/>
  <c r="M340" i="18"/>
  <c r="M305" i="14"/>
  <c r="M310" i="14"/>
  <c r="Q870" i="14"/>
  <c r="M330" i="13"/>
  <c r="M307" i="13"/>
  <c r="M298" i="18"/>
  <c r="M337" i="14"/>
  <c r="M867" i="14" s="1"/>
  <c r="M325" i="18"/>
  <c r="M225" i="17"/>
  <c r="M306" i="13"/>
  <c r="M237" i="17"/>
  <c r="M573" i="17" s="1"/>
  <c r="M290" i="14"/>
  <c r="M332" i="13"/>
  <c r="M326" i="18"/>
  <c r="M265" i="17"/>
  <c r="M287" i="18"/>
  <c r="M327" i="14"/>
  <c r="O242" i="17"/>
  <c r="O241" i="17"/>
  <c r="O344" i="18"/>
  <c r="O347" i="14"/>
  <c r="O309" i="14"/>
  <c r="O243" i="17"/>
  <c r="O333" i="13"/>
  <c r="O293" i="14"/>
  <c r="O331" i="13"/>
  <c r="O314" i="14"/>
  <c r="O310" i="13"/>
  <c r="O335" i="18"/>
  <c r="O345" i="13"/>
  <c r="O251" i="17"/>
  <c r="O328" i="13"/>
  <c r="O309" i="13"/>
  <c r="O342" i="14"/>
  <c r="O325" i="18"/>
  <c r="O292" i="14"/>
  <c r="O305" i="14"/>
  <c r="O307" i="13"/>
  <c r="O313" i="18"/>
  <c r="O327" i="13"/>
  <c r="O303" i="14"/>
  <c r="O299" i="13"/>
  <c r="O234" i="17"/>
  <c r="O349" i="13"/>
  <c r="O240" i="17"/>
  <c r="O311" i="13"/>
  <c r="O308" i="14"/>
  <c r="O340" i="14"/>
  <c r="O334" i="13"/>
  <c r="O304" i="14"/>
  <c r="O343" i="13"/>
  <c r="O344" i="14"/>
  <c r="O342" i="13"/>
  <c r="O341" i="13"/>
  <c r="O264" i="17"/>
  <c r="O235" i="17"/>
  <c r="O262" i="17"/>
  <c r="O295" i="13"/>
  <c r="O310" i="14"/>
  <c r="O319" i="13"/>
  <c r="O314" i="13"/>
  <c r="O856" i="13" s="1"/>
  <c r="O345" i="14"/>
  <c r="O330" i="13"/>
  <c r="O268" i="17"/>
  <c r="O310" i="18"/>
  <c r="O228" i="17"/>
  <c r="O350" i="13"/>
  <c r="O329" i="13"/>
  <c r="O306" i="18"/>
  <c r="O343" i="18"/>
  <c r="O871" i="18" s="1"/>
  <c r="O335" i="14"/>
  <c r="O311" i="14"/>
  <c r="O346" i="13"/>
  <c r="O307" i="18"/>
  <c r="O346" i="14"/>
  <c r="O336" i="18"/>
  <c r="O315" i="13"/>
  <c r="O303" i="18"/>
  <c r="O313" i="13"/>
  <c r="O321" i="13"/>
  <c r="U343" i="18"/>
  <c r="U340" i="18"/>
  <c r="U313" i="13"/>
  <c r="U262" i="17"/>
  <c r="U598" i="17" s="1"/>
  <c r="U335" i="14"/>
  <c r="U344" i="14"/>
  <c r="U310" i="14"/>
  <c r="U349" i="13"/>
  <c r="U241" i="17"/>
  <c r="U341" i="13"/>
  <c r="U347" i="14"/>
  <c r="U877" i="14" s="1"/>
  <c r="U311" i="13"/>
  <c r="U350" i="13"/>
  <c r="U333" i="13"/>
  <c r="U321" i="13"/>
  <c r="U309" i="13"/>
  <c r="U336" i="18"/>
  <c r="U343" i="13"/>
  <c r="U885" i="13" s="1"/>
  <c r="U345" i="14"/>
  <c r="U242" i="17"/>
  <c r="U268" i="17"/>
  <c r="U303" i="14"/>
  <c r="U342" i="13"/>
  <c r="U344" i="18"/>
  <c r="U305" i="14"/>
  <c r="U311" i="14"/>
  <c r="U841" i="14" s="1"/>
  <c r="U243" i="17"/>
  <c r="U303" i="18"/>
  <c r="U831" i="18" s="1"/>
  <c r="U345" i="13"/>
  <c r="U251" i="17"/>
  <c r="U307" i="18"/>
  <c r="U310" i="18"/>
  <c r="U327" i="13"/>
  <c r="U330" i="13"/>
  <c r="U234" i="17"/>
  <c r="U292" i="14"/>
  <c r="U315" i="13"/>
  <c r="U857" i="13" s="1"/>
  <c r="U319" i="13"/>
  <c r="U228" i="17"/>
  <c r="U307" i="13"/>
  <c r="U325" i="18"/>
  <c r="U308" i="14"/>
  <c r="U295" i="13"/>
  <c r="U334" i="13"/>
  <c r="U876" i="13" s="1"/>
  <c r="U328" i="13"/>
  <c r="U313" i="18"/>
  <c r="U841" i="18" s="1"/>
  <c r="U309" i="14"/>
  <c r="U299" i="13"/>
  <c r="U264" i="17"/>
  <c r="U314" i="13"/>
  <c r="U306" i="18"/>
  <c r="U834" i="18" s="1"/>
  <c r="U240" i="17"/>
  <c r="U340" i="14"/>
  <c r="U235" i="17"/>
  <c r="U571" i="17" s="1"/>
  <c r="U342" i="14"/>
  <c r="U351" i="13"/>
  <c r="U331" i="13"/>
  <c r="U873" i="13" s="1"/>
  <c r="U293" i="14"/>
  <c r="U304" i="14"/>
  <c r="U314" i="14"/>
  <c r="U329" i="13"/>
  <c r="U335" i="18"/>
  <c r="U863" i="18" s="1"/>
  <c r="U310" i="13"/>
  <c r="U346" i="13"/>
  <c r="U308" i="13"/>
  <c r="J344" i="14"/>
  <c r="J243" i="17"/>
  <c r="J579" i="17" s="1"/>
  <c r="J327" i="13"/>
  <c r="J292" i="14"/>
  <c r="J335" i="14"/>
  <c r="J314" i="13"/>
  <c r="J856" i="13" s="1"/>
  <c r="J310" i="18"/>
  <c r="J347" i="14"/>
  <c r="J295" i="13"/>
  <c r="J837" i="13" s="1"/>
  <c r="J345" i="14"/>
  <c r="J344" i="18"/>
  <c r="J872" i="18" s="1"/>
  <c r="J345" i="13"/>
  <c r="J346" i="13"/>
  <c r="J342" i="13"/>
  <c r="J307" i="13"/>
  <c r="J325" i="18"/>
  <c r="J257" i="17"/>
  <c r="J593" i="17" s="1"/>
  <c r="J240" i="17"/>
  <c r="J340" i="14"/>
  <c r="J313" i="18"/>
  <c r="J841" i="18" s="1"/>
  <c r="R307" i="18"/>
  <c r="R835" i="18" s="1"/>
  <c r="R299" i="13"/>
  <c r="R310" i="14"/>
  <c r="R292" i="14"/>
  <c r="R335" i="14"/>
  <c r="R865" i="14" s="1"/>
  <c r="R341" i="13"/>
  <c r="R883" i="13" s="1"/>
  <c r="R327" i="13"/>
  <c r="R305" i="14"/>
  <c r="R311" i="14"/>
  <c r="R348" i="13"/>
  <c r="R345" i="13"/>
  <c r="R336" i="18"/>
  <c r="R313" i="13"/>
  <c r="R234" i="17"/>
  <c r="R570" i="17" s="1"/>
  <c r="R345" i="14"/>
  <c r="R242" i="17"/>
  <c r="R578" i="17"/>
  <c r="R343" i="18"/>
  <c r="R315" i="13"/>
  <c r="R310" i="18"/>
  <c r="R228" i="17"/>
  <c r="R325" i="18"/>
  <c r="R340" i="14"/>
  <c r="R262" i="17"/>
  <c r="R334" i="13"/>
  <c r="R349" i="13"/>
  <c r="R319" i="13"/>
  <c r="R342" i="13"/>
  <c r="R264" i="17"/>
  <c r="R240" i="17"/>
  <c r="R576" i="17" s="1"/>
  <c r="R350" i="13"/>
  <c r="R321" i="13"/>
  <c r="R310" i="13"/>
  <c r="R344" i="14"/>
  <c r="R293" i="14"/>
  <c r="R823" i="14" s="1"/>
  <c r="R314" i="13"/>
  <c r="R268" i="17"/>
  <c r="R303" i="14"/>
  <c r="R241" i="17"/>
  <c r="R347" i="14"/>
  <c r="R309" i="14"/>
  <c r="R839" i="14" s="1"/>
  <c r="R235" i="17"/>
  <c r="R329" i="13"/>
  <c r="R303" i="18"/>
  <c r="R251" i="17"/>
  <c r="R330" i="13"/>
  <c r="R314" i="14"/>
  <c r="R335" i="18"/>
  <c r="R306" i="18"/>
  <c r="R834" i="18" s="1"/>
  <c r="R343" i="13"/>
  <c r="R309" i="13"/>
  <c r="R344" i="18"/>
  <c r="R313" i="18"/>
  <c r="R311" i="13"/>
  <c r="R304" i="14"/>
  <c r="R346" i="13"/>
  <c r="R888" i="13" s="1"/>
  <c r="R328" i="13"/>
  <c r="R342" i="14"/>
  <c r="R307" i="13"/>
  <c r="R333" i="13"/>
  <c r="R331" i="13"/>
  <c r="R295" i="13"/>
  <c r="R837" i="13" s="1"/>
  <c r="R243" i="17"/>
  <c r="R308" i="14"/>
  <c r="U341" i="18"/>
  <c r="T349" i="13"/>
  <c r="T308" i="14"/>
  <c r="T303" i="18"/>
  <c r="T342" i="14"/>
  <c r="T346" i="13"/>
  <c r="T299" i="13"/>
  <c r="T292" i="14"/>
  <c r="T321" i="13"/>
  <c r="T863" i="13" s="1"/>
  <c r="T307" i="18"/>
  <c r="T242" i="17"/>
  <c r="T343" i="18"/>
  <c r="T871" i="18" s="1"/>
  <c r="T309" i="14"/>
  <c r="T839" i="14"/>
  <c r="T310" i="13"/>
  <c r="T314" i="13"/>
  <c r="T350" i="13"/>
  <c r="T345" i="13"/>
  <c r="S336" i="18"/>
  <c r="S315" i="13"/>
  <c r="S235" i="17"/>
  <c r="S310" i="18"/>
  <c r="S350" i="13"/>
  <c r="S340" i="14"/>
  <c r="S295" i="13"/>
  <c r="S311" i="14"/>
  <c r="M313" i="18"/>
  <c r="M310" i="13"/>
  <c r="M314" i="13"/>
  <c r="M268" i="17"/>
  <c r="M328" i="13"/>
  <c r="M335" i="18"/>
  <c r="M262" i="17"/>
  <c r="M598" i="17" s="1"/>
  <c r="O341" i="18"/>
  <c r="L268" i="17"/>
  <c r="L340" i="14"/>
  <c r="L330" i="13"/>
  <c r="L306" i="18"/>
  <c r="L309" i="13"/>
  <c r="L851" i="13" s="1"/>
  <c r="L342" i="13"/>
  <c r="L264" i="17"/>
  <c r="L243" i="17"/>
  <c r="L579" i="17" s="1"/>
  <c r="L304" i="14"/>
  <c r="L350" i="13"/>
  <c r="L349" i="13"/>
  <c r="L329" i="13"/>
  <c r="L351" i="13"/>
  <c r="L315" i="13"/>
  <c r="L857" i="13" s="1"/>
  <c r="L341" i="13"/>
  <c r="L262" i="17"/>
  <c r="L598" i="17" s="1"/>
  <c r="L257" i="17"/>
  <c r="L343" i="13"/>
  <c r="L325" i="18"/>
  <c r="L311" i="14"/>
  <c r="L305" i="14"/>
  <c r="L344" i="14"/>
  <c r="L234" i="17"/>
  <c r="L570" i="17" s="1"/>
  <c r="L319" i="13"/>
  <c r="L335" i="18"/>
  <c r="L344" i="18"/>
  <c r="L307" i="13"/>
  <c r="Q307" i="18"/>
  <c r="Q835" i="18" s="1"/>
  <c r="Q234" i="17"/>
  <c r="Q303" i="14"/>
  <c r="Q833" i="14" s="1"/>
  <c r="Q240" i="17"/>
  <c r="Q576" i="17" s="1"/>
  <c r="Q350" i="13"/>
  <c r="Q321" i="13"/>
  <c r="Q242" i="17"/>
  <c r="Q257" i="17"/>
  <c r="Q346" i="14"/>
  <c r="Q309" i="14"/>
  <c r="Q308" i="14"/>
  <c r="Q345" i="13"/>
  <c r="Q325" i="18"/>
  <c r="Q343" i="18"/>
  <c r="Q340" i="18"/>
  <c r="Q344" i="14"/>
  <c r="Q874" i="14" s="1"/>
  <c r="Q330" i="13"/>
  <c r="Q319" i="13"/>
  <c r="Q241" i="17"/>
  <c r="Q228" i="17"/>
  <c r="Q264" i="17"/>
  <c r="Q307" i="13"/>
  <c r="Q333" i="13"/>
  <c r="Q310" i="13"/>
  <c r="Q852" i="13" s="1"/>
  <c r="Q313" i="18"/>
  <c r="Q841" i="18" s="1"/>
  <c r="Q262" i="17"/>
  <c r="Q327" i="13"/>
  <c r="Q311" i="14"/>
  <c r="Q304" i="14"/>
  <c r="Q314" i="14"/>
  <c r="Q351" i="13"/>
  <c r="Q329" i="13"/>
  <c r="Q310" i="14"/>
  <c r="Q342" i="14"/>
  <c r="O321" i="14"/>
  <c r="O851" i="14" s="1"/>
  <c r="K831" i="18"/>
  <c r="N892" i="13"/>
  <c r="N863" i="13"/>
  <c r="E165" i="21"/>
  <c r="F166" i="21"/>
  <c r="Y21" i="20"/>
  <c r="S891" i="13"/>
  <c r="V565" i="17"/>
  <c r="K595" i="17"/>
  <c r="L596" i="17"/>
  <c r="P820" i="14"/>
  <c r="V837" i="13"/>
  <c r="P842" i="14"/>
  <c r="Q874" i="13"/>
  <c r="K872" i="14"/>
  <c r="T577" i="17"/>
  <c r="V869" i="18"/>
  <c r="N869" i="18"/>
  <c r="J569" i="17"/>
  <c r="X612" i="17"/>
  <c r="Q654" i="17"/>
  <c r="J837" i="14"/>
  <c r="T851" i="14"/>
  <c r="J820" i="14"/>
  <c r="V883" i="13"/>
  <c r="S101" i="19"/>
  <c r="N830" i="14"/>
  <c r="S842" i="14"/>
  <c r="S828" i="18"/>
  <c r="S833" i="14"/>
  <c r="K842" i="14"/>
  <c r="N837" i="13"/>
  <c r="Q596" i="17"/>
  <c r="J833" i="14"/>
  <c r="R862" i="18"/>
  <c r="T101" i="19"/>
  <c r="S831" i="18"/>
  <c r="P858" i="13"/>
  <c r="R575" i="17"/>
  <c r="P862" i="18"/>
  <c r="K853" i="14"/>
  <c r="J876" i="14"/>
  <c r="T867" i="18"/>
  <c r="Q813" i="18"/>
  <c r="N826" i="18"/>
  <c r="W829" i="14"/>
  <c r="M637" i="17"/>
  <c r="X852" i="14"/>
  <c r="X826" i="18"/>
  <c r="K575" i="17"/>
  <c r="N138" i="21"/>
  <c r="S847" i="13"/>
  <c r="V637" i="17"/>
  <c r="J823" i="14"/>
  <c r="T24" i="19"/>
  <c r="N612" i="17"/>
  <c r="V874" i="13"/>
  <c r="Q866" i="18"/>
  <c r="L613" i="17"/>
  <c r="R847" i="13"/>
  <c r="Q847" i="13"/>
  <c r="Q830" i="14"/>
  <c r="V18" i="18"/>
  <c r="L862" i="18"/>
  <c r="V563" i="17"/>
  <c r="G144" i="21"/>
  <c r="N870" i="18"/>
  <c r="N861" i="18"/>
  <c r="S897" i="13"/>
  <c r="P885" i="13"/>
  <c r="J834" i="18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R65" i="14"/>
  <c r="S154" i="15"/>
  <c r="P603" i="17"/>
  <c r="J897" i="13"/>
  <c r="P572" i="17"/>
  <c r="S24" i="19"/>
  <c r="K826" i="18"/>
  <c r="T858" i="13"/>
  <c r="V587" i="17"/>
  <c r="P867" i="18"/>
  <c r="J154" i="15"/>
  <c r="K101" i="19"/>
  <c r="K602" i="17"/>
  <c r="Q154" i="15"/>
  <c r="E168" i="21"/>
  <c r="S876" i="14"/>
  <c r="T637" i="17"/>
  <c r="P612" i="17"/>
  <c r="Q588" i="17"/>
  <c r="G17" i="1"/>
  <c r="R848" i="18"/>
  <c r="N864" i="14"/>
  <c r="K837" i="13"/>
  <c r="T572" i="17"/>
  <c r="R864" i="14"/>
  <c r="K820" i="14"/>
  <c r="X870" i="18"/>
  <c r="Q612" i="17"/>
  <c r="N138" i="17"/>
  <c r="G18" i="24"/>
  <c r="X837" i="13"/>
  <c r="V830" i="14"/>
  <c r="T813" i="18"/>
  <c r="M646" i="17"/>
  <c r="U858" i="13"/>
  <c r="T834" i="18"/>
  <c r="I1065" i="14"/>
  <c r="H274" i="6"/>
  <c r="X587" i="17"/>
  <c r="O154" i="15"/>
  <c r="P654" i="17"/>
  <c r="X829" i="14"/>
  <c r="S861" i="18"/>
  <c r="P829" i="14"/>
  <c r="U806" i="18"/>
  <c r="X872" i="13"/>
  <c r="S654" i="17"/>
  <c r="J852" i="18"/>
  <c r="K603" i="17"/>
  <c r="N595" i="17"/>
  <c r="J857" i="13"/>
  <c r="K154" i="15"/>
  <c r="M865" i="14"/>
  <c r="V603" i="17"/>
  <c r="P18" i="18"/>
  <c r="W872" i="13"/>
  <c r="P867" i="14"/>
  <c r="L866" i="18"/>
  <c r="O822" i="14"/>
  <c r="O336" i="13"/>
  <c r="M166" i="21"/>
  <c r="Q371" i="17"/>
  <c r="O166" i="21"/>
  <c r="S375" i="17"/>
  <c r="L166" i="21"/>
  <c r="P382" i="17"/>
  <c r="G166" i="21"/>
  <c r="K355" i="17"/>
  <c r="K166" i="21"/>
  <c r="O371" i="17"/>
  <c r="R166" i="21"/>
  <c r="V371" i="17"/>
  <c r="J166" i="21"/>
  <c r="N388" i="17"/>
  <c r="Q166" i="21"/>
  <c r="U386" i="17"/>
  <c r="I166" i="21"/>
  <c r="M388" i="17"/>
  <c r="P166" i="21"/>
  <c r="T355" i="17"/>
  <c r="H166" i="21"/>
  <c r="L386" i="17"/>
  <c r="N166" i="21"/>
  <c r="R376" i="17"/>
  <c r="J374" i="17"/>
  <c r="J385" i="17"/>
  <c r="J371" i="17"/>
  <c r="J539" i="17" s="1"/>
  <c r="J372" i="17"/>
  <c r="J375" i="17"/>
  <c r="J388" i="17"/>
  <c r="J383" i="17"/>
  <c r="J379" i="17"/>
  <c r="J380" i="17"/>
  <c r="J376" i="17"/>
  <c r="J384" i="17"/>
  <c r="J382" i="17"/>
  <c r="J550" i="17" s="1"/>
  <c r="J355" i="17"/>
  <c r="J386" i="17"/>
  <c r="J381" i="17"/>
  <c r="J377" i="17"/>
  <c r="J378" i="17"/>
  <c r="J373" i="17"/>
  <c r="G38" i="1"/>
  <c r="H169" i="21"/>
  <c r="L169" i="21"/>
  <c r="P169" i="21"/>
  <c r="G169" i="21"/>
  <c r="K169" i="21"/>
  <c r="O169" i="21"/>
  <c r="I169" i="21"/>
  <c r="R169" i="21"/>
  <c r="F169" i="21"/>
  <c r="J169" i="21"/>
  <c r="M169" i="21"/>
  <c r="N169" i="21"/>
  <c r="Q169" i="21"/>
  <c r="Q375" i="17"/>
  <c r="Q380" i="17"/>
  <c r="Q377" i="17"/>
  <c r="Q545" i="17" s="1"/>
  <c r="Q381" i="17"/>
  <c r="Q549" i="17" s="1"/>
  <c r="G16" i="24"/>
  <c r="Q385" i="17"/>
  <c r="Q553" i="17" s="1"/>
  <c r="Q388" i="17"/>
  <c r="Q379" i="17"/>
  <c r="Q355" i="17"/>
  <c r="Q383" i="17"/>
  <c r="Q376" i="17"/>
  <c r="Q544" i="17" s="1"/>
  <c r="Q382" i="17"/>
  <c r="Q374" i="17"/>
  <c r="Q542" i="17" s="1"/>
  <c r="Q386" i="17"/>
  <c r="Q373" i="17"/>
  <c r="Q384" i="17"/>
  <c r="Q378" i="17"/>
  <c r="Q372" i="17"/>
  <c r="S384" i="17"/>
  <c r="T388" i="17"/>
  <c r="T383" i="17"/>
  <c r="T551" i="17" s="1"/>
  <c r="S378" i="17"/>
  <c r="T376" i="17"/>
  <c r="S383" i="17"/>
  <c r="T386" i="17"/>
  <c r="S380" i="17"/>
  <c r="T377" i="17"/>
  <c r="T381" i="17"/>
  <c r="S385" i="17"/>
  <c r="S553" i="17" s="1"/>
  <c r="T379" i="17"/>
  <c r="S372" i="17"/>
  <c r="S540" i="17"/>
  <c r="T374" i="17"/>
  <c r="S371" i="17"/>
  <c r="S539" i="17"/>
  <c r="T372" i="17"/>
  <c r="S381" i="17"/>
  <c r="S379" i="17"/>
  <c r="S547" i="17" s="1"/>
  <c r="L379" i="17"/>
  <c r="P388" i="17"/>
  <c r="L388" i="17"/>
  <c r="P375" i="17"/>
  <c r="P383" i="17"/>
  <c r="L381" i="17"/>
  <c r="P379" i="17"/>
  <c r="L378" i="17"/>
  <c r="P376" i="17"/>
  <c r="L372" i="17"/>
  <c r="P373" i="17"/>
  <c r="P378" i="17"/>
  <c r="P546" i="17" s="1"/>
  <c r="P374" i="17"/>
  <c r="P542" i="17" s="1"/>
  <c r="L355" i="17"/>
  <c r="L523" i="17" s="1"/>
  <c r="P381" i="17"/>
  <c r="L384" i="17"/>
  <c r="P377" i="17"/>
  <c r="L383" i="17"/>
  <c r="P384" i="17"/>
  <c r="L374" i="17"/>
  <c r="L542" i="17" s="1"/>
  <c r="L380" i="17"/>
  <c r="P371" i="17"/>
  <c r="P539" i="17" s="1"/>
  <c r="P385" i="17"/>
  <c r="P553" i="17"/>
  <c r="P355" i="17"/>
  <c r="P523" i="17" s="1"/>
  <c r="L375" i="17"/>
  <c r="L382" i="17"/>
  <c r="L550" i="17"/>
  <c r="P386" i="17"/>
  <c r="P554" i="17" s="1"/>
  <c r="P380" i="17"/>
  <c r="L373" i="17"/>
  <c r="L376" i="17"/>
  <c r="L371" i="17"/>
  <c r="L539" i="17" s="1"/>
  <c r="R380" i="17"/>
  <c r="O373" i="17"/>
  <c r="O541" i="17" s="1"/>
  <c r="P372" i="17"/>
  <c r="P540" i="17" s="1"/>
  <c r="L377" i="17"/>
  <c r="L385" i="17"/>
  <c r="L553" i="17" s="1"/>
  <c r="R384" i="17"/>
  <c r="V383" i="17"/>
  <c r="V374" i="17"/>
  <c r="V542" i="17" s="1"/>
  <c r="O377" i="17"/>
  <c r="O545" i="17" s="1"/>
  <c r="O380" i="17"/>
  <c r="O375" i="17"/>
  <c r="O355" i="17"/>
  <c r="O382" i="17"/>
  <c r="O550" i="17" s="1"/>
  <c r="U379" i="17"/>
  <c r="V378" i="17"/>
  <c r="V546" i="17" s="1"/>
  <c r="V377" i="17"/>
  <c r="O386" i="17"/>
  <c r="V379" i="17"/>
  <c r="O384" i="17"/>
  <c r="V386" i="17"/>
  <c r="V554" i="17" s="1"/>
  <c r="O383" i="17"/>
  <c r="O551" i="17" s="1"/>
  <c r="V376" i="17"/>
  <c r="V544" i="17" s="1"/>
  <c r="O379" i="17"/>
  <c r="O374" i="17"/>
  <c r="T384" i="17"/>
  <c r="T375" i="17"/>
  <c r="T543" i="17" s="1"/>
  <c r="V381" i="17"/>
  <c r="V355" i="17"/>
  <c r="V523" i="17" s="1"/>
  <c r="S382" i="17"/>
  <c r="S386" i="17"/>
  <c r="V380" i="17"/>
  <c r="O378" i="17"/>
  <c r="O385" i="17"/>
  <c r="O388" i="17"/>
  <c r="T371" i="17"/>
  <c r="T539" i="17" s="1"/>
  <c r="T382" i="17"/>
  <c r="T550" i="17" s="1"/>
  <c r="V385" i="17"/>
  <c r="V372" i="17"/>
  <c r="S388" i="17"/>
  <c r="S376" i="17"/>
  <c r="V388" i="17"/>
  <c r="O381" i="17"/>
  <c r="O372" i="17"/>
  <c r="O540" i="17" s="1"/>
  <c r="T373" i="17"/>
  <c r="T385" i="17"/>
  <c r="T380" i="17"/>
  <c r="V375" i="17"/>
  <c r="V384" i="17"/>
  <c r="S373" i="17"/>
  <c r="S541" i="17" s="1"/>
  <c r="S355" i="17"/>
  <c r="S523" i="17"/>
  <c r="S374" i="17"/>
  <c r="S542" i="17" s="1"/>
  <c r="O376" i="17"/>
  <c r="T378" i="17"/>
  <c r="V373" i="17"/>
  <c r="V541" i="17" s="1"/>
  <c r="V382" i="17"/>
  <c r="S377" i="17"/>
  <c r="N376" i="17"/>
  <c r="N544" i="17" s="1"/>
  <c r="M375" i="17"/>
  <c r="M543" i="17" s="1"/>
  <c r="M382" i="17"/>
  <c r="M550" i="17" s="1"/>
  <c r="M385" i="17"/>
  <c r="M386" i="17"/>
  <c r="M383" i="17"/>
  <c r="M371" i="17"/>
  <c r="M539" i="17" s="1"/>
  <c r="M373" i="17"/>
  <c r="M355" i="17"/>
  <c r="M523" i="17" s="1"/>
  <c r="M372" i="17"/>
  <c r="M374" i="17"/>
  <c r="M381" i="17"/>
  <c r="M379" i="17"/>
  <c r="M547" i="17" s="1"/>
  <c r="M384" i="17"/>
  <c r="M380" i="17"/>
  <c r="M377" i="17"/>
  <c r="M545" i="17" s="1"/>
  <c r="M376" i="17"/>
  <c r="M544" i="17" s="1"/>
  <c r="U377" i="17"/>
  <c r="U545" i="17" s="1"/>
  <c r="M378" i="17"/>
  <c r="U355" i="17"/>
  <c r="K381" i="17"/>
  <c r="K549" i="17" s="1"/>
  <c r="R373" i="17"/>
  <c r="K384" i="17"/>
  <c r="K376" i="17"/>
  <c r="R377" i="17"/>
  <c r="R545" i="17" s="1"/>
  <c r="K375" i="17"/>
  <c r="K385" i="17"/>
  <c r="K373" i="17"/>
  <c r="K380" i="17"/>
  <c r="R388" i="17"/>
  <c r="K378" i="17"/>
  <c r="K379" i="17"/>
  <c r="K547" i="17" s="1"/>
  <c r="K383" i="17"/>
  <c r="K551" i="17" s="1"/>
  <c r="K371" i="17"/>
  <c r="K539" i="17" s="1"/>
  <c r="R371" i="17"/>
  <c r="K377" i="17"/>
  <c r="K545" i="17"/>
  <c r="K382" i="17"/>
  <c r="K550" i="17" s="1"/>
  <c r="N373" i="17"/>
  <c r="R375" i="17"/>
  <c r="R543" i="17" s="1"/>
  <c r="K386" i="17"/>
  <c r="K374" i="17"/>
  <c r="K542" i="17" s="1"/>
  <c r="K372" i="17"/>
  <c r="E166" i="21"/>
  <c r="K388" i="17"/>
  <c r="U385" i="17"/>
  <c r="U374" i="17"/>
  <c r="R379" i="17"/>
  <c r="R386" i="17"/>
  <c r="R554" i="17" s="1"/>
  <c r="U380" i="17"/>
  <c r="U371" i="17"/>
  <c r="U375" i="17"/>
  <c r="U543" i="17" s="1"/>
  <c r="U372" i="17"/>
  <c r="U540" i="17" s="1"/>
  <c r="R374" i="17"/>
  <c r="R372" i="17"/>
  <c r="R540" i="17" s="1"/>
  <c r="U388" i="17"/>
  <c r="N383" i="17"/>
  <c r="U373" i="17"/>
  <c r="U541" i="17" s="1"/>
  <c r="U376" i="17"/>
  <c r="U384" i="17"/>
  <c r="R355" i="17"/>
  <c r="R382" i="17"/>
  <c r="R550" i="17" s="1"/>
  <c r="U381" i="17"/>
  <c r="U549" i="17" s="1"/>
  <c r="U378" i="17"/>
  <c r="U546" i="17" s="1"/>
  <c r="U382" i="17"/>
  <c r="R378" i="17"/>
  <c r="R383" i="17"/>
  <c r="R385" i="17"/>
  <c r="N379" i="17"/>
  <c r="N547" i="17"/>
  <c r="U383" i="17"/>
  <c r="R381" i="17"/>
  <c r="N375" i="17"/>
  <c r="N377" i="17"/>
  <c r="N545" i="17" s="1"/>
  <c r="N371" i="17"/>
  <c r="N539" i="17" s="1"/>
  <c r="N374" i="17"/>
  <c r="N381" i="17"/>
  <c r="N549" i="17" s="1"/>
  <c r="N382" i="17"/>
  <c r="N550" i="17" s="1"/>
  <c r="N378" i="17"/>
  <c r="N386" i="17"/>
  <c r="N380" i="17"/>
  <c r="N372" i="17"/>
  <c r="N355" i="17"/>
  <c r="N523" i="17" s="1"/>
  <c r="N384" i="17"/>
  <c r="N385" i="17"/>
  <c r="N553" i="17" s="1"/>
  <c r="T523" i="17"/>
  <c r="G13" i="24"/>
  <c r="E169" i="21"/>
  <c r="J547" i="17"/>
  <c r="G58" i="1" l="1"/>
  <c r="W57" i="1"/>
  <c r="K639" i="17"/>
  <c r="K138" i="17"/>
  <c r="V855" i="13"/>
  <c r="T662" i="17"/>
  <c r="N18" i="18"/>
  <c r="W155" i="15"/>
  <c r="J554" i="17"/>
  <c r="X519" i="17"/>
  <c r="Y59" i="13"/>
  <c r="J591" i="17"/>
  <c r="N540" i="17"/>
  <c r="R546" i="17"/>
  <c r="U539" i="17"/>
  <c r="K553" i="17"/>
  <c r="T546" i="17"/>
  <c r="V540" i="17"/>
  <c r="S554" i="17"/>
  <c r="U547" i="17"/>
  <c r="Q869" i="14"/>
  <c r="Q869" i="18"/>
  <c r="Q861" i="18"/>
  <c r="N877" i="14"/>
  <c r="W565" i="17"/>
  <c r="N653" i="17"/>
  <c r="S872" i="13"/>
  <c r="U641" i="17"/>
  <c r="U138" i="17"/>
  <c r="T575" i="17"/>
  <c r="W833" i="14"/>
  <c r="W831" i="18"/>
  <c r="Y72" i="13"/>
  <c r="J858" i="13"/>
  <c r="Y45" i="13"/>
  <c r="V867" i="18"/>
  <c r="O639" i="17"/>
  <c r="R519" i="17"/>
  <c r="M542" i="17"/>
  <c r="V539" i="17"/>
  <c r="Q863" i="13"/>
  <c r="L593" i="17"/>
  <c r="M841" i="18"/>
  <c r="U841" i="13"/>
  <c r="U872" i="18"/>
  <c r="L867" i="14"/>
  <c r="M874" i="14"/>
  <c r="L858" i="13"/>
  <c r="N101" i="19"/>
  <c r="P828" i="18"/>
  <c r="N835" i="18"/>
  <c r="T295" i="14"/>
  <c r="P833" i="14"/>
  <c r="S852" i="18"/>
  <c r="Q157" i="15"/>
  <c r="M662" i="17"/>
  <c r="X874" i="14"/>
  <c r="L547" i="17"/>
  <c r="Y306" i="18"/>
  <c r="N554" i="17"/>
  <c r="T545" i="17"/>
  <c r="M596" i="17"/>
  <c r="Y337" i="18"/>
  <c r="N874" i="13"/>
  <c r="O543" i="17"/>
  <c r="Q668" i="17"/>
  <c r="P848" i="18"/>
  <c r="X23" i="19"/>
  <c r="I101" i="19"/>
  <c r="Y336" i="14"/>
  <c r="J808" i="18"/>
  <c r="R561" i="17"/>
  <c r="J282" i="18"/>
  <c r="Y36" i="14"/>
  <c r="U857" i="14"/>
  <c r="S545" i="17"/>
  <c r="T856" i="13"/>
  <c r="O847" i="13"/>
  <c r="Y143" i="17"/>
  <c r="K822" i="14"/>
  <c r="V295" i="14"/>
  <c r="Y428" i="17"/>
  <c r="T18" i="18"/>
  <c r="T806" i="18"/>
  <c r="S138" i="17"/>
  <c r="P870" i="18"/>
  <c r="T880" i="14"/>
  <c r="U553" i="17"/>
  <c r="K523" i="17"/>
  <c r="U576" i="17"/>
  <c r="O871" i="13"/>
  <c r="M816" i="18"/>
  <c r="W835" i="14"/>
  <c r="W897" i="13"/>
  <c r="K830" i="14"/>
  <c r="V570" i="17"/>
  <c r="M138" i="17"/>
  <c r="R885" i="13"/>
  <c r="P837" i="14"/>
  <c r="N867" i="18"/>
  <c r="P866" i="18"/>
  <c r="T571" i="17"/>
  <c r="N488" i="17"/>
  <c r="O902" i="13"/>
  <c r="S817" i="14"/>
  <c r="R313" i="17"/>
  <c r="V545" i="17"/>
  <c r="J541" i="17"/>
  <c r="O539" i="17"/>
  <c r="U883" i="13"/>
  <c r="Q865" i="14"/>
  <c r="L602" i="17"/>
  <c r="L841" i="18"/>
  <c r="O850" i="18"/>
  <c r="V654" i="17"/>
  <c r="N857" i="13"/>
  <c r="X852" i="13"/>
  <c r="P144" i="21"/>
  <c r="L595" i="17"/>
  <c r="J641" i="17"/>
  <c r="Y48" i="14"/>
  <c r="N883" i="13"/>
  <c r="S829" i="14"/>
  <c r="Q567" i="17"/>
  <c r="J841" i="14"/>
  <c r="T595" i="17"/>
  <c r="J842" i="14"/>
  <c r="K864" i="14"/>
  <c r="V519" i="17"/>
  <c r="X577" i="17"/>
  <c r="J525" i="17"/>
  <c r="T654" i="17"/>
  <c r="S155" i="15"/>
  <c r="S157" i="15"/>
  <c r="M876" i="13"/>
  <c r="J832" i="14"/>
  <c r="S816" i="18"/>
  <c r="P851" i="14"/>
  <c r="V591" i="17"/>
  <c r="M532" i="17"/>
  <c r="W620" i="17"/>
  <c r="N578" i="17"/>
  <c r="P901" i="13"/>
  <c r="V842" i="14"/>
  <c r="M282" i="18"/>
  <c r="U534" i="17"/>
  <c r="Q99" i="19"/>
  <c r="S841" i="18"/>
  <c r="P313" i="17"/>
  <c r="V525" i="17"/>
  <c r="W641" i="17"/>
  <c r="X588" i="17"/>
  <c r="V30" i="20"/>
  <c r="V32" i="20" s="1"/>
  <c r="T13" i="1" s="1"/>
  <c r="T52" i="1" s="1"/>
  <c r="P30" i="20"/>
  <c r="P32" i="20" s="1"/>
  <c r="N13" i="1" s="1"/>
  <c r="N63" i="1" s="1"/>
  <c r="O547" i="17"/>
  <c r="P545" i="17"/>
  <c r="T542" i="17"/>
  <c r="Q523" i="17"/>
  <c r="J546" i="17"/>
  <c r="J542" i="17"/>
  <c r="O598" i="17"/>
  <c r="O876" i="13"/>
  <c r="O833" i="14"/>
  <c r="O874" i="13"/>
  <c r="O829" i="18"/>
  <c r="Q831" i="18"/>
  <c r="L871" i="18"/>
  <c r="V876" i="14"/>
  <c r="T612" i="17"/>
  <c r="V336" i="13"/>
  <c r="S827" i="18"/>
  <c r="T823" i="14"/>
  <c r="Q862" i="18"/>
  <c r="J157" i="15"/>
  <c r="V833" i="14"/>
  <c r="S869" i="14"/>
  <c r="R654" i="17"/>
  <c r="Y654" i="17" s="1"/>
  <c r="S867" i="14"/>
  <c r="U864" i="14"/>
  <c r="T872" i="18"/>
  <c r="U595" i="17"/>
  <c r="P852" i="18"/>
  <c r="P869" i="14"/>
  <c r="S646" i="17"/>
  <c r="P602" i="17"/>
  <c r="O880" i="14"/>
  <c r="V869" i="14"/>
  <c r="X872" i="14"/>
  <c r="X836" i="18"/>
  <c r="M30" i="20"/>
  <c r="M32" i="20" s="1"/>
  <c r="K13" i="1" s="1"/>
  <c r="K59" i="1" s="1"/>
  <c r="M540" i="17"/>
  <c r="T553" i="17"/>
  <c r="P549" i="17"/>
  <c r="T544" i="17"/>
  <c r="J549" i="17"/>
  <c r="Q598" i="17"/>
  <c r="S892" i="13"/>
  <c r="R863" i="18"/>
  <c r="R871" i="18"/>
  <c r="U835" i="18"/>
  <c r="U863" i="13"/>
  <c r="O872" i="13"/>
  <c r="O841" i="18"/>
  <c r="U869" i="14"/>
  <c r="O603" i="17"/>
  <c r="U867" i="18"/>
  <c r="V861" i="18"/>
  <c r="T534" i="17"/>
  <c r="K874" i="13"/>
  <c r="Q670" i="17"/>
  <c r="S529" i="17"/>
  <c r="W822" i="14"/>
  <c r="J834" i="14"/>
  <c r="S603" i="17"/>
  <c r="S867" i="18"/>
  <c r="S813" i="18"/>
  <c r="P822" i="14"/>
  <c r="K837" i="14"/>
  <c r="P851" i="18"/>
  <c r="T138" i="17"/>
  <c r="N562" i="17"/>
  <c r="S875" i="18"/>
  <c r="P851" i="13"/>
  <c r="L877" i="18"/>
  <c r="Q832" i="14"/>
  <c r="L864" i="14"/>
  <c r="M578" i="17"/>
  <c r="M65" i="14"/>
  <c r="P565" i="17"/>
  <c r="L859" i="13"/>
  <c r="I157" i="15"/>
  <c r="Q883" i="13"/>
  <c r="K570" i="17"/>
  <c r="J873" i="14"/>
  <c r="P837" i="13"/>
  <c r="S870" i="18"/>
  <c r="R850" i="18"/>
  <c r="M620" i="17"/>
  <c r="M525" i="17"/>
  <c r="K841" i="18"/>
  <c r="U902" i="13"/>
  <c r="P840" i="18"/>
  <c r="P840" i="13"/>
  <c r="N855" i="18"/>
  <c r="N850" i="18"/>
  <c r="P571" i="17"/>
  <c r="Q530" i="17"/>
  <c r="Y134" i="17"/>
  <c r="T851" i="18"/>
  <c r="O612" i="17"/>
  <c r="Y612" i="17" s="1"/>
  <c r="O553" i="17"/>
  <c r="S863" i="13"/>
  <c r="T867" i="14"/>
  <c r="O867" i="14"/>
  <c r="S872" i="14"/>
  <c r="U18" i="18"/>
  <c r="W18" i="18"/>
  <c r="X569" i="17"/>
  <c r="W837" i="13"/>
  <c r="O813" i="18"/>
  <c r="Y28" i="13"/>
  <c r="N856" i="13"/>
  <c r="O519" i="17"/>
  <c r="L612" i="17"/>
  <c r="L138" i="21"/>
  <c r="X561" i="17"/>
  <c r="N561" i="17"/>
  <c r="X541" i="17"/>
  <c r="M851" i="18"/>
  <c r="T840" i="13"/>
  <c r="T531" i="17"/>
  <c r="T852" i="14"/>
  <c r="P563" i="17"/>
  <c r="M576" i="17"/>
  <c r="S617" i="17"/>
  <c r="W550" i="17"/>
  <c r="L545" i="17"/>
  <c r="S549" i="17"/>
  <c r="J523" i="17"/>
  <c r="Q593" i="17"/>
  <c r="L891" i="13"/>
  <c r="R598" i="17"/>
  <c r="U870" i="13"/>
  <c r="M874" i="13"/>
  <c r="M605" i="17"/>
  <c r="O596" i="17"/>
  <c r="Q851" i="14"/>
  <c r="Q575" i="17"/>
  <c r="O573" i="17"/>
  <c r="M840" i="18"/>
  <c r="M612" i="17"/>
  <c r="X542" i="17"/>
  <c r="S876" i="13"/>
  <c r="T529" i="17"/>
  <c r="T820" i="14"/>
  <c r="N670" i="17"/>
  <c r="O640" i="17"/>
  <c r="O662" i="17"/>
  <c r="K668" i="17"/>
  <c r="S822" i="14"/>
  <c r="W847" i="13"/>
  <c r="T864" i="14"/>
  <c r="W830" i="14"/>
  <c r="W835" i="18"/>
  <c r="S857" i="14"/>
  <c r="J577" i="17"/>
  <c r="M613" i="17"/>
  <c r="P876" i="13"/>
  <c r="S880" i="14"/>
  <c r="J840" i="18"/>
  <c r="Q841" i="13"/>
  <c r="V834" i="14"/>
  <c r="N888" i="13"/>
  <c r="T532" i="17"/>
  <c r="V532" i="17"/>
  <c r="O76" i="19"/>
  <c r="X859" i="13"/>
  <c r="M531" i="17"/>
  <c r="J877" i="18"/>
  <c r="K881" i="18"/>
  <c r="W637" i="17"/>
  <c r="L549" i="17"/>
  <c r="Y309" i="13"/>
  <c r="O576" i="17"/>
  <c r="Y230" i="17"/>
  <c r="N876" i="13"/>
  <c r="M820" i="14"/>
  <c r="J870" i="18"/>
  <c r="Y73" i="14"/>
  <c r="O853" i="14"/>
  <c r="Y486" i="17"/>
  <c r="M851" i="13"/>
  <c r="O542" i="17"/>
  <c r="U554" i="17"/>
  <c r="Y337" i="14"/>
  <c r="Y24" i="18"/>
  <c r="Y229" i="17"/>
  <c r="Q839" i="14"/>
  <c r="Y81" i="14"/>
  <c r="J892" i="13"/>
  <c r="T590" i="17"/>
  <c r="K863" i="13"/>
  <c r="V653" i="17"/>
  <c r="Q852" i="14"/>
  <c r="T587" i="17"/>
  <c r="L590" i="17"/>
  <c r="V101" i="19"/>
  <c r="N620" i="17"/>
  <c r="K573" i="17"/>
  <c r="T830" i="14"/>
  <c r="X833" i="14"/>
  <c r="Y47" i="14"/>
  <c r="K540" i="17"/>
  <c r="R861" i="18"/>
  <c r="S598" i="17"/>
  <c r="J864" i="14"/>
  <c r="K488" i="17"/>
  <c r="V852" i="18"/>
  <c r="L641" i="17"/>
  <c r="V831" i="18"/>
  <c r="N576" i="17"/>
  <c r="W541" i="17"/>
  <c r="U859" i="13"/>
  <c r="U877" i="18"/>
  <c r="P834" i="14"/>
  <c r="Q834" i="18"/>
  <c r="U670" i="17"/>
  <c r="J589" i="17"/>
  <c r="K806" i="18"/>
  <c r="L901" i="13"/>
  <c r="Q880" i="14"/>
  <c r="N851" i="14"/>
  <c r="S662" i="17"/>
  <c r="S806" i="18"/>
  <c r="Q900" i="13"/>
  <c r="P639" i="17"/>
  <c r="N870" i="13"/>
  <c r="Q529" i="17"/>
  <c r="V596" i="17"/>
  <c r="P617" i="17"/>
  <c r="P859" i="13"/>
  <c r="N587" i="17"/>
  <c r="J813" i="18"/>
  <c r="X639" i="17"/>
  <c r="N880" i="18"/>
  <c r="U840" i="13"/>
  <c r="P884" i="14"/>
  <c r="N820" i="14"/>
  <c r="X602" i="17"/>
  <c r="Y28" i="20"/>
  <c r="O605" i="17"/>
  <c r="V576" i="17"/>
  <c r="V853" i="14"/>
  <c r="L65" i="14"/>
  <c r="Q817" i="14"/>
  <c r="M897" i="13"/>
  <c r="S579" i="17"/>
  <c r="T847" i="13"/>
  <c r="K867" i="14"/>
  <c r="X540" i="17"/>
  <c r="T653" i="17"/>
  <c r="T870" i="18"/>
  <c r="Y71" i="17"/>
  <c r="N857" i="14"/>
  <c r="M880" i="14"/>
  <c r="V855" i="18"/>
  <c r="J861" i="18"/>
  <c r="V872" i="13"/>
  <c r="V527" i="17"/>
  <c r="K565" i="17"/>
  <c r="R852" i="13"/>
  <c r="Y38" i="17"/>
  <c r="N848" i="18"/>
  <c r="Y292" i="18"/>
  <c r="Y290" i="14"/>
  <c r="O883" i="13"/>
  <c r="X33" i="15"/>
  <c r="K653" i="17"/>
  <c r="T862" i="18"/>
  <c r="R577" i="17"/>
  <c r="L157" i="15"/>
  <c r="V858" i="13"/>
  <c r="T876" i="13"/>
  <c r="V827" i="18"/>
  <c r="J565" i="17"/>
  <c r="X841" i="13"/>
  <c r="M856" i="13"/>
  <c r="O841" i="13"/>
  <c r="M858" i="13"/>
  <c r="N571" i="17"/>
  <c r="N542" i="17"/>
  <c r="N647" i="17"/>
  <c r="T834" i="14"/>
  <c r="T835" i="18"/>
  <c r="V826" i="18"/>
  <c r="X613" i="17"/>
  <c r="P589" i="17"/>
  <c r="N842" i="14"/>
  <c r="N880" i="14"/>
  <c r="P849" i="13"/>
  <c r="J474" i="17"/>
  <c r="V892" i="13"/>
  <c r="Y38" i="18"/>
  <c r="O567" i="17"/>
  <c r="S591" i="17"/>
  <c r="T872" i="13"/>
  <c r="L885" i="13"/>
  <c r="R863" i="13"/>
  <c r="J888" i="13"/>
  <c r="O578" i="17"/>
  <c r="Y308" i="13"/>
  <c r="Y269" i="17"/>
  <c r="Y326" i="18"/>
  <c r="P138" i="17"/>
  <c r="L578" i="17"/>
  <c r="Q842" i="14"/>
  <c r="N155" i="15"/>
  <c r="N862" i="18"/>
  <c r="L101" i="19"/>
  <c r="K870" i="18"/>
  <c r="M641" i="17"/>
  <c r="W613" i="17"/>
  <c r="N596" i="17"/>
  <c r="R872" i="13"/>
  <c r="K880" i="14"/>
  <c r="J816" i="18"/>
  <c r="R527" i="17"/>
  <c r="X876" i="13"/>
  <c r="S576" i="17"/>
  <c r="T884" i="14"/>
  <c r="S573" i="17"/>
  <c r="V885" i="13"/>
  <c r="W874" i="14"/>
  <c r="O874" i="14"/>
  <c r="O860" i="13"/>
  <c r="O880" i="18"/>
  <c r="W546" i="17"/>
  <c r="T639" i="17"/>
  <c r="X851" i="13"/>
  <c r="N878" i="18"/>
  <c r="M857" i="14"/>
  <c r="W547" i="17"/>
  <c r="S884" i="14"/>
  <c r="Q640" i="17"/>
  <c r="U76" i="19"/>
  <c r="S869" i="18"/>
  <c r="Y304" i="14"/>
  <c r="Y268" i="17"/>
  <c r="R835" i="14"/>
  <c r="U587" i="17"/>
  <c r="M867" i="18"/>
  <c r="U563" i="17"/>
  <c r="N841" i="14"/>
  <c r="W587" i="17"/>
  <c r="Y74" i="14"/>
  <c r="Y39" i="17"/>
  <c r="Q620" i="17"/>
  <c r="J852" i="13"/>
  <c r="Y116" i="17"/>
  <c r="J883" i="13"/>
  <c r="V829" i="14"/>
  <c r="T897" i="13"/>
  <c r="L822" i="14"/>
  <c r="K24" i="19"/>
  <c r="U861" i="18"/>
  <c r="R820" i="14"/>
  <c r="Y39" i="18"/>
  <c r="J851" i="13"/>
  <c r="L576" i="17"/>
  <c r="T852" i="18"/>
  <c r="T838" i="18"/>
  <c r="X546" i="17"/>
  <c r="P839" i="14"/>
  <c r="T282" i="18"/>
  <c r="X868" i="18"/>
  <c r="R647" i="17"/>
  <c r="O579" i="17"/>
  <c r="K579" i="17"/>
  <c r="P826" i="18"/>
  <c r="S866" i="18"/>
  <c r="N662" i="17"/>
  <c r="M806" i="18"/>
  <c r="R590" i="17"/>
  <c r="Q826" i="18"/>
  <c r="U816" i="18"/>
  <c r="W529" i="17"/>
  <c r="J640" i="17"/>
  <c r="M587" i="17"/>
  <c r="W861" i="18"/>
  <c r="K605" i="17"/>
  <c r="N884" i="14"/>
  <c r="U488" i="17"/>
  <c r="K99" i="19"/>
  <c r="W878" i="18"/>
  <c r="N852" i="18"/>
  <c r="W888" i="13"/>
  <c r="U154" i="15"/>
  <c r="L18" i="18"/>
  <c r="Q884" i="14"/>
  <c r="X295" i="14"/>
  <c r="Q807" i="18"/>
  <c r="X901" i="13"/>
  <c r="W813" i="18"/>
  <c r="V647" i="17"/>
  <c r="X543" i="17"/>
  <c r="X641" i="17"/>
  <c r="W488" i="17"/>
  <c r="O869" i="18"/>
  <c r="O857" i="14"/>
  <c r="O588" i="17"/>
  <c r="Y252" i="17"/>
  <c r="Y239" i="17"/>
  <c r="O565" i="17"/>
  <c r="S874" i="13"/>
  <c r="T891" i="13"/>
  <c r="M144" i="21"/>
  <c r="K823" i="14"/>
  <c r="L848" i="18"/>
  <c r="N639" i="17"/>
  <c r="K646" i="17"/>
  <c r="T871" i="13"/>
  <c r="R24" i="19"/>
  <c r="W885" i="13"/>
  <c r="W863" i="13"/>
  <c r="N525" i="17"/>
  <c r="M654" i="17"/>
  <c r="P836" i="18"/>
  <c r="N829" i="18"/>
  <c r="J567" i="17"/>
  <c r="M603" i="17"/>
  <c r="Y603" i="17" s="1"/>
  <c r="K878" i="14"/>
  <c r="M834" i="18"/>
  <c r="X572" i="17"/>
  <c r="M878" i="18"/>
  <c r="U613" i="17"/>
  <c r="O900" i="13"/>
  <c r="J573" i="17"/>
  <c r="T313" i="17"/>
  <c r="W549" i="17"/>
  <c r="W575" i="17"/>
  <c r="T808" i="18"/>
  <c r="O884" i="14"/>
  <c r="J617" i="17"/>
  <c r="L637" i="17"/>
  <c r="R637" i="17"/>
  <c r="M813" i="18"/>
  <c r="L670" i="17"/>
  <c r="Q641" i="17"/>
  <c r="L806" i="18"/>
  <c r="N901" i="13"/>
  <c r="J876" i="13"/>
  <c r="U884" i="14"/>
  <c r="K851" i="14"/>
  <c r="V528" i="17"/>
  <c r="S639" i="17"/>
  <c r="I155" i="15"/>
  <c r="K850" i="18"/>
  <c r="U900" i="13"/>
  <c r="L826" i="18"/>
  <c r="S870" i="13"/>
  <c r="K870" i="13"/>
  <c r="R901" i="13"/>
  <c r="M817" i="14"/>
  <c r="V816" i="18"/>
  <c r="V529" i="17"/>
  <c r="J653" i="17"/>
  <c r="R813" i="18"/>
  <c r="K813" i="18"/>
  <c r="W578" i="17"/>
  <c r="U525" i="17"/>
  <c r="X878" i="18"/>
  <c r="W880" i="14"/>
  <c r="T154" i="15"/>
  <c r="U589" i="17"/>
  <c r="P813" i="18"/>
  <c r="W567" i="17"/>
  <c r="R547" i="17"/>
  <c r="Y260" i="17"/>
  <c r="Y298" i="18"/>
  <c r="Y305" i="13"/>
  <c r="Y501" i="17"/>
  <c r="Q547" i="17"/>
  <c r="R389" i="17"/>
  <c r="Y380" i="17"/>
  <c r="Y299" i="18"/>
  <c r="U820" i="14"/>
  <c r="Y27" i="14"/>
  <c r="T837" i="14"/>
  <c r="Q837" i="14"/>
  <c r="K858" i="13"/>
  <c r="Y49" i="13"/>
  <c r="Y204" i="17"/>
  <c r="Y74" i="17"/>
  <c r="N389" i="17"/>
  <c r="Y302" i="14"/>
  <c r="U829" i="14"/>
  <c r="Y285" i="18"/>
  <c r="M588" i="17"/>
  <c r="K852" i="13"/>
  <c r="Q841" i="14"/>
  <c r="P593" i="17"/>
  <c r="K869" i="14"/>
  <c r="L577" i="17"/>
  <c r="Y225" i="17"/>
  <c r="Y61" i="14"/>
  <c r="O295" i="14"/>
  <c r="Y303" i="18"/>
  <c r="Y78" i="13"/>
  <c r="Y40" i="17"/>
  <c r="L336" i="13"/>
  <c r="N835" i="14"/>
  <c r="Y151" i="17"/>
  <c r="O637" i="17"/>
  <c r="O138" i="17"/>
  <c r="Y77" i="17"/>
  <c r="Y89" i="17"/>
  <c r="O838" i="18"/>
  <c r="Y37" i="18"/>
  <c r="U542" i="17"/>
  <c r="T547" i="17"/>
  <c r="J620" i="17"/>
  <c r="S841" i="14"/>
  <c r="O831" i="18"/>
  <c r="T65" i="14"/>
  <c r="Y63" i="17"/>
  <c r="M884" i="14"/>
  <c r="J336" i="13"/>
  <c r="J389" i="17"/>
  <c r="Q868" i="18"/>
  <c r="J540" i="17"/>
  <c r="M554" i="17"/>
  <c r="S65" i="13"/>
  <c r="Y123" i="17"/>
  <c r="Y328" i="13"/>
  <c r="P101" i="19"/>
  <c r="P24" i="19"/>
  <c r="M546" i="17"/>
  <c r="Y76" i="13"/>
  <c r="T848" i="18"/>
  <c r="U833" i="14"/>
  <c r="Y599" i="14"/>
  <c r="Y307" i="14"/>
  <c r="J530" i="17"/>
  <c r="Y26" i="17"/>
  <c r="Y84" i="13"/>
  <c r="Y25" i="17"/>
  <c r="Y75" i="13"/>
  <c r="N654" i="17"/>
  <c r="P880" i="14"/>
  <c r="Y85" i="14"/>
  <c r="Y99" i="17"/>
  <c r="Y44" i="14"/>
  <c r="J24" i="19"/>
  <c r="O837" i="14"/>
  <c r="P876" i="14"/>
  <c r="O876" i="14"/>
  <c r="M99" i="19"/>
  <c r="M24" i="19"/>
  <c r="O313" i="17"/>
  <c r="X857" i="14"/>
  <c r="J138" i="21"/>
  <c r="S572" i="17"/>
  <c r="U620" i="17"/>
  <c r="N546" i="17"/>
  <c r="R542" i="17"/>
  <c r="Y542" i="17" s="1"/>
  <c r="K546" i="17"/>
  <c r="L389" i="17"/>
  <c r="L540" i="17"/>
  <c r="Q541" i="17"/>
  <c r="Q853" i="18"/>
  <c r="Y350" i="13"/>
  <c r="Y340" i="14"/>
  <c r="M852" i="13"/>
  <c r="S571" i="17"/>
  <c r="T888" i="13"/>
  <c r="R579" i="17"/>
  <c r="M295" i="14"/>
  <c r="Y312" i="14"/>
  <c r="M828" i="18"/>
  <c r="Y347" i="14"/>
  <c r="V620" i="17"/>
  <c r="J864" i="18"/>
  <c r="W820" i="14"/>
  <c r="K883" i="13"/>
  <c r="L880" i="14"/>
  <c r="K155" i="15"/>
  <c r="N900" i="13"/>
  <c r="L654" i="17"/>
  <c r="J601" i="17"/>
  <c r="K872" i="18"/>
  <c r="W561" i="17"/>
  <c r="Y52" i="17"/>
  <c r="M807" i="18"/>
  <c r="M18" i="18"/>
  <c r="Q653" i="17"/>
  <c r="R562" i="17"/>
  <c r="Y26" i="18"/>
  <c r="R841" i="13"/>
  <c r="Y281" i="14"/>
  <c r="N853" i="14"/>
  <c r="Y420" i="17"/>
  <c r="W654" i="17"/>
  <c r="U627" i="17"/>
  <c r="Y349" i="14"/>
  <c r="X547" i="17"/>
  <c r="W530" i="17"/>
  <c r="S530" i="17"/>
  <c r="K589" i="17"/>
  <c r="M640" i="17"/>
  <c r="O654" i="17"/>
  <c r="Y79" i="18"/>
  <c r="Y87" i="18"/>
  <c r="O897" i="13"/>
  <c r="Y50" i="14"/>
  <c r="J869" i="18"/>
  <c r="S637" i="17"/>
  <c r="J662" i="17"/>
  <c r="Q901" i="13"/>
  <c r="Y557" i="14"/>
  <c r="V65" i="14"/>
  <c r="K837" i="18"/>
  <c r="U897" i="13"/>
  <c r="Q539" i="17"/>
  <c r="K828" i="18"/>
  <c r="P600" i="17"/>
  <c r="Y16" i="17"/>
  <c r="Q639" i="17"/>
  <c r="M861" i="18"/>
  <c r="Y42" i="13"/>
  <c r="Y317" i="13"/>
  <c r="Y383" i="17"/>
  <c r="S389" i="17"/>
  <c r="Q872" i="13"/>
  <c r="T892" i="13"/>
  <c r="R831" i="18"/>
  <c r="J295" i="14"/>
  <c r="U870" i="14"/>
  <c r="O888" i="13"/>
  <c r="M872" i="13"/>
  <c r="Y290" i="18"/>
  <c r="V138" i="17"/>
  <c r="V639" i="17"/>
  <c r="K852" i="14"/>
  <c r="Y108" i="17"/>
  <c r="O529" i="17"/>
  <c r="K567" i="17"/>
  <c r="W837" i="14"/>
  <c r="O613" i="17"/>
  <c r="P829" i="18"/>
  <c r="Y64" i="17"/>
  <c r="T875" i="18"/>
  <c r="K816" i="18"/>
  <c r="O527" i="17"/>
  <c r="T578" i="17"/>
  <c r="M562" i="17"/>
  <c r="U851" i="18"/>
  <c r="O866" i="18"/>
  <c r="Y299" i="13"/>
  <c r="L573" i="17"/>
  <c r="Y35" i="14"/>
  <c r="L837" i="13"/>
  <c r="O844" i="14"/>
  <c r="U647" i="17"/>
  <c r="K840" i="18"/>
  <c r="O839" i="14"/>
  <c r="L532" i="17"/>
  <c r="Y28" i="17"/>
  <c r="Y600" i="13"/>
  <c r="V871" i="13"/>
  <c r="T850" i="18"/>
  <c r="S871" i="18"/>
  <c r="P807" i="18"/>
  <c r="Y459" i="17"/>
  <c r="O851" i="13"/>
  <c r="Y409" i="17"/>
  <c r="Y76" i="18"/>
  <c r="W874" i="18"/>
  <c r="Y49" i="18"/>
  <c r="X488" i="17"/>
  <c r="X884" i="14"/>
  <c r="Q851" i="18"/>
  <c r="W817" i="14"/>
  <c r="X620" i="17"/>
  <c r="M888" i="13"/>
  <c r="N866" i="18"/>
  <c r="R18" i="18"/>
  <c r="X867" i="18"/>
  <c r="X813" i="18"/>
  <c r="L817" i="14"/>
  <c r="X590" i="17"/>
  <c r="P596" i="17"/>
  <c r="U588" i="17"/>
  <c r="P570" i="17"/>
  <c r="Y46" i="13"/>
  <c r="M859" i="13"/>
  <c r="Q587" i="17"/>
  <c r="K641" i="17"/>
  <c r="X852" i="18"/>
  <c r="K852" i="18"/>
  <c r="Y214" i="17"/>
  <c r="X861" i="18"/>
  <c r="R851" i="13"/>
  <c r="W840" i="13"/>
  <c r="R544" i="17"/>
  <c r="V157" i="15"/>
  <c r="Y358" i="13"/>
  <c r="Y569" i="13"/>
  <c r="P872" i="13"/>
  <c r="Y198" i="17"/>
  <c r="X866" i="18"/>
  <c r="K543" i="17"/>
  <c r="W864" i="18"/>
  <c r="R852" i="18"/>
  <c r="L888" i="13"/>
  <c r="V551" i="17"/>
  <c r="O589" i="17"/>
  <c r="O861" i="18"/>
  <c r="N872" i="18"/>
  <c r="Y611" i="14"/>
  <c r="U869" i="18"/>
  <c r="U637" i="17"/>
  <c r="N637" i="17"/>
  <c r="Q637" i="17"/>
  <c r="O641" i="17"/>
  <c r="N282" i="18"/>
  <c r="V876" i="13"/>
  <c r="M488" i="17"/>
  <c r="P590" i="17"/>
  <c r="M639" i="17"/>
  <c r="J545" i="17"/>
  <c r="R539" i="17"/>
  <c r="U836" i="18"/>
  <c r="M546" i="18"/>
  <c r="L852" i="13"/>
  <c r="X313" i="17"/>
  <c r="Q877" i="18"/>
  <c r="R817" i="14"/>
  <c r="Q816" i="18"/>
  <c r="L861" i="18"/>
  <c r="K529" i="17"/>
  <c r="Q806" i="18"/>
  <c r="U640" i="17"/>
  <c r="K640" i="17"/>
  <c r="P588" i="17"/>
  <c r="K859" i="13"/>
  <c r="V897" i="13"/>
  <c r="N813" i="18"/>
  <c r="V641" i="17"/>
  <c r="Q852" i="18"/>
  <c r="U550" i="17"/>
  <c r="Q550" i="17"/>
  <c r="J840" i="13"/>
  <c r="X851" i="18"/>
  <c r="L544" i="17"/>
  <c r="P878" i="14"/>
  <c r="P578" i="17"/>
  <c r="W870" i="18"/>
  <c r="X18" i="18"/>
  <c r="K18" i="18"/>
  <c r="W819" i="14"/>
  <c r="U855" i="18"/>
  <c r="R806" i="18"/>
  <c r="J670" i="17"/>
  <c r="P569" i="17"/>
  <c r="K829" i="18"/>
  <c r="N833" i="14"/>
  <c r="R591" i="17"/>
  <c r="K841" i="13"/>
  <c r="Y80" i="14"/>
  <c r="Y79" i="13"/>
  <c r="K295" i="14"/>
  <c r="P567" i="17"/>
  <c r="T647" i="17"/>
  <c r="P670" i="17"/>
  <c r="X654" i="17"/>
  <c r="V857" i="14"/>
  <c r="V595" i="17"/>
  <c r="W603" i="17"/>
  <c r="P576" i="17"/>
  <c r="S808" i="18"/>
  <c r="V839" i="14"/>
  <c r="S841" i="13"/>
  <c r="Y18" i="17"/>
  <c r="O549" i="17"/>
  <c r="T549" i="17"/>
  <c r="W870" i="13"/>
  <c r="O575" i="17"/>
  <c r="T853" i="14"/>
  <c r="Q662" i="17"/>
  <c r="Q837" i="13"/>
  <c r="X817" i="14"/>
  <c r="O617" i="17"/>
  <c r="S901" i="13"/>
  <c r="V488" i="17"/>
  <c r="W662" i="17"/>
  <c r="X839" i="14"/>
  <c r="W836" i="18"/>
  <c r="W600" i="17"/>
  <c r="R900" i="13"/>
  <c r="P99" i="19"/>
  <c r="L617" i="17"/>
  <c r="R884" i="14"/>
  <c r="X525" i="17"/>
  <c r="Q488" i="17"/>
  <c r="W640" i="17"/>
  <c r="U282" i="18"/>
  <c r="X619" i="17"/>
  <c r="K835" i="18"/>
  <c r="R573" i="17"/>
  <c r="N872" i="13"/>
  <c r="K888" i="13"/>
  <c r="Q902" i="13"/>
  <c r="V602" i="17"/>
  <c r="N885" i="13"/>
  <c r="O647" i="17"/>
  <c r="X598" i="17"/>
  <c r="K839" i="14"/>
  <c r="N532" i="17"/>
  <c r="Y575" i="18"/>
  <c r="V864" i="18"/>
  <c r="T878" i="14"/>
  <c r="V575" i="17"/>
  <c r="N575" i="17"/>
  <c r="O587" i="17"/>
  <c r="Y341" i="13"/>
  <c r="U842" i="14"/>
  <c r="Q867" i="14"/>
  <c r="L831" i="18"/>
  <c r="M841" i="13"/>
  <c r="W852" i="13"/>
  <c r="T853" i="18"/>
  <c r="J874" i="18"/>
  <c r="L571" i="17"/>
  <c r="K647" i="17"/>
  <c r="N822" i="14"/>
  <c r="U822" i="14"/>
  <c r="Y85" i="13"/>
  <c r="W569" i="17"/>
  <c r="S856" i="13"/>
  <c r="W844" i="14"/>
  <c r="Y564" i="18"/>
  <c r="V828" i="18"/>
  <c r="O546" i="17"/>
  <c r="X834" i="14"/>
  <c r="Y41" i="14"/>
  <c r="R853" i="14"/>
  <c r="L839" i="14"/>
  <c r="P336" i="13"/>
  <c r="N627" i="17"/>
  <c r="S641" i="17"/>
  <c r="V567" i="17"/>
  <c r="V829" i="18"/>
  <c r="W869" i="18"/>
  <c r="L620" i="17"/>
  <c r="P530" i="17"/>
  <c r="V598" i="17"/>
  <c r="N851" i="13"/>
  <c r="X831" i="18"/>
  <c r="T573" i="17"/>
  <c r="X876" i="14"/>
  <c r="T901" i="13"/>
  <c r="P864" i="18"/>
  <c r="K528" i="17"/>
  <c r="J528" i="17"/>
  <c r="L849" i="13"/>
  <c r="M863" i="18"/>
  <c r="T831" i="18"/>
  <c r="U578" i="17"/>
  <c r="O855" i="13"/>
  <c r="Y307" i="13"/>
  <c r="Y236" i="17"/>
  <c r="M567" i="17"/>
  <c r="U573" i="17"/>
  <c r="O855" i="18"/>
  <c r="L863" i="13"/>
  <c r="V854" i="14"/>
  <c r="Y73" i="18"/>
  <c r="U155" i="15"/>
  <c r="R563" i="17"/>
  <c r="N529" i="17"/>
  <c r="O829" i="14"/>
  <c r="Y299" i="14"/>
  <c r="M835" i="14"/>
  <c r="R860" i="13"/>
  <c r="V841" i="18"/>
  <c r="K588" i="17"/>
  <c r="Q828" i="18"/>
  <c r="T828" i="18"/>
  <c r="Q546" i="17"/>
  <c r="Y166" i="17"/>
  <c r="R851" i="18"/>
  <c r="M668" i="17"/>
  <c r="L525" i="17"/>
  <c r="T579" i="17"/>
  <c r="S613" i="17"/>
  <c r="L627" i="17"/>
  <c r="J880" i="14"/>
  <c r="V573" i="17"/>
  <c r="X523" i="17"/>
  <c r="V530" i="17"/>
  <c r="Q878" i="18"/>
  <c r="K598" i="17"/>
  <c r="Q531" i="17"/>
  <c r="Y88" i="17"/>
  <c r="S829" i="18"/>
  <c r="P573" i="17"/>
  <c r="W883" i="13"/>
  <c r="T588" i="17"/>
  <c r="R826" i="18"/>
  <c r="Y567" i="14"/>
  <c r="O835" i="18"/>
  <c r="X829" i="18"/>
  <c r="Y22" i="14"/>
  <c r="N605" i="17"/>
  <c r="U528" i="17"/>
  <c r="L834" i="18"/>
  <c r="R857" i="13"/>
  <c r="R864" i="18"/>
  <c r="U872" i="13"/>
  <c r="U579" i="17"/>
  <c r="Y344" i="14"/>
  <c r="O863" i="18"/>
  <c r="M868" i="18"/>
  <c r="M579" i="17"/>
  <c r="N598" i="17"/>
  <c r="V870" i="18"/>
  <c r="T563" i="17"/>
  <c r="P155" i="15"/>
  <c r="V835" i="14"/>
  <c r="R828" i="18"/>
  <c r="U646" i="17"/>
  <c r="T589" i="17"/>
  <c r="S567" i="17"/>
  <c r="R875" i="18"/>
  <c r="R866" i="18"/>
  <c r="O595" i="17"/>
  <c r="P647" i="17"/>
  <c r="O530" i="17"/>
  <c r="P872" i="14"/>
  <c r="J527" i="17"/>
  <c r="T605" i="17"/>
  <c r="J531" i="17"/>
  <c r="Y612" i="14"/>
  <c r="P878" i="18"/>
  <c r="Y94" i="17"/>
  <c r="N579" i="17"/>
  <c r="P646" i="17"/>
  <c r="Y42" i="17"/>
  <c r="N313" i="17"/>
  <c r="Y309" i="17"/>
  <c r="J76" i="19"/>
  <c r="J99" i="19"/>
  <c r="Y60" i="18"/>
  <c r="Y194" i="17"/>
  <c r="W639" i="17"/>
  <c r="W138" i="17"/>
  <c r="X637" i="17"/>
  <c r="Y15" i="18"/>
  <c r="N30" i="20"/>
  <c r="N32" i="20" s="1"/>
  <c r="L13" i="1" s="1"/>
  <c r="Y303" i="14"/>
  <c r="Y343" i="18"/>
  <c r="Y63" i="14"/>
  <c r="Y421" i="17"/>
  <c r="Y388" i="17"/>
  <c r="Y300" i="18"/>
  <c r="Y313" i="18"/>
  <c r="X32" i="15"/>
  <c r="N65" i="14"/>
  <c r="Y133" i="17"/>
  <c r="J830" i="14"/>
  <c r="Q647" i="17"/>
  <c r="U529" i="17"/>
  <c r="K857" i="14"/>
  <c r="O830" i="14"/>
  <c r="Q282" i="18"/>
  <c r="Y69" i="17"/>
  <c r="Y426" i="17"/>
  <c r="Y113" i="17"/>
  <c r="Y566" i="14"/>
  <c r="Y279" i="18"/>
  <c r="O546" i="18"/>
  <c r="Y319" i="13"/>
  <c r="Y193" i="17"/>
  <c r="X72" i="15"/>
  <c r="M154" i="15"/>
  <c r="P550" i="17"/>
  <c r="M589" i="17"/>
  <c r="L591" i="17"/>
  <c r="Y84" i="18"/>
  <c r="M313" i="17"/>
  <c r="Y311" i="17"/>
  <c r="Y83" i="17"/>
  <c r="N828" i="18"/>
  <c r="Y141" i="17"/>
  <c r="J534" i="17"/>
  <c r="Y30" i="17"/>
  <c r="T874" i="13"/>
  <c r="T65" i="13"/>
  <c r="Y346" i="18"/>
  <c r="Q646" i="17"/>
  <c r="Y135" i="17"/>
  <c r="K670" i="17"/>
  <c r="Y65" i="17"/>
  <c r="X138" i="17"/>
  <c r="Y616" i="14"/>
  <c r="T837" i="13"/>
  <c r="T157" i="15"/>
  <c r="M519" i="17"/>
  <c r="M577" i="17"/>
  <c r="K834" i="18"/>
  <c r="Y576" i="13"/>
  <c r="Y484" i="17"/>
  <c r="O488" i="17"/>
  <c r="Y109" i="17"/>
  <c r="Y187" i="17"/>
  <c r="Y487" i="17"/>
  <c r="J488" i="17"/>
  <c r="Y587" i="18"/>
  <c r="Y357" i="17"/>
  <c r="K525" i="17"/>
  <c r="R532" i="17"/>
  <c r="Y245" i="17"/>
  <c r="Y552" i="14"/>
  <c r="Q522" i="17"/>
  <c r="Y615" i="14"/>
  <c r="Y356" i="17"/>
  <c r="W855" i="18"/>
  <c r="Y237" i="17"/>
  <c r="K65" i="13"/>
  <c r="M553" i="17"/>
  <c r="J859" i="13"/>
  <c r="J18" i="18"/>
  <c r="Y150" i="17"/>
  <c r="Y164" i="17"/>
  <c r="J588" i="17"/>
  <c r="J871" i="18"/>
  <c r="Q563" i="17"/>
  <c r="Y73" i="13"/>
  <c r="W572" i="17"/>
  <c r="K591" i="17"/>
  <c r="U653" i="17"/>
  <c r="Y90" i="17"/>
  <c r="S562" i="17"/>
  <c r="M862" i="18"/>
  <c r="M647" i="17"/>
  <c r="Y318" i="17"/>
  <c r="Q838" i="18"/>
  <c r="Y605" i="18"/>
  <c r="V282" i="18"/>
  <c r="V806" i="18"/>
  <c r="K884" i="14"/>
  <c r="Y386" i="17"/>
  <c r="Y381" i="17"/>
  <c r="Y332" i="17"/>
  <c r="Y44" i="18"/>
  <c r="J836" i="18"/>
  <c r="X22" i="19"/>
  <c r="Y353" i="14"/>
  <c r="Y597" i="18"/>
  <c r="Y87" i="17"/>
  <c r="Y350" i="18"/>
  <c r="V884" i="14"/>
  <c r="R282" i="18"/>
  <c r="S543" i="17"/>
  <c r="U101" i="19"/>
  <c r="Y69" i="18"/>
  <c r="Y346" i="13"/>
  <c r="Y253" i="17"/>
  <c r="L546" i="17"/>
  <c r="N806" i="18"/>
  <c r="L853" i="18"/>
  <c r="Y344" i="18"/>
  <c r="Y244" i="17"/>
  <c r="M852" i="18"/>
  <c r="W852" i="14"/>
  <c r="O670" i="17"/>
  <c r="R833" i="14"/>
  <c r="T826" i="18"/>
  <c r="Y27" i="13"/>
  <c r="K901" i="13"/>
  <c r="Y88" i="13"/>
  <c r="Y96" i="17"/>
  <c r="Y500" i="17"/>
  <c r="W553" i="17"/>
  <c r="M869" i="18"/>
  <c r="Y355" i="17"/>
  <c r="Q389" i="17"/>
  <c r="W295" i="14"/>
  <c r="Y21" i="17"/>
  <c r="Q577" i="17"/>
  <c r="L863" i="18"/>
  <c r="L872" i="13"/>
  <c r="P157" i="15"/>
  <c r="O653" i="17"/>
  <c r="T833" i="14"/>
  <c r="W842" i="14"/>
  <c r="Y316" i="13"/>
  <c r="O155" i="15"/>
  <c r="W602" i="17"/>
  <c r="Q876" i="14"/>
  <c r="R849" i="13"/>
  <c r="R877" i="14"/>
  <c r="R841" i="14"/>
  <c r="U823" i="14"/>
  <c r="O570" i="17"/>
  <c r="Y287" i="18"/>
  <c r="V668" i="17"/>
  <c r="M891" i="13"/>
  <c r="W563" i="17"/>
  <c r="T852" i="13"/>
  <c r="M157" i="15"/>
  <c r="T885" i="13"/>
  <c r="O875" i="18"/>
  <c r="U830" i="14"/>
  <c r="M830" i="14"/>
  <c r="M826" i="18"/>
  <c r="P857" i="14"/>
  <c r="Y577" i="18"/>
  <c r="N851" i="18"/>
  <c r="J613" i="17"/>
  <c r="Y277" i="17"/>
  <c r="O531" i="17"/>
  <c r="Y542" i="18"/>
  <c r="W828" i="18"/>
  <c r="W670" i="17"/>
  <c r="M653" i="17"/>
  <c r="Y333" i="13"/>
  <c r="L874" i="14"/>
  <c r="L883" i="13"/>
  <c r="R838" i="18"/>
  <c r="U837" i="13"/>
  <c r="U868" i="18"/>
  <c r="M832" i="14"/>
  <c r="Y314" i="18"/>
  <c r="V534" i="17"/>
  <c r="U852" i="13"/>
  <c r="N864" i="18"/>
  <c r="N640" i="17"/>
  <c r="K662" i="17"/>
  <c r="M837" i="13"/>
  <c r="S835" i="18"/>
  <c r="M835" i="18"/>
  <c r="Y353" i="13"/>
  <c r="L902" i="13"/>
  <c r="N840" i="13"/>
  <c r="S670" i="17"/>
  <c r="X849" i="13"/>
  <c r="M530" i="17"/>
  <c r="V900" i="13"/>
  <c r="Y569" i="18"/>
  <c r="X841" i="18"/>
  <c r="Y364" i="17"/>
  <c r="S851" i="18"/>
  <c r="Y59" i="18"/>
  <c r="Y592" i="13"/>
  <c r="Q543" i="17"/>
  <c r="U888" i="13"/>
  <c r="Y321" i="13"/>
  <c r="Y235" i="17"/>
  <c r="Y342" i="14"/>
  <c r="M856" i="14"/>
  <c r="M570" i="17"/>
  <c r="Y261" i="17"/>
  <c r="S852" i="13"/>
  <c r="P841" i="18"/>
  <c r="V820" i="14"/>
  <c r="P883" i="13"/>
  <c r="O870" i="18"/>
  <c r="Q24" i="19"/>
  <c r="K562" i="17"/>
  <c r="Q834" i="14"/>
  <c r="X885" i="13"/>
  <c r="S668" i="17"/>
  <c r="L639" i="17"/>
  <c r="K900" i="13"/>
  <c r="Y87" i="13"/>
  <c r="Y425" i="17"/>
  <c r="Y183" i="17"/>
  <c r="Y603" i="18"/>
  <c r="Y613" i="18"/>
  <c r="T877" i="18"/>
  <c r="W841" i="18"/>
  <c r="R855" i="13"/>
  <c r="N868" i="18"/>
  <c r="R534" i="17"/>
  <c r="O563" i="17"/>
  <c r="U878" i="14"/>
  <c r="X888" i="13"/>
  <c r="O820" i="14"/>
  <c r="U835" i="14"/>
  <c r="Q835" i="14"/>
  <c r="M847" i="13"/>
  <c r="L24" i="19"/>
  <c r="L875" i="18"/>
  <c r="T841" i="13"/>
  <c r="Y576" i="18"/>
  <c r="Y57" i="17"/>
  <c r="S850" i="18"/>
  <c r="O817" i="14"/>
  <c r="L565" i="17"/>
  <c r="M823" i="14"/>
  <c r="P529" i="17"/>
  <c r="S565" i="17"/>
  <c r="V589" i="17"/>
  <c r="P852" i="13"/>
  <c r="N808" i="18"/>
  <c r="Y60" i="14"/>
  <c r="X640" i="17"/>
  <c r="Y301" i="17"/>
  <c r="L662" i="17"/>
  <c r="Y24" i="17"/>
  <c r="Y197" i="17"/>
  <c r="T99" i="19"/>
  <c r="Q313" i="17"/>
  <c r="R877" i="18"/>
  <c r="Y471" i="17"/>
  <c r="Y57" i="13"/>
  <c r="Y316" i="17"/>
  <c r="Y98" i="17"/>
  <c r="W76" i="19"/>
  <c r="K532" i="17"/>
  <c r="Y196" i="17"/>
  <c r="Y49" i="17"/>
  <c r="R878" i="18"/>
  <c r="O807" i="18"/>
  <c r="J884" i="14"/>
  <c r="Y402" i="17"/>
  <c r="I889" i="18"/>
  <c r="G131" i="10"/>
  <c r="S30" i="20"/>
  <c r="S32" i="20" s="1"/>
  <c r="Q13" i="1" s="1"/>
  <c r="L877" i="14"/>
  <c r="L529" i="17"/>
  <c r="M822" i="14"/>
  <c r="O569" i="17"/>
  <c r="P841" i="14"/>
  <c r="K851" i="18"/>
  <c r="Y227" i="17"/>
  <c r="X842" i="14"/>
  <c r="L842" i="14"/>
  <c r="Y47" i="18"/>
  <c r="Q519" i="17"/>
  <c r="O863" i="13"/>
  <c r="M595" i="17"/>
  <c r="N573" i="17"/>
  <c r="P653" i="17"/>
  <c r="N474" i="17"/>
  <c r="Y293" i="17"/>
  <c r="X869" i="18"/>
  <c r="W867" i="14"/>
  <c r="T874" i="18"/>
  <c r="N872" i="14"/>
  <c r="U872" i="14"/>
  <c r="M808" i="18"/>
  <c r="O282" i="18"/>
  <c r="Y211" i="17"/>
  <c r="Y213" i="17"/>
  <c r="T840" i="14"/>
  <c r="Q579" i="17"/>
  <c r="W646" i="17"/>
  <c r="Q870" i="18"/>
  <c r="N829" i="14"/>
  <c r="Q855" i="13"/>
  <c r="O837" i="13"/>
  <c r="U870" i="18"/>
  <c r="T596" i="17"/>
  <c r="P870" i="14"/>
  <c r="R870" i="14"/>
  <c r="Q155" i="15"/>
  <c r="Q885" i="13"/>
  <c r="P525" i="17"/>
  <c r="T613" i="17"/>
  <c r="X575" i="17"/>
  <c r="S640" i="17"/>
  <c r="V880" i="14"/>
  <c r="L668" i="17"/>
  <c r="S864" i="14"/>
  <c r="Y576" i="14"/>
  <c r="O532" i="17"/>
  <c r="T546" i="18"/>
  <c r="L876" i="13"/>
  <c r="Y581" i="13"/>
  <c r="W867" i="18"/>
  <c r="Y587" i="13"/>
  <c r="O873" i="14"/>
  <c r="W619" i="17"/>
  <c r="W313" i="17"/>
  <c r="O534" i="17"/>
  <c r="Y50" i="17"/>
  <c r="O848" i="18"/>
  <c r="M101" i="19"/>
  <c r="J822" i="14"/>
  <c r="X856" i="13"/>
  <c r="L828" i="18"/>
  <c r="W53" i="17"/>
  <c r="U668" i="17"/>
  <c r="O834" i="14"/>
  <c r="T816" i="18"/>
  <c r="Y312" i="18"/>
  <c r="P577" i="17"/>
  <c r="W858" i="13"/>
  <c r="Q525" i="17"/>
  <c r="S488" i="17"/>
  <c r="P850" i="18"/>
  <c r="R880" i="14"/>
  <c r="T841" i="18"/>
  <c r="L530" i="17"/>
  <c r="S532" i="17"/>
  <c r="Q532" i="17"/>
  <c r="Y532" i="17" s="1"/>
  <c r="X573" i="17"/>
  <c r="Y205" i="17"/>
  <c r="W591" i="17"/>
  <c r="T617" i="17"/>
  <c r="Y452" i="17"/>
  <c r="N567" i="17"/>
  <c r="L835" i="14"/>
  <c r="R841" i="18"/>
  <c r="U838" i="18"/>
  <c r="U874" i="14"/>
  <c r="O600" i="17"/>
  <c r="U850" i="18"/>
  <c r="U874" i="18"/>
  <c r="X565" i="17"/>
  <c r="U565" i="17"/>
  <c r="S534" i="17"/>
  <c r="X563" i="17"/>
  <c r="V852" i="13"/>
  <c r="O823" i="14"/>
  <c r="X529" i="17"/>
  <c r="X820" i="14"/>
  <c r="K875" i="18"/>
  <c r="J155" i="15"/>
  <c r="W856" i="13"/>
  <c r="I24" i="19"/>
  <c r="X867" i="14"/>
  <c r="O857" i="13"/>
  <c r="X856" i="14"/>
  <c r="M900" i="13"/>
  <c r="W571" i="17"/>
  <c r="Q571" i="17"/>
  <c r="Y410" i="17"/>
  <c r="T873" i="13"/>
  <c r="N877" i="18"/>
  <c r="Y430" i="17"/>
  <c r="O885" i="13"/>
  <c r="M876" i="14"/>
  <c r="Y308" i="14"/>
  <c r="X627" i="17"/>
  <c r="T620" i="17"/>
  <c r="P827" i="18"/>
  <c r="X530" i="17"/>
  <c r="X603" i="17"/>
  <c r="Q851" i="13"/>
  <c r="X527" i="17"/>
  <c r="R808" i="18"/>
  <c r="Y546" i="14"/>
  <c r="X892" i="13"/>
  <c r="S871" i="13"/>
  <c r="X113" i="15"/>
  <c r="Y209" i="17"/>
  <c r="X647" i="17"/>
  <c r="Y604" i="18"/>
  <c r="Y602" i="18"/>
  <c r="S313" i="17"/>
  <c r="Y63" i="13"/>
  <c r="Q880" i="18"/>
  <c r="U30" i="20"/>
  <c r="U32" i="20" s="1"/>
  <c r="S13" i="1" s="1"/>
  <c r="Q30" i="20"/>
  <c r="Q32" i="20" s="1"/>
  <c r="O13" i="1" s="1"/>
  <c r="M474" i="17"/>
  <c r="J851" i="18"/>
  <c r="N841" i="18"/>
  <c r="L900" i="13"/>
  <c r="X873" i="13"/>
  <c r="V841" i="13"/>
  <c r="T576" i="17"/>
  <c r="V878" i="14"/>
  <c r="X578" i="17"/>
  <c r="U901" i="13"/>
  <c r="W823" i="14"/>
  <c r="T880" i="18"/>
  <c r="Y361" i="17"/>
  <c r="N76" i="19"/>
  <c r="X75" i="15"/>
  <c r="Y333" i="17"/>
  <c r="Y291" i="18"/>
  <c r="R837" i="14"/>
  <c r="X834" i="18"/>
  <c r="N613" i="17"/>
  <c r="T488" i="17"/>
  <c r="K840" i="13"/>
  <c r="Y294" i="13"/>
  <c r="R155" i="15"/>
  <c r="P662" i="17"/>
  <c r="P620" i="17"/>
  <c r="O157" i="15"/>
  <c r="P861" i="18"/>
  <c r="N602" i="17"/>
  <c r="O827" i="18"/>
  <c r="V832" i="14"/>
  <c r="L603" i="17"/>
  <c r="Y311" i="13"/>
  <c r="W900" i="13"/>
  <c r="W336" i="13"/>
  <c r="N831" i="18"/>
  <c r="S839" i="14"/>
  <c r="P532" i="17"/>
  <c r="Y210" i="17"/>
  <c r="P76" i="19"/>
  <c r="T593" i="18"/>
  <c r="P531" i="17"/>
  <c r="X877" i="14"/>
  <c r="Y577" i="14"/>
  <c r="Y362" i="17"/>
  <c r="O901" i="13"/>
  <c r="W647" i="17"/>
  <c r="M901" i="13"/>
  <c r="K880" i="18"/>
  <c r="L76" i="19"/>
  <c r="Y86" i="17"/>
  <c r="Q875" i="18"/>
  <c r="W880" i="18"/>
  <c r="W580" i="17"/>
  <c r="W157" i="15"/>
  <c r="U847" i="13"/>
  <c r="R488" i="17"/>
  <c r="P488" i="17"/>
  <c r="T570" i="17"/>
  <c r="P591" i="17"/>
  <c r="Y591" i="17" s="1"/>
  <c r="S620" i="17"/>
  <c r="Y342" i="18"/>
  <c r="Q578" i="17"/>
  <c r="N530" i="17"/>
  <c r="N570" i="17"/>
  <c r="N600" i="17"/>
  <c r="X900" i="13"/>
  <c r="J900" i="13"/>
  <c r="J901" i="13"/>
  <c r="P831" i="18"/>
  <c r="W532" i="17"/>
  <c r="Y304" i="17"/>
  <c r="O877" i="14"/>
  <c r="Y631" i="13"/>
  <c r="X576" i="17"/>
  <c r="Y334" i="17"/>
  <c r="T807" i="18"/>
  <c r="M877" i="18"/>
  <c r="M836" i="18"/>
  <c r="W598" i="17"/>
  <c r="Y284" i="17"/>
  <c r="Y444" i="17"/>
  <c r="Y191" i="17"/>
  <c r="Q808" i="18"/>
  <c r="Y555" i="14"/>
  <c r="V76" i="19"/>
  <c r="X668" i="17"/>
  <c r="M76" i="19"/>
  <c r="W852" i="18"/>
  <c r="X858" i="13"/>
  <c r="W866" i="18"/>
  <c r="L488" i="17"/>
  <c r="X87" i="15"/>
  <c r="N836" i="18"/>
  <c r="U880" i="14"/>
  <c r="J850" i="18"/>
  <c r="K530" i="17"/>
  <c r="K878" i="18"/>
  <c r="S900" i="13"/>
  <c r="L872" i="14"/>
  <c r="X115" i="15"/>
  <c r="Y365" i="17"/>
  <c r="W855" i="13"/>
  <c r="Y615" i="13"/>
  <c r="S531" i="17"/>
  <c r="Y185" i="17"/>
  <c r="V24" i="19"/>
  <c r="Y429" i="17"/>
  <c r="Y56" i="13"/>
  <c r="U878" i="18"/>
  <c r="Y562" i="18"/>
  <c r="O522" i="17"/>
  <c r="Y91" i="17"/>
  <c r="V877" i="18"/>
  <c r="U570" i="17"/>
  <c r="R859" i="13"/>
  <c r="L813" i="18"/>
  <c r="Y813" i="18" s="1"/>
  <c r="J532" i="17"/>
  <c r="I232" i="17"/>
  <c r="K79" i="8"/>
  <c r="I247" i="17" s="1"/>
  <c r="M64" i="8"/>
  <c r="N125" i="17"/>
  <c r="V125" i="17"/>
  <c r="Q125" i="17"/>
  <c r="K125" i="17"/>
  <c r="W125" i="17"/>
  <c r="W629" i="17" s="1"/>
  <c r="P125" i="17"/>
  <c r="X125" i="17"/>
  <c r="T125" i="17"/>
  <c r="T629" i="17" s="1"/>
  <c r="R125" i="17"/>
  <c r="L125" i="17"/>
  <c r="L629" i="17" s="1"/>
  <c r="M125" i="17"/>
  <c r="S125" i="17"/>
  <c r="S629" i="17" s="1"/>
  <c r="O125" i="17"/>
  <c r="J125" i="17"/>
  <c r="J629" i="17" s="1"/>
  <c r="U125" i="17"/>
  <c r="U629" i="17" s="1"/>
  <c r="P306" i="14"/>
  <c r="W306" i="14"/>
  <c r="W836" i="14" s="1"/>
  <c r="V306" i="14"/>
  <c r="V836" i="14" s="1"/>
  <c r="T306" i="14"/>
  <c r="T836" i="14" s="1"/>
  <c r="N306" i="14"/>
  <c r="N836" i="14" s="1"/>
  <c r="O306" i="14"/>
  <c r="O836" i="14" s="1"/>
  <c r="R306" i="14"/>
  <c r="R836" i="14" s="1"/>
  <c r="S306" i="14"/>
  <c r="S836" i="14" s="1"/>
  <c r="K306" i="14"/>
  <c r="K836" i="14" s="1"/>
  <c r="L306" i="14"/>
  <c r="L836" i="14" s="1"/>
  <c r="Q306" i="14"/>
  <c r="Q836" i="14" s="1"/>
  <c r="X306" i="14"/>
  <c r="X836" i="14" s="1"/>
  <c r="M306" i="14"/>
  <c r="M836" i="14" s="1"/>
  <c r="U306" i="14"/>
  <c r="U836" i="14" s="1"/>
  <c r="J306" i="14"/>
  <c r="J836" i="14" s="1"/>
  <c r="K320" i="13"/>
  <c r="W320" i="13"/>
  <c r="P320" i="13"/>
  <c r="X320" i="13"/>
  <c r="X862" i="13" s="1"/>
  <c r="U320" i="13"/>
  <c r="U862" i="13" s="1"/>
  <c r="N320" i="13"/>
  <c r="N862" i="13" s="1"/>
  <c r="J320" i="13"/>
  <c r="Q320" i="13"/>
  <c r="Q862" i="13" s="1"/>
  <c r="M320" i="13"/>
  <c r="S320" i="13"/>
  <c r="T320" i="13"/>
  <c r="T862" i="13" s="1"/>
  <c r="R320" i="13"/>
  <c r="O320" i="13"/>
  <c r="V320" i="13"/>
  <c r="V862" i="13" s="1"/>
  <c r="L320" i="13"/>
  <c r="L862" i="13" s="1"/>
  <c r="Y612" i="13"/>
  <c r="X883" i="13"/>
  <c r="X93" i="17"/>
  <c r="X597" i="17" s="1"/>
  <c r="K93" i="17"/>
  <c r="K597" i="17" s="1"/>
  <c r="W93" i="17"/>
  <c r="W597" i="17" s="1"/>
  <c r="M93" i="17"/>
  <c r="P93" i="17"/>
  <c r="O93" i="17"/>
  <c r="T93" i="17"/>
  <c r="R93" i="17"/>
  <c r="R597" i="17" s="1"/>
  <c r="L93" i="17"/>
  <c r="L597" i="17" s="1"/>
  <c r="S93" i="17"/>
  <c r="S597" i="17" s="1"/>
  <c r="U93" i="17"/>
  <c r="V93" i="17"/>
  <c r="V597" i="17" s="1"/>
  <c r="J93" i="17"/>
  <c r="J597" i="17" s="1"/>
  <c r="Q93" i="17"/>
  <c r="N93" i="17"/>
  <c r="N597" i="17" s="1"/>
  <c r="J477" i="17"/>
  <c r="Q477" i="17"/>
  <c r="Q481" i="17" s="1"/>
  <c r="V477" i="17"/>
  <c r="V481" i="17" s="1"/>
  <c r="M477" i="17"/>
  <c r="M481" i="17" s="1"/>
  <c r="S477" i="17"/>
  <c r="S481" i="17" s="1"/>
  <c r="T477" i="17"/>
  <c r="K477" i="17"/>
  <c r="K481" i="17" s="1"/>
  <c r="O477" i="17"/>
  <c r="X477" i="17"/>
  <c r="X645" i="17" s="1"/>
  <c r="U477" i="17"/>
  <c r="W477" i="17"/>
  <c r="L477" i="17"/>
  <c r="N477" i="17"/>
  <c r="P477" i="17"/>
  <c r="R477" i="17"/>
  <c r="X165" i="17"/>
  <c r="X669" i="17" s="1"/>
  <c r="W165" i="17"/>
  <c r="W669" i="17" s="1"/>
  <c r="T165" i="17"/>
  <c r="T669" i="17" s="1"/>
  <c r="P165" i="17"/>
  <c r="P669" i="17" s="1"/>
  <c r="S165" i="17"/>
  <c r="S669" i="17" s="1"/>
  <c r="J165" i="17"/>
  <c r="J669" i="17" s="1"/>
  <c r="O165" i="17"/>
  <c r="O669" i="17" s="1"/>
  <c r="Q165" i="17"/>
  <c r="Q669" i="17" s="1"/>
  <c r="M165" i="17"/>
  <c r="M669" i="17" s="1"/>
  <c r="U165" i="17"/>
  <c r="U669" i="17" s="1"/>
  <c r="K165" i="17"/>
  <c r="K669" i="17" s="1"/>
  <c r="N165" i="17"/>
  <c r="N669" i="17" s="1"/>
  <c r="L165" i="17"/>
  <c r="L669" i="17" s="1"/>
  <c r="V165" i="17"/>
  <c r="V669" i="17" s="1"/>
  <c r="R165" i="17"/>
  <c r="R669" i="17" s="1"/>
  <c r="M82" i="5"/>
  <c r="I82" i="13"/>
  <c r="X610" i="14"/>
  <c r="X875" i="14" s="1"/>
  <c r="L610" i="14"/>
  <c r="M610" i="14"/>
  <c r="M875" i="14" s="1"/>
  <c r="U610" i="14"/>
  <c r="U875" i="14" s="1"/>
  <c r="S610" i="14"/>
  <c r="S875" i="14" s="1"/>
  <c r="W610" i="14"/>
  <c r="W875" i="14" s="1"/>
  <c r="N610" i="14"/>
  <c r="N875" i="14" s="1"/>
  <c r="V610" i="14"/>
  <c r="V875" i="14" s="1"/>
  <c r="R610" i="14"/>
  <c r="R875" i="14" s="1"/>
  <c r="T610" i="14"/>
  <c r="T875" i="14" s="1"/>
  <c r="J610" i="14"/>
  <c r="J875" i="14" s="1"/>
  <c r="P610" i="14"/>
  <c r="O610" i="14"/>
  <c r="O875" i="14" s="1"/>
  <c r="K610" i="14"/>
  <c r="K875" i="14" s="1"/>
  <c r="Q610" i="14"/>
  <c r="Q875" i="14" s="1"/>
  <c r="K601" i="18"/>
  <c r="U601" i="18"/>
  <c r="U865" i="18" s="1"/>
  <c r="Q601" i="18"/>
  <c r="Q865" i="18" s="1"/>
  <c r="M601" i="18"/>
  <c r="M865" i="18" s="1"/>
  <c r="V601" i="18"/>
  <c r="V865" i="18" s="1"/>
  <c r="N601" i="18"/>
  <c r="N865" i="18" s="1"/>
  <c r="P601" i="18"/>
  <c r="W601" i="18"/>
  <c r="W865" i="18" s="1"/>
  <c r="T601" i="18"/>
  <c r="R601" i="18"/>
  <c r="R865" i="18" s="1"/>
  <c r="L601" i="18"/>
  <c r="L865" i="18" s="1"/>
  <c r="X601" i="18"/>
  <c r="X865" i="18" s="1"/>
  <c r="S601" i="18"/>
  <c r="S865" i="18" s="1"/>
  <c r="J601" i="18"/>
  <c r="O601" i="18"/>
  <c r="O865" i="18" s="1"/>
  <c r="R567" i="17"/>
  <c r="V553" i="17"/>
  <c r="Y385" i="17"/>
  <c r="Q63" i="1"/>
  <c r="Q52" i="1"/>
  <c r="Q59" i="1"/>
  <c r="Y27" i="20"/>
  <c r="M389" i="17"/>
  <c r="M541" i="17"/>
  <c r="N287" i="13"/>
  <c r="U287" i="13"/>
  <c r="P287" i="13"/>
  <c r="X287" i="13"/>
  <c r="R287" i="13"/>
  <c r="W287" i="13"/>
  <c r="S287" i="13"/>
  <c r="V287" i="13"/>
  <c r="L287" i="13"/>
  <c r="O287" i="13"/>
  <c r="M287" i="13"/>
  <c r="Q287" i="13"/>
  <c r="K287" i="13"/>
  <c r="T287" i="13"/>
  <c r="J287" i="13"/>
  <c r="P23" i="14"/>
  <c r="X23" i="14"/>
  <c r="M23" i="14"/>
  <c r="W23" i="14"/>
  <c r="R23" i="14"/>
  <c r="N23" i="14"/>
  <c r="V23" i="14"/>
  <c r="J23" i="14"/>
  <c r="Q23" i="14"/>
  <c r="U23" i="14"/>
  <c r="K23" i="14"/>
  <c r="L23" i="14"/>
  <c r="T23" i="14"/>
  <c r="S23" i="14"/>
  <c r="O23" i="14"/>
  <c r="O544" i="17"/>
  <c r="Y376" i="17"/>
  <c r="O389" i="17"/>
  <c r="R295" i="14"/>
  <c r="R822" i="14"/>
  <c r="Y292" i="14"/>
  <c r="R60" i="17"/>
  <c r="J60" i="17"/>
  <c r="Q60" i="17"/>
  <c r="M60" i="17"/>
  <c r="M564" i="17" s="1"/>
  <c r="K60" i="17"/>
  <c r="K564" i="17" s="1"/>
  <c r="X60" i="17"/>
  <c r="L60" i="17"/>
  <c r="P60" i="17"/>
  <c r="N60" i="17"/>
  <c r="U60" i="17"/>
  <c r="S60" i="17"/>
  <c r="S564" i="17" s="1"/>
  <c r="V60" i="17"/>
  <c r="O60" i="17"/>
  <c r="W60" i="17"/>
  <c r="T60" i="17"/>
  <c r="T564" i="17" s="1"/>
  <c r="T100" i="15"/>
  <c r="Q100" i="15"/>
  <c r="J100" i="15"/>
  <c r="W100" i="15"/>
  <c r="S100" i="15"/>
  <c r="R100" i="15"/>
  <c r="V100" i="15"/>
  <c r="U100" i="15"/>
  <c r="N100" i="15"/>
  <c r="M100" i="15"/>
  <c r="P100" i="15"/>
  <c r="L100" i="15"/>
  <c r="I100" i="15"/>
  <c r="K100" i="15"/>
  <c r="O100" i="15"/>
  <c r="L23" i="11"/>
  <c r="H48" i="19"/>
  <c r="J25" i="11"/>
  <c r="L556" i="18"/>
  <c r="L820" i="18" s="1"/>
  <c r="W556" i="18"/>
  <c r="W820" i="18" s="1"/>
  <c r="S556" i="18"/>
  <c r="S820" i="18" s="1"/>
  <c r="R556" i="18"/>
  <c r="R820" i="18" s="1"/>
  <c r="M556" i="18"/>
  <c r="V556" i="18"/>
  <c r="V820" i="18" s="1"/>
  <c r="J556" i="18"/>
  <c r="J820" i="18" s="1"/>
  <c r="K556" i="18"/>
  <c r="K820" i="18" s="1"/>
  <c r="X556" i="18"/>
  <c r="X820" i="18" s="1"/>
  <c r="Q556" i="18"/>
  <c r="Q820" i="18" s="1"/>
  <c r="P556" i="18"/>
  <c r="P820" i="18" s="1"/>
  <c r="O556" i="18"/>
  <c r="O820" i="18" s="1"/>
  <c r="U556" i="18"/>
  <c r="N556" i="18"/>
  <c r="N820" i="18" s="1"/>
  <c r="T556" i="18"/>
  <c r="T820" i="18" s="1"/>
  <c r="W351" i="14"/>
  <c r="U351" i="14"/>
  <c r="P351" i="14"/>
  <c r="X351" i="14"/>
  <c r="N351" i="14"/>
  <c r="K351" i="14"/>
  <c r="M351" i="14"/>
  <c r="Q351" i="14"/>
  <c r="L351" i="14"/>
  <c r="R351" i="14"/>
  <c r="V351" i="14"/>
  <c r="R129" i="21" s="1"/>
  <c r="S351" i="14"/>
  <c r="T351" i="14"/>
  <c r="J351" i="14"/>
  <c r="O351" i="14"/>
  <c r="X37" i="13"/>
  <c r="V37" i="13"/>
  <c r="W37" i="13"/>
  <c r="P37" i="13"/>
  <c r="P850" i="13" s="1"/>
  <c r="L37" i="13"/>
  <c r="R37" i="13"/>
  <c r="N37" i="13"/>
  <c r="K37" i="13"/>
  <c r="O37" i="13"/>
  <c r="M37" i="13"/>
  <c r="T37" i="13"/>
  <c r="T850" i="13" s="1"/>
  <c r="S37" i="13"/>
  <c r="S850" i="13" s="1"/>
  <c r="U37" i="13"/>
  <c r="Q37" i="13"/>
  <c r="Q850" i="13" s="1"/>
  <c r="J37" i="13"/>
  <c r="Y585" i="18"/>
  <c r="T562" i="17"/>
  <c r="U573" i="14"/>
  <c r="X573" i="14"/>
  <c r="X838" i="14" s="1"/>
  <c r="J573" i="14"/>
  <c r="R573" i="14"/>
  <c r="R838" i="14" s="1"/>
  <c r="P573" i="14"/>
  <c r="P838" i="14" s="1"/>
  <c r="K573" i="14"/>
  <c r="T573" i="14"/>
  <c r="M573" i="14"/>
  <c r="W573" i="14"/>
  <c r="L573" i="14"/>
  <c r="V573" i="14"/>
  <c r="V838" i="14" s="1"/>
  <c r="N573" i="14"/>
  <c r="O573" i="14"/>
  <c r="O838" i="14" s="1"/>
  <c r="Q573" i="14"/>
  <c r="S573" i="14"/>
  <c r="Q413" i="17"/>
  <c r="Q581" i="17" s="1"/>
  <c r="X413" i="17"/>
  <c r="X581" i="17" s="1"/>
  <c r="O413" i="17"/>
  <c r="O581" i="17" s="1"/>
  <c r="W413" i="17"/>
  <c r="W581" i="17" s="1"/>
  <c r="P413" i="17"/>
  <c r="P581" i="17" s="1"/>
  <c r="R413" i="17"/>
  <c r="R581" i="17" s="1"/>
  <c r="T413" i="17"/>
  <c r="T581" i="17" s="1"/>
  <c r="U413" i="17"/>
  <c r="U581" i="17" s="1"/>
  <c r="V413" i="17"/>
  <c r="V581" i="17" s="1"/>
  <c r="K413" i="17"/>
  <c r="K581" i="17" s="1"/>
  <c r="J413" i="17"/>
  <c r="J581" i="17" s="1"/>
  <c r="L413" i="17"/>
  <c r="L581" i="17" s="1"/>
  <c r="M413" i="17"/>
  <c r="N413" i="17"/>
  <c r="N581" i="17" s="1"/>
  <c r="S413" i="17"/>
  <c r="S581" i="17" s="1"/>
  <c r="P568" i="18"/>
  <c r="T568" i="18"/>
  <c r="T832" i="18" s="1"/>
  <c r="J568" i="18"/>
  <c r="X568" i="18"/>
  <c r="X832" i="18" s="1"/>
  <c r="M568" i="18"/>
  <c r="M832" i="18" s="1"/>
  <c r="S568" i="18"/>
  <c r="N568" i="18"/>
  <c r="U568" i="18"/>
  <c r="W568" i="18"/>
  <c r="W832" i="18" s="1"/>
  <c r="K568" i="18"/>
  <c r="K832" i="18" s="1"/>
  <c r="L568" i="18"/>
  <c r="L832" i="18" s="1"/>
  <c r="V568" i="18"/>
  <c r="R568" i="18"/>
  <c r="R832" i="18" s="1"/>
  <c r="Q568" i="18"/>
  <c r="O568" i="18"/>
  <c r="O832" i="18" s="1"/>
  <c r="Y36" i="18"/>
  <c r="X828" i="18"/>
  <c r="X591" i="17"/>
  <c r="Y300" i="14"/>
  <c r="X65" i="14"/>
  <c r="X851" i="14"/>
  <c r="Y82" i="18"/>
  <c r="W144" i="17"/>
  <c r="X144" i="17"/>
  <c r="T144" i="17"/>
  <c r="L144" i="17"/>
  <c r="S144" i="17"/>
  <c r="S648" i="17" s="1"/>
  <c r="K144" i="17"/>
  <c r="Q144" i="17"/>
  <c r="V144" i="17"/>
  <c r="V648" i="17" s="1"/>
  <c r="R144" i="17"/>
  <c r="N144" i="17"/>
  <c r="U144" i="17"/>
  <c r="J144" i="17"/>
  <c r="J648" i="17" s="1"/>
  <c r="M144" i="17"/>
  <c r="O144" i="17"/>
  <c r="P144" i="17"/>
  <c r="Y75" i="17"/>
  <c r="P579" i="17"/>
  <c r="X76" i="17"/>
  <c r="X580" i="17" s="1"/>
  <c r="O76" i="17"/>
  <c r="O580" i="17" s="1"/>
  <c r="N76" i="17"/>
  <c r="N580" i="17" s="1"/>
  <c r="L76" i="17"/>
  <c r="L580" i="17" s="1"/>
  <c r="U76" i="17"/>
  <c r="U580" i="17" s="1"/>
  <c r="P76" i="17"/>
  <c r="P580" i="17" s="1"/>
  <c r="T76" i="17"/>
  <c r="T580" i="17" s="1"/>
  <c r="J76" i="17"/>
  <c r="J580" i="17" s="1"/>
  <c r="S76" i="17"/>
  <c r="S580" i="17" s="1"/>
  <c r="R76" i="17"/>
  <c r="R580" i="17" s="1"/>
  <c r="K76" i="17"/>
  <c r="K580" i="17" s="1"/>
  <c r="V76" i="17"/>
  <c r="V580" i="17" s="1"/>
  <c r="Q76" i="17"/>
  <c r="Q580" i="17" s="1"/>
  <c r="M76" i="17"/>
  <c r="M580" i="17" s="1"/>
  <c r="M141" i="8"/>
  <c r="L145" i="8"/>
  <c r="I319" i="17"/>
  <c r="M151" i="8"/>
  <c r="K152" i="8"/>
  <c r="I618" i="13"/>
  <c r="L91" i="5"/>
  <c r="I633" i="13" s="1"/>
  <c r="I623" i="13"/>
  <c r="M81" i="5"/>
  <c r="L91" i="10"/>
  <c r="I619" i="18" s="1"/>
  <c r="M73" i="10"/>
  <c r="X286" i="18"/>
  <c r="X294" i="18" s="1"/>
  <c r="W286" i="18"/>
  <c r="W294" i="18" s="1"/>
  <c r="V286" i="18"/>
  <c r="J286" i="18"/>
  <c r="J294" i="18" s="1"/>
  <c r="P286" i="18"/>
  <c r="L286" i="18"/>
  <c r="R286" i="18"/>
  <c r="R294" i="18" s="1"/>
  <c r="K286" i="18"/>
  <c r="O286" i="18"/>
  <c r="T286" i="18"/>
  <c r="U286" i="18"/>
  <c r="Q286" i="18"/>
  <c r="M286" i="18"/>
  <c r="S286" i="18"/>
  <c r="N286" i="18"/>
  <c r="N294" i="18" s="1"/>
  <c r="M41" i="5"/>
  <c r="I583" i="13"/>
  <c r="L30" i="20"/>
  <c r="L32" i="20" s="1"/>
  <c r="J13" i="1" s="1"/>
  <c r="Y26" i="20"/>
  <c r="W618" i="14"/>
  <c r="W883" i="14" s="1"/>
  <c r="J618" i="14"/>
  <c r="J883" i="14" s="1"/>
  <c r="X618" i="14"/>
  <c r="X883" i="14" s="1"/>
  <c r="K618" i="14"/>
  <c r="K883" i="14" s="1"/>
  <c r="M618" i="14"/>
  <c r="M883" i="14" s="1"/>
  <c r="S618" i="14"/>
  <c r="S883" i="14" s="1"/>
  <c r="N618" i="14"/>
  <c r="N883" i="14" s="1"/>
  <c r="P618" i="14"/>
  <c r="U618" i="14"/>
  <c r="U883" i="14" s="1"/>
  <c r="R618" i="14"/>
  <c r="R883" i="14" s="1"/>
  <c r="L618" i="14"/>
  <c r="V618" i="14"/>
  <c r="V883" i="14" s="1"/>
  <c r="Q618" i="14"/>
  <c r="Q883" i="14" s="1"/>
  <c r="O618" i="14"/>
  <c r="O883" i="14" s="1"/>
  <c r="T618" i="14"/>
  <c r="T883" i="14" s="1"/>
  <c r="X313" i="14"/>
  <c r="W313" i="14"/>
  <c r="W843" i="14" s="1"/>
  <c r="P313" i="14"/>
  <c r="K313" i="14"/>
  <c r="K843" i="14" s="1"/>
  <c r="L313" i="14"/>
  <c r="L843" i="14" s="1"/>
  <c r="J313" i="14"/>
  <c r="J843" i="14" s="1"/>
  <c r="V313" i="14"/>
  <c r="V843" i="14" s="1"/>
  <c r="R313" i="14"/>
  <c r="T313" i="14"/>
  <c r="T843" i="14" s="1"/>
  <c r="N313" i="14"/>
  <c r="S313" i="14"/>
  <c r="S843" i="14" s="1"/>
  <c r="M313" i="14"/>
  <c r="M843" i="14" s="1"/>
  <c r="O313" i="14"/>
  <c r="O843" i="14" s="1"/>
  <c r="Q313" i="14"/>
  <c r="U313" i="14"/>
  <c r="M63" i="6"/>
  <c r="K65" i="6"/>
  <c r="I328" i="14"/>
  <c r="I86" i="14"/>
  <c r="M86" i="6"/>
  <c r="W582" i="13"/>
  <c r="W853" i="13" s="1"/>
  <c r="X582" i="13"/>
  <c r="R582" i="13"/>
  <c r="M582" i="13"/>
  <c r="M853" i="13" s="1"/>
  <c r="P582" i="13"/>
  <c r="N582" i="13"/>
  <c r="K582" i="13"/>
  <c r="K853" i="13" s="1"/>
  <c r="O582" i="13"/>
  <c r="V582" i="13"/>
  <c r="S582" i="13"/>
  <c r="Q582" i="13"/>
  <c r="J582" i="13"/>
  <c r="L582" i="13"/>
  <c r="L853" i="13" s="1"/>
  <c r="U582" i="13"/>
  <c r="T582" i="13"/>
  <c r="R568" i="13"/>
  <c r="P568" i="13"/>
  <c r="P839" i="13" s="1"/>
  <c r="V568" i="13"/>
  <c r="W568" i="13"/>
  <c r="K568" i="13"/>
  <c r="K572" i="13" s="1"/>
  <c r="Q568" i="13"/>
  <c r="S568" i="13"/>
  <c r="S839" i="13" s="1"/>
  <c r="U568" i="13"/>
  <c r="N568" i="13"/>
  <c r="M568" i="13"/>
  <c r="L568" i="13"/>
  <c r="L839" i="13" s="1"/>
  <c r="T568" i="13"/>
  <c r="T572" i="13" s="1"/>
  <c r="J568" i="13"/>
  <c r="J839" i="13" s="1"/>
  <c r="O568" i="13"/>
  <c r="O572" i="13" s="1"/>
  <c r="I48" i="13"/>
  <c r="M48" i="5"/>
  <c r="M37" i="5"/>
  <c r="J52" i="5"/>
  <c r="P62" i="17"/>
  <c r="P566" i="17" s="1"/>
  <c r="R62" i="17"/>
  <c r="R566" i="17" s="1"/>
  <c r="U62" i="17"/>
  <c r="U566" i="17" s="1"/>
  <c r="M62" i="17"/>
  <c r="M566" i="17" s="1"/>
  <c r="N62" i="17"/>
  <c r="N566" i="17" s="1"/>
  <c r="V62" i="17"/>
  <c r="V566" i="17" s="1"/>
  <c r="J62" i="17"/>
  <c r="S62" i="17"/>
  <c r="S566" i="17" s="1"/>
  <c r="X62" i="17"/>
  <c r="X566" i="17" s="1"/>
  <c r="W62" i="17"/>
  <c r="W566" i="17" s="1"/>
  <c r="Q62" i="17"/>
  <c r="K62" i="17"/>
  <c r="K566" i="17" s="1"/>
  <c r="L62" i="17"/>
  <c r="O62" i="17"/>
  <c r="O566" i="17" s="1"/>
  <c r="T62" i="17"/>
  <c r="I63" i="1"/>
  <c r="I59" i="1"/>
  <c r="J30" i="20"/>
  <c r="Y25" i="20"/>
  <c r="S63" i="1"/>
  <c r="K63" i="1"/>
  <c r="T540" i="17"/>
  <c r="T389" i="17"/>
  <c r="Q323" i="13"/>
  <c r="J874" i="13"/>
  <c r="Y61" i="13"/>
  <c r="P852" i="14"/>
  <c r="R565" i="17"/>
  <c r="Y61" i="17"/>
  <c r="Y264" i="17"/>
  <c r="P835" i="14"/>
  <c r="Y305" i="14"/>
  <c r="Y70" i="18"/>
  <c r="K862" i="18"/>
  <c r="K91" i="18"/>
  <c r="U837" i="18"/>
  <c r="Y309" i="18"/>
  <c r="Y296" i="13"/>
  <c r="L853" i="14"/>
  <c r="Y323" i="14"/>
  <c r="Y289" i="14"/>
  <c r="U295" i="14"/>
  <c r="U874" i="13"/>
  <c r="U336" i="13"/>
  <c r="Y332" i="13"/>
  <c r="Y324" i="14"/>
  <c r="U389" i="17"/>
  <c r="P389" i="17"/>
  <c r="Y374" i="17"/>
  <c r="S336" i="13"/>
  <c r="O862" i="18"/>
  <c r="Y81" i="18"/>
  <c r="S550" i="17"/>
  <c r="S647" i="17"/>
  <c r="S145" i="17"/>
  <c r="N543" i="17"/>
  <c r="V547" i="17"/>
  <c r="V389" i="17"/>
  <c r="S837" i="13"/>
  <c r="Y566" i="13"/>
  <c r="R836" i="18"/>
  <c r="Y308" i="18"/>
  <c r="Y15" i="17"/>
  <c r="O577" i="17"/>
  <c r="Y73" i="17"/>
  <c r="Y78" i="14"/>
  <c r="N852" i="14"/>
  <c r="Y267" i="17"/>
  <c r="N603" i="17"/>
  <c r="S863" i="18"/>
  <c r="V646" i="17"/>
  <c r="M563" i="17"/>
  <c r="S602" i="17"/>
  <c r="Y266" i="17"/>
  <c r="R867" i="18"/>
  <c r="L851" i="14"/>
  <c r="Y586" i="14"/>
  <c r="N817" i="14"/>
  <c r="Y287" i="14"/>
  <c r="N295" i="14"/>
  <c r="S546" i="17"/>
  <c r="Y378" i="17"/>
  <c r="L841" i="14"/>
  <c r="Y336" i="18"/>
  <c r="Y26" i="14"/>
  <c r="Y314" i="14"/>
  <c r="R876" i="13"/>
  <c r="R336" i="13"/>
  <c r="Y327" i="14"/>
  <c r="L857" i="14"/>
  <c r="Y379" i="17"/>
  <c r="L323" i="13"/>
  <c r="Y306" i="13"/>
  <c r="Q65" i="14"/>
  <c r="Y58" i="14"/>
  <c r="Y231" i="17"/>
  <c r="Y68" i="17"/>
  <c r="P847" i="13"/>
  <c r="K847" i="13"/>
  <c r="Y34" i="13"/>
  <c r="R138" i="17"/>
  <c r="R639" i="17"/>
  <c r="Y373" i="17"/>
  <c r="K389" i="17"/>
  <c r="Q540" i="17"/>
  <c r="Y372" i="17"/>
  <c r="Y72" i="18"/>
  <c r="S838" i="14"/>
  <c r="L852" i="18"/>
  <c r="Y324" i="18"/>
  <c r="Q856" i="13"/>
  <c r="Y43" i="13"/>
  <c r="R646" i="17"/>
  <c r="Y142" i="17"/>
  <c r="K838" i="14"/>
  <c r="Y28" i="14"/>
  <c r="J639" i="17"/>
  <c r="J138" i="17"/>
  <c r="Y71" i="18"/>
  <c r="J91" i="18"/>
  <c r="Y77" i="14"/>
  <c r="O872" i="14"/>
  <c r="M841" i="14"/>
  <c r="Y46" i="14"/>
  <c r="K867" i="18"/>
  <c r="Y339" i="18"/>
  <c r="Y265" i="17"/>
  <c r="T837" i="18"/>
  <c r="Q867" i="18"/>
  <c r="Y75" i="18"/>
  <c r="J866" i="18"/>
  <c r="Y338" i="18"/>
  <c r="Y42" i="18"/>
  <c r="P834" i="18"/>
  <c r="Y834" i="18" s="1"/>
  <c r="Y69" i="13"/>
  <c r="R587" i="17"/>
  <c r="O816" i="18"/>
  <c r="Y288" i="18"/>
  <c r="Q554" i="17"/>
  <c r="K587" i="17"/>
  <c r="Y345" i="13"/>
  <c r="Y71" i="14"/>
  <c r="Y43" i="18"/>
  <c r="J835" i="18"/>
  <c r="M875" i="18"/>
  <c r="Y83" i="18"/>
  <c r="Y78" i="18"/>
  <c r="M870" i="18"/>
  <c r="Q138" i="17"/>
  <c r="Y42" i="14"/>
  <c r="S849" i="13"/>
  <c r="V851" i="18"/>
  <c r="Y851" i="18" s="1"/>
  <c r="Y323" i="18"/>
  <c r="R869" i="14"/>
  <c r="Y233" i="17"/>
  <c r="Y304" i="18"/>
  <c r="Y270" i="17"/>
  <c r="Y419" i="17"/>
  <c r="J587" i="17"/>
  <c r="R641" i="17"/>
  <c r="Y137" i="17"/>
  <c r="Y184" i="17"/>
  <c r="Y189" i="17"/>
  <c r="T525" i="17"/>
  <c r="T199" i="17"/>
  <c r="Y446" i="17"/>
  <c r="O854" i="14"/>
  <c r="Y295" i="13"/>
  <c r="M870" i="13"/>
  <c r="M336" i="13"/>
  <c r="J576" i="17"/>
  <c r="Y240" i="17"/>
  <c r="Y241" i="17"/>
  <c r="Y333" i="18"/>
  <c r="O828" i="18"/>
  <c r="J578" i="17"/>
  <c r="Y242" i="17"/>
  <c r="Y78" i="17"/>
  <c r="K563" i="17"/>
  <c r="Y59" i="17"/>
  <c r="O852" i="13"/>
  <c r="Y39" i="13"/>
  <c r="Q829" i="14"/>
  <c r="O835" i="14"/>
  <c r="Y345" i="14"/>
  <c r="L875" i="14"/>
  <c r="Y343" i="14"/>
  <c r="S826" i="18"/>
  <c r="J826" i="18"/>
  <c r="Y34" i="18"/>
  <c r="Y74" i="18"/>
  <c r="Y81" i="13"/>
  <c r="V863" i="13"/>
  <c r="Y50" i="13"/>
  <c r="M839" i="14"/>
  <c r="Y309" i="14"/>
  <c r="Y334" i="14"/>
  <c r="Y314" i="13"/>
  <c r="O852" i="14"/>
  <c r="Y57" i="14"/>
  <c r="O65" i="14"/>
  <c r="X65" i="13"/>
  <c r="Y50" i="18"/>
  <c r="Y584" i="18"/>
  <c r="Y352" i="13"/>
  <c r="J835" i="14"/>
  <c r="Y40" i="14"/>
  <c r="Y256" i="17"/>
  <c r="Y312" i="13"/>
  <c r="Y75" i="14"/>
  <c r="Y434" i="17"/>
  <c r="M602" i="17"/>
  <c r="Y255" i="17"/>
  <c r="Y325" i="14"/>
  <c r="Y322" i="14"/>
  <c r="Y35" i="18"/>
  <c r="Y318" i="13"/>
  <c r="Y334" i="18"/>
  <c r="V862" i="18"/>
  <c r="Y49" i="14"/>
  <c r="Y262" i="17"/>
  <c r="J872" i="13"/>
  <c r="Y330" i="13"/>
  <c r="U867" i="14"/>
  <c r="Y72" i="14"/>
  <c r="Y28" i="18"/>
  <c r="S295" i="14"/>
  <c r="Y288" i="14"/>
  <c r="P640" i="17"/>
  <c r="Y136" i="17"/>
  <c r="Q839" i="13"/>
  <c r="V561" i="17"/>
  <c r="P835" i="18"/>
  <c r="Y307" i="18"/>
  <c r="Q336" i="13"/>
  <c r="Y342" i="13"/>
  <c r="Y310" i="13"/>
  <c r="Y345" i="18"/>
  <c r="Y246" i="17"/>
  <c r="Y301" i="18"/>
  <c r="Y326" i="14"/>
  <c r="M885" i="13"/>
  <c r="Y343" i="13"/>
  <c r="Y289" i="18"/>
  <c r="M883" i="13"/>
  <c r="Y70" i="13"/>
  <c r="Y83" i="13"/>
  <c r="M138" i="21"/>
  <c r="Y251" i="17"/>
  <c r="T839" i="13"/>
  <c r="Y341" i="14"/>
  <c r="Y41" i="17"/>
  <c r="Y62" i="13"/>
  <c r="M65" i="13"/>
  <c r="P869" i="18"/>
  <c r="Y77" i="18"/>
  <c r="R853" i="13"/>
  <c r="Y23" i="17"/>
  <c r="S22" i="13"/>
  <c r="M22" i="13"/>
  <c r="L22" i="13"/>
  <c r="O22" i="13"/>
  <c r="U22" i="13"/>
  <c r="T22" i="13"/>
  <c r="P22" i="13"/>
  <c r="R22" i="13"/>
  <c r="N22" i="13"/>
  <c r="V22" i="13"/>
  <c r="Q22" i="13"/>
  <c r="J22" i="13"/>
  <c r="K22" i="13"/>
  <c r="L295" i="14"/>
  <c r="O590" i="17"/>
  <c r="Y254" i="17"/>
  <c r="S563" i="17"/>
  <c r="L587" i="17"/>
  <c r="Q53" i="17"/>
  <c r="R144" i="21"/>
  <c r="X49" i="19"/>
  <c r="J829" i="14"/>
  <c r="Y564" i="14"/>
  <c r="L820" i="14"/>
  <c r="Y820" i="14" s="1"/>
  <c r="Y25" i="14"/>
  <c r="Y606" i="18"/>
  <c r="Y291" i="14"/>
  <c r="T855" i="18"/>
  <c r="Y327" i="18"/>
  <c r="Y38" i="14"/>
  <c r="K871" i="13"/>
  <c r="Y880" i="14"/>
  <c r="K157" i="15"/>
  <c r="X157" i="15" s="1"/>
  <c r="X34" i="15"/>
  <c r="Q876" i="13"/>
  <c r="Y334" i="13"/>
  <c r="U99" i="19"/>
  <c r="U24" i="19"/>
  <c r="R99" i="19"/>
  <c r="X21" i="19"/>
  <c r="J877" i="14"/>
  <c r="N852" i="13"/>
  <c r="J145" i="17"/>
  <c r="Y25" i="18"/>
  <c r="P875" i="14"/>
  <c r="Y614" i="18"/>
  <c r="O878" i="18"/>
  <c r="S76" i="19"/>
  <c r="X73" i="19"/>
  <c r="S99" i="19"/>
  <c r="T851" i="13"/>
  <c r="Y38" i="13"/>
  <c r="Y88" i="14"/>
  <c r="U828" i="18"/>
  <c r="O24" i="19"/>
  <c r="O101" i="19"/>
  <c r="X830" i="14"/>
  <c r="U834" i="14"/>
  <c r="M839" i="13"/>
  <c r="R433" i="17"/>
  <c r="R601" i="17" s="1"/>
  <c r="W433" i="17"/>
  <c r="K433" i="17"/>
  <c r="K601" i="17" s="1"/>
  <c r="S433" i="17"/>
  <c r="S601" i="17" s="1"/>
  <c r="L433" i="17"/>
  <c r="L601" i="17" s="1"/>
  <c r="T433" i="17"/>
  <c r="T601" i="17" s="1"/>
  <c r="M433" i="17"/>
  <c r="M601" i="17" s="1"/>
  <c r="U433" i="17"/>
  <c r="U601" i="17" s="1"/>
  <c r="O433" i="17"/>
  <c r="P433" i="17"/>
  <c r="Q433" i="17"/>
  <c r="Q601" i="17" s="1"/>
  <c r="V433" i="17"/>
  <c r="Y602" i="14"/>
  <c r="O808" i="18"/>
  <c r="Y16" i="18"/>
  <c r="O18" i="18"/>
  <c r="Y549" i="18"/>
  <c r="M838" i="14"/>
  <c r="M852" i="14"/>
  <c r="Y35" i="13"/>
  <c r="T822" i="14"/>
  <c r="Y36" i="17"/>
  <c r="T872" i="14"/>
  <c r="Y14" i="18"/>
  <c r="X853" i="13"/>
  <c r="V23" i="13"/>
  <c r="V836" i="13" s="1"/>
  <c r="X23" i="13"/>
  <c r="X836" i="13" s="1"/>
  <c r="Q23" i="13"/>
  <c r="Q836" i="13" s="1"/>
  <c r="J23" i="13"/>
  <c r="W23" i="13"/>
  <c r="W836" i="13" s="1"/>
  <c r="K23" i="13"/>
  <c r="K836" i="13" s="1"/>
  <c r="T23" i="13"/>
  <c r="T836" i="13" s="1"/>
  <c r="R23" i="13"/>
  <c r="R836" i="13" s="1"/>
  <c r="S23" i="13"/>
  <c r="S836" i="13" s="1"/>
  <c r="U23" i="13"/>
  <c r="U836" i="13" s="1"/>
  <c r="M23" i="13"/>
  <c r="M836" i="13" s="1"/>
  <c r="O23" i="13"/>
  <c r="O836" i="13" s="1"/>
  <c r="L23" i="13"/>
  <c r="L836" i="13" s="1"/>
  <c r="P23" i="13"/>
  <c r="P836" i="13" s="1"/>
  <c r="Y588" i="18"/>
  <c r="O852" i="18"/>
  <c r="Y571" i="14"/>
  <c r="O625" i="13"/>
  <c r="W625" i="13"/>
  <c r="S625" i="13"/>
  <c r="X625" i="13"/>
  <c r="L625" i="13"/>
  <c r="J625" i="13"/>
  <c r="P625" i="13"/>
  <c r="M625" i="13"/>
  <c r="U625" i="13"/>
  <c r="N625" i="13"/>
  <c r="R625" i="13"/>
  <c r="M86" i="13"/>
  <c r="L86" i="13"/>
  <c r="O86" i="13"/>
  <c r="X86" i="13"/>
  <c r="R86" i="13"/>
  <c r="Q86" i="13"/>
  <c r="S86" i="13"/>
  <c r="J86" i="13"/>
  <c r="P86" i="13"/>
  <c r="W86" i="13"/>
  <c r="U86" i="13"/>
  <c r="T86" i="13"/>
  <c r="K86" i="13"/>
  <c r="Y327" i="13"/>
  <c r="M581" i="17"/>
  <c r="M820" i="18"/>
  <c r="Y158" i="17"/>
  <c r="N23" i="13"/>
  <c r="N836" i="13" s="1"/>
  <c r="W872" i="14"/>
  <c r="W99" i="19"/>
  <c r="W24" i="19"/>
  <c r="L854" i="14"/>
  <c r="L572" i="13"/>
  <c r="T640" i="17"/>
  <c r="M645" i="17"/>
  <c r="K876" i="13"/>
  <c r="O571" i="17"/>
  <c r="Y67" i="17"/>
  <c r="Y612" i="18"/>
  <c r="Y206" i="17"/>
  <c r="Y408" i="17"/>
  <c r="T857" i="14"/>
  <c r="Y62" i="14"/>
  <c r="O881" i="18"/>
  <c r="N554" i="14"/>
  <c r="S554" i="14"/>
  <c r="R554" i="14"/>
  <c r="X554" i="14"/>
  <c r="V554" i="14"/>
  <c r="K554" i="14"/>
  <c r="M554" i="14"/>
  <c r="J554" i="14"/>
  <c r="L554" i="14"/>
  <c r="P554" i="14"/>
  <c r="T554" i="14"/>
  <c r="O554" i="14"/>
  <c r="O819" i="14" s="1"/>
  <c r="Q554" i="14"/>
  <c r="U554" i="14"/>
  <c r="L588" i="17"/>
  <c r="N859" i="13"/>
  <c r="X348" i="13"/>
  <c r="W348" i="13"/>
  <c r="N348" i="13"/>
  <c r="K348" i="13"/>
  <c r="J348" i="13"/>
  <c r="M348" i="13"/>
  <c r="U348" i="13"/>
  <c r="O348" i="13"/>
  <c r="T348" i="13"/>
  <c r="W340" i="18"/>
  <c r="W868" i="18" s="1"/>
  <c r="V340" i="18"/>
  <c r="S340" i="18"/>
  <c r="S868" i="18" s="1"/>
  <c r="R340" i="18"/>
  <c r="R868" i="18" s="1"/>
  <c r="K340" i="18"/>
  <c r="K868" i="18" s="1"/>
  <c r="P340" i="18"/>
  <c r="P868" i="18" s="1"/>
  <c r="J340" i="18"/>
  <c r="O340" i="18"/>
  <c r="T340" i="18"/>
  <c r="T868" i="18" s="1"/>
  <c r="L340" i="18"/>
  <c r="W346" i="14"/>
  <c r="W876" i="14" s="1"/>
  <c r="T346" i="14"/>
  <c r="T876" i="14" s="1"/>
  <c r="U346" i="14"/>
  <c r="U876" i="14" s="1"/>
  <c r="N346" i="14"/>
  <c r="R346" i="14"/>
  <c r="R876" i="14" s="1"/>
  <c r="Y305" i="17"/>
  <c r="K257" i="17"/>
  <c r="V257" i="17"/>
  <c r="X257" i="17"/>
  <c r="X593" i="17" s="1"/>
  <c r="R257" i="17"/>
  <c r="N257" i="17"/>
  <c r="N593" i="17" s="1"/>
  <c r="S257" i="17"/>
  <c r="S593" i="17" s="1"/>
  <c r="M257" i="17"/>
  <c r="M593" i="17" s="1"/>
  <c r="O257" i="17"/>
  <c r="U257" i="17"/>
  <c r="M855" i="13"/>
  <c r="X897" i="13"/>
  <c r="U826" i="18"/>
  <c r="W856" i="14"/>
  <c r="K645" i="17"/>
  <c r="Y27" i="17"/>
  <c r="R531" i="17"/>
  <c r="S39" i="14"/>
  <c r="R39" i="14"/>
  <c r="R834" i="14" s="1"/>
  <c r="W39" i="14"/>
  <c r="W834" i="14" s="1"/>
  <c r="K39" i="14"/>
  <c r="L39" i="14"/>
  <c r="M39" i="14"/>
  <c r="M834" i="14" s="1"/>
  <c r="N39" i="14"/>
  <c r="N834" i="14" s="1"/>
  <c r="Y469" i="17"/>
  <c r="Y312" i="17"/>
  <c r="Y46" i="17"/>
  <c r="Y592" i="14"/>
  <c r="Q857" i="14"/>
  <c r="X73" i="15"/>
  <c r="M155" i="15"/>
  <c r="Y479" i="17"/>
  <c r="X128" i="15"/>
  <c r="M617" i="17"/>
  <c r="Y317" i="17"/>
  <c r="M76" i="10"/>
  <c r="K91" i="10"/>
  <c r="I355" i="18" s="1"/>
  <c r="I338" i="14"/>
  <c r="M73" i="6"/>
  <c r="R617" i="14"/>
  <c r="P617" i="14"/>
  <c r="L617" i="14"/>
  <c r="N617" i="14"/>
  <c r="O617" i="14"/>
  <c r="Q617" i="14"/>
  <c r="X617" i="14"/>
  <c r="V617" i="14"/>
  <c r="T617" i="14"/>
  <c r="J617" i="14"/>
  <c r="K617" i="14"/>
  <c r="W617" i="14"/>
  <c r="M617" i="14"/>
  <c r="M831" i="18"/>
  <c r="P836" i="14"/>
  <c r="U577" i="17"/>
  <c r="W862" i="13"/>
  <c r="L470" i="17"/>
  <c r="O470" i="17"/>
  <c r="O474" i="17" s="1"/>
  <c r="W470" i="17"/>
  <c r="W474" i="17" s="1"/>
  <c r="P470" i="17"/>
  <c r="P474" i="17" s="1"/>
  <c r="Q470" i="17"/>
  <c r="Q474" i="17" s="1"/>
  <c r="R470" i="17"/>
  <c r="R474" i="17" s="1"/>
  <c r="S470" i="17"/>
  <c r="S474" i="17" s="1"/>
  <c r="U470" i="17"/>
  <c r="U474" i="17" s="1"/>
  <c r="T470" i="17"/>
  <c r="T474" i="17" s="1"/>
  <c r="S853" i="18"/>
  <c r="Y353" i="17"/>
  <c r="Y395" i="17"/>
  <c r="Y72" i="17"/>
  <c r="Y24" i="13"/>
  <c r="P24" i="14"/>
  <c r="P819" i="14" s="1"/>
  <c r="T24" i="14"/>
  <c r="R24" i="14"/>
  <c r="V24" i="14"/>
  <c r="J24" i="14"/>
  <c r="N24" i="14"/>
  <c r="L24" i="14"/>
  <c r="U24" i="14"/>
  <c r="N340" i="13"/>
  <c r="W340" i="13"/>
  <c r="R340" i="13"/>
  <c r="X340" i="13"/>
  <c r="V340" i="13"/>
  <c r="L340" i="13"/>
  <c r="T340" i="13"/>
  <c r="S340" i="13"/>
  <c r="O340" i="13"/>
  <c r="J313" i="17"/>
  <c r="Y310" i="17"/>
  <c r="Y412" i="17"/>
  <c r="Y565" i="14"/>
  <c r="Y356" i="13"/>
  <c r="I91" i="18"/>
  <c r="W335" i="18"/>
  <c r="X335" i="18"/>
  <c r="P335" i="18"/>
  <c r="K335" i="18"/>
  <c r="J335" i="18"/>
  <c r="N335" i="18"/>
  <c r="Q335" i="18"/>
  <c r="Q863" i="18" s="1"/>
  <c r="T335" i="18"/>
  <c r="P351" i="13"/>
  <c r="X351" i="13"/>
  <c r="S351" i="13"/>
  <c r="W351" i="13"/>
  <c r="N351" i="13"/>
  <c r="V351" i="13"/>
  <c r="T351" i="13"/>
  <c r="M351" i="13"/>
  <c r="O351" i="13"/>
  <c r="R351" i="13"/>
  <c r="I347" i="13"/>
  <c r="M76" i="5"/>
  <c r="K91" i="5"/>
  <c r="I362" i="13" s="1"/>
  <c r="Y626" i="13"/>
  <c r="Y593" i="14"/>
  <c r="Y21" i="18"/>
  <c r="Y58" i="17"/>
  <c r="O853" i="18"/>
  <c r="U820" i="18"/>
  <c r="M842" i="14"/>
  <c r="X470" i="17"/>
  <c r="X474" i="17" s="1"/>
  <c r="Y567" i="18"/>
  <c r="Y580" i="14"/>
  <c r="Y407" i="17"/>
  <c r="N563" i="18"/>
  <c r="J563" i="18"/>
  <c r="X563" i="18"/>
  <c r="X827" i="18" s="1"/>
  <c r="K563" i="18"/>
  <c r="Q563" i="18"/>
  <c r="L563" i="18"/>
  <c r="W563" i="18"/>
  <c r="T563" i="18"/>
  <c r="M563" i="18"/>
  <c r="R563" i="18"/>
  <c r="U563" i="18"/>
  <c r="Y403" i="17"/>
  <c r="K571" i="17"/>
  <c r="L880" i="18"/>
  <c r="Y88" i="18"/>
  <c r="I424" i="17"/>
  <c r="M88" i="8"/>
  <c r="L103" i="8"/>
  <c r="I439" i="17" s="1"/>
  <c r="M102" i="8"/>
  <c r="I438" i="17"/>
  <c r="J589" i="14"/>
  <c r="R589" i="14"/>
  <c r="R854" i="14" s="1"/>
  <c r="Q589" i="14"/>
  <c r="Q854" i="14" s="1"/>
  <c r="W589" i="14"/>
  <c r="W854" i="14" s="1"/>
  <c r="S589" i="14"/>
  <c r="S854" i="14" s="1"/>
  <c r="X589" i="14"/>
  <c r="X854" i="14" s="1"/>
  <c r="U589" i="14"/>
  <c r="P589" i="14"/>
  <c r="N589" i="14"/>
  <c r="N854" i="14" s="1"/>
  <c r="T589" i="14"/>
  <c r="K589" i="14"/>
  <c r="M589" i="14"/>
  <c r="M854" i="14" s="1"/>
  <c r="P427" i="17"/>
  <c r="P595" i="17" s="1"/>
  <c r="Q427" i="17"/>
  <c r="Q595" i="17" s="1"/>
  <c r="W427" i="17"/>
  <c r="J427" i="17"/>
  <c r="R427" i="17"/>
  <c r="R595" i="17" s="1"/>
  <c r="U40" i="13"/>
  <c r="U853" i="13" s="1"/>
  <c r="N40" i="13"/>
  <c r="O40" i="13"/>
  <c r="S40" i="13"/>
  <c r="S853" i="13" s="1"/>
  <c r="V40" i="13"/>
  <c r="V853" i="13" s="1"/>
  <c r="P40" i="13"/>
  <c r="P853" i="13" s="1"/>
  <c r="Q40" i="13"/>
  <c r="J40" i="13"/>
  <c r="T40" i="13"/>
  <c r="Y613" i="13"/>
  <c r="Y619" i="14"/>
  <c r="I578" i="18"/>
  <c r="M50" i="10"/>
  <c r="M50" i="6"/>
  <c r="I315" i="14"/>
  <c r="K52" i="6"/>
  <c r="M199" i="17"/>
  <c r="X870" i="13"/>
  <c r="X116" i="15"/>
  <c r="O199" i="17"/>
  <c r="R445" i="17"/>
  <c r="K445" i="17"/>
  <c r="Q445" i="17"/>
  <c r="V445" i="17"/>
  <c r="Y101" i="17"/>
  <c r="M86" i="5"/>
  <c r="I628" i="13"/>
  <c r="Y502" i="17"/>
  <c r="Y473" i="17"/>
  <c r="I556" i="14"/>
  <c r="M26" i="6"/>
  <c r="I80" i="13"/>
  <c r="M80" i="5"/>
  <c r="I74" i="13"/>
  <c r="M74" i="5"/>
  <c r="W315" i="13"/>
  <c r="W323" i="13" s="1"/>
  <c r="X315" i="13"/>
  <c r="V315" i="13"/>
  <c r="W228" i="17"/>
  <c r="V228" i="17"/>
  <c r="X228" i="17"/>
  <c r="N228" i="17"/>
  <c r="N840" i="18"/>
  <c r="L653" i="17"/>
  <c r="T832" i="14"/>
  <c r="P89" i="13"/>
  <c r="P902" i="13" s="1"/>
  <c r="T89" i="13"/>
  <c r="T902" i="13" s="1"/>
  <c r="R89" i="13"/>
  <c r="R902" i="13" s="1"/>
  <c r="W89" i="13"/>
  <c r="W902" i="13" s="1"/>
  <c r="M89" i="13"/>
  <c r="J89" i="13"/>
  <c r="V89" i="13"/>
  <c r="V902" i="13" s="1"/>
  <c r="X89" i="13"/>
  <c r="X902" i="13" s="1"/>
  <c r="Y57" i="18"/>
  <c r="Y567" i="13"/>
  <c r="Y571" i="18"/>
  <c r="I354" i="13"/>
  <c r="G27" i="23"/>
  <c r="M83" i="5"/>
  <c r="M71" i="5"/>
  <c r="I71" i="13"/>
  <c r="R298" i="13"/>
  <c r="R840" i="13" s="1"/>
  <c r="O298" i="13"/>
  <c r="O840" i="13" s="1"/>
  <c r="X298" i="13"/>
  <c r="X840" i="13" s="1"/>
  <c r="L298" i="13"/>
  <c r="V298" i="13"/>
  <c r="V840" i="13" s="1"/>
  <c r="S298" i="13"/>
  <c r="S840" i="13" s="1"/>
  <c r="L474" i="17"/>
  <c r="M70" i="5"/>
  <c r="J91" i="5"/>
  <c r="F42" i="23"/>
  <c r="E42" i="23" s="1"/>
  <c r="L30" i="6"/>
  <c r="I282" i="18"/>
  <c r="T670" i="17"/>
  <c r="X839" i="13"/>
  <c r="O877" i="18"/>
  <c r="W110" i="17"/>
  <c r="W614" i="17" s="1"/>
  <c r="X110" i="17"/>
  <c r="X614" i="17" s="1"/>
  <c r="Y603" i="13"/>
  <c r="Y400" i="17"/>
  <c r="Y478" i="17"/>
  <c r="L646" i="17"/>
  <c r="Y44" i="17"/>
  <c r="I138" i="17"/>
  <c r="S357" i="13"/>
  <c r="T357" i="13"/>
  <c r="P129" i="21" s="1"/>
  <c r="U357" i="13"/>
  <c r="W357" i="13"/>
  <c r="J357" i="13"/>
  <c r="F129" i="21" s="1"/>
  <c r="P357" i="13"/>
  <c r="N357" i="13"/>
  <c r="O357" i="13"/>
  <c r="K129" i="21" s="1"/>
  <c r="Q357" i="13"/>
  <c r="M129" i="21" s="1"/>
  <c r="X357" i="13"/>
  <c r="R357" i="13"/>
  <c r="L357" i="13"/>
  <c r="X377" i="17"/>
  <c r="X545" i="17" s="1"/>
  <c r="W377" i="17"/>
  <c r="I77" i="13"/>
  <c r="F27" i="23"/>
  <c r="E27" i="23" s="1"/>
  <c r="N331" i="13"/>
  <c r="K331" i="13"/>
  <c r="I627" i="13"/>
  <c r="M85" i="5"/>
  <c r="R617" i="17"/>
  <c r="Y186" i="17"/>
  <c r="X47" i="19"/>
  <c r="Y350" i="14"/>
  <c r="Y102" i="17"/>
  <c r="U617" i="17"/>
  <c r="Q36" i="13"/>
  <c r="W36" i="13"/>
  <c r="P841" i="13"/>
  <c r="Y608" i="18"/>
  <c r="J591" i="14"/>
  <c r="J856" i="14" s="1"/>
  <c r="S591" i="14"/>
  <c r="S856" i="14" s="1"/>
  <c r="N591" i="14"/>
  <c r="N856" i="14" s="1"/>
  <c r="O591" i="14"/>
  <c r="O856" i="14" s="1"/>
  <c r="K591" i="14"/>
  <c r="K856" i="14" s="1"/>
  <c r="Q591" i="14"/>
  <c r="Q856" i="14" s="1"/>
  <c r="L591" i="14"/>
  <c r="L856" i="14" s="1"/>
  <c r="U591" i="14"/>
  <c r="U856" i="14" s="1"/>
  <c r="P591" i="14"/>
  <c r="P856" i="14" s="1"/>
  <c r="R591" i="14"/>
  <c r="R856" i="14" s="1"/>
  <c r="T591" i="14"/>
  <c r="T856" i="14" s="1"/>
  <c r="V591" i="14"/>
  <c r="V856" i="14" s="1"/>
  <c r="K432" i="17"/>
  <c r="S432" i="17"/>
  <c r="S600" i="17" s="1"/>
  <c r="L432" i="17"/>
  <c r="L600" i="17" s="1"/>
  <c r="T432" i="17"/>
  <c r="T600" i="17" s="1"/>
  <c r="M432" i="17"/>
  <c r="M600" i="17" s="1"/>
  <c r="U432" i="17"/>
  <c r="U600" i="17" s="1"/>
  <c r="Q432" i="17"/>
  <c r="Q600" i="17" s="1"/>
  <c r="R432" i="17"/>
  <c r="R600" i="17" s="1"/>
  <c r="V432" i="17"/>
  <c r="V600" i="17" s="1"/>
  <c r="X80" i="18"/>
  <c r="P80" i="18"/>
  <c r="P872" i="18" s="1"/>
  <c r="R80" i="18"/>
  <c r="R872" i="18" s="1"/>
  <c r="O80" i="18"/>
  <c r="O872" i="18" s="1"/>
  <c r="Q80" i="18"/>
  <c r="Q872" i="18" s="1"/>
  <c r="S80" i="18"/>
  <c r="S872" i="18" s="1"/>
  <c r="V80" i="18"/>
  <c r="L80" i="18"/>
  <c r="W80" i="18"/>
  <c r="M80" i="18"/>
  <c r="M872" i="18" s="1"/>
  <c r="Y436" i="17"/>
  <c r="R19" i="17"/>
  <c r="R523" i="17" s="1"/>
  <c r="W19" i="17"/>
  <c r="W523" i="17" s="1"/>
  <c r="O19" i="17"/>
  <c r="O523" i="17" s="1"/>
  <c r="U19" i="17"/>
  <c r="U523" i="17" s="1"/>
  <c r="I25" i="13"/>
  <c r="N579" i="14"/>
  <c r="N844" i="14" s="1"/>
  <c r="M579" i="14"/>
  <c r="M844" i="14" s="1"/>
  <c r="P579" i="14"/>
  <c r="P844" i="14" s="1"/>
  <c r="X579" i="14"/>
  <c r="X844" i="14" s="1"/>
  <c r="T579" i="14"/>
  <c r="T844" i="14" s="1"/>
  <c r="V579" i="14"/>
  <c r="V844" i="14" s="1"/>
  <c r="Q579" i="14"/>
  <c r="Q844" i="14" s="1"/>
  <c r="L579" i="14"/>
  <c r="L844" i="14" s="1"/>
  <c r="K579" i="14"/>
  <c r="K844" i="14" s="1"/>
  <c r="R579" i="14"/>
  <c r="R844" i="14" s="1"/>
  <c r="U579" i="14"/>
  <c r="U844" i="14" s="1"/>
  <c r="V571" i="17"/>
  <c r="T589" i="13"/>
  <c r="T860" i="13" s="1"/>
  <c r="K589" i="13"/>
  <c r="Q589" i="13"/>
  <c r="J589" i="13"/>
  <c r="U589" i="13"/>
  <c r="U860" i="13" s="1"/>
  <c r="N589" i="13"/>
  <c r="V589" i="13"/>
  <c r="X589" i="13"/>
  <c r="W589" i="13"/>
  <c r="L589" i="13"/>
  <c r="P589" i="13"/>
  <c r="M81" i="10"/>
  <c r="I609" i="18"/>
  <c r="K610" i="18"/>
  <c r="K874" i="18" s="1"/>
  <c r="Q610" i="18"/>
  <c r="Q874" i="18" s="1"/>
  <c r="L610" i="18"/>
  <c r="L874" i="18" s="1"/>
  <c r="R610" i="18"/>
  <c r="R874" i="18" s="1"/>
  <c r="M610" i="18"/>
  <c r="M874" i="18" s="1"/>
  <c r="X610" i="18"/>
  <c r="X874" i="18" s="1"/>
  <c r="P610" i="18"/>
  <c r="P874" i="18" s="1"/>
  <c r="O605" i="14"/>
  <c r="O870" i="14" s="1"/>
  <c r="T605" i="14"/>
  <c r="T870" i="14" s="1"/>
  <c r="N605" i="14"/>
  <c r="N870" i="14" s="1"/>
  <c r="J605" i="14"/>
  <c r="M605" i="14"/>
  <c r="M870" i="14" s="1"/>
  <c r="V605" i="14"/>
  <c r="V870" i="14" s="1"/>
  <c r="W605" i="14"/>
  <c r="W870" i="14" s="1"/>
  <c r="K605" i="14"/>
  <c r="K870" i="14" s="1"/>
  <c r="L605" i="14"/>
  <c r="L870" i="14" s="1"/>
  <c r="S605" i="14"/>
  <c r="S870" i="14" s="1"/>
  <c r="X605" i="14"/>
  <c r="X870" i="14" s="1"/>
  <c r="M608" i="14"/>
  <c r="M873" i="14" s="1"/>
  <c r="P608" i="14"/>
  <c r="P873" i="14" s="1"/>
  <c r="U608" i="14"/>
  <c r="U873" i="14" s="1"/>
  <c r="X608" i="14"/>
  <c r="X873" i="14" s="1"/>
  <c r="T608" i="14"/>
  <c r="K608" i="14"/>
  <c r="S608" i="14"/>
  <c r="S873" i="14" s="1"/>
  <c r="R608" i="14"/>
  <c r="R873" i="14" s="1"/>
  <c r="N608" i="14"/>
  <c r="N873" i="14" s="1"/>
  <c r="V608" i="14"/>
  <c r="V873" i="14" s="1"/>
  <c r="L608" i="14"/>
  <c r="L873" i="14" s="1"/>
  <c r="Q608" i="14"/>
  <c r="Q873" i="14" s="1"/>
  <c r="J30" i="5"/>
  <c r="J31" i="8"/>
  <c r="I20" i="17"/>
  <c r="T530" i="17"/>
  <c r="K341" i="18"/>
  <c r="R341" i="18"/>
  <c r="R869" i="18" s="1"/>
  <c r="T341" i="18"/>
  <c r="T869" i="18" s="1"/>
  <c r="Y588" i="13"/>
  <c r="Y570" i="14"/>
  <c r="L883" i="14"/>
  <c r="L313" i="17"/>
  <c r="P293" i="14"/>
  <c r="P295" i="14" s="1"/>
  <c r="Q293" i="14"/>
  <c r="Q295" i="14" s="1"/>
  <c r="N329" i="13"/>
  <c r="X329" i="13"/>
  <c r="X313" i="13"/>
  <c r="N313" i="13"/>
  <c r="K313" i="13"/>
  <c r="I23" i="18"/>
  <c r="M23" i="10"/>
  <c r="Y348" i="14"/>
  <c r="K103" i="8"/>
  <c r="I271" i="17" s="1"/>
  <c r="M89" i="8"/>
  <c r="J393" i="17"/>
  <c r="M393" i="17"/>
  <c r="Q393" i="17"/>
  <c r="U393" i="17"/>
  <c r="K393" i="17"/>
  <c r="P393" i="17"/>
  <c r="T393" i="17"/>
  <c r="L393" i="17"/>
  <c r="W829" i="18"/>
  <c r="Y624" i="13"/>
  <c r="Y326" i="17"/>
  <c r="L401" i="17"/>
  <c r="L569" i="17" s="1"/>
  <c r="T401" i="17"/>
  <c r="T569" i="17" s="1"/>
  <c r="M401" i="17"/>
  <c r="M569" i="17" s="1"/>
  <c r="U401" i="17"/>
  <c r="U569" i="17" s="1"/>
  <c r="N401" i="17"/>
  <c r="N569" i="17" s="1"/>
  <c r="V401" i="17"/>
  <c r="V569" i="17" s="1"/>
  <c r="R585" i="13"/>
  <c r="R856" i="13" s="1"/>
  <c r="P585" i="13"/>
  <c r="P856" i="13" s="1"/>
  <c r="V585" i="13"/>
  <c r="V856" i="13" s="1"/>
  <c r="L585" i="13"/>
  <c r="L856" i="13" s="1"/>
  <c r="K585" i="13"/>
  <c r="K856" i="13" s="1"/>
  <c r="U585" i="13"/>
  <c r="U856" i="13" s="1"/>
  <c r="M528" i="17"/>
  <c r="X310" i="18"/>
  <c r="W310" i="18"/>
  <c r="P310" i="18"/>
  <c r="K621" i="13"/>
  <c r="K892" i="13" s="1"/>
  <c r="W621" i="13"/>
  <c r="W892" i="13" s="1"/>
  <c r="R621" i="13"/>
  <c r="R892" i="13" s="1"/>
  <c r="L621" i="13"/>
  <c r="L892" i="13" s="1"/>
  <c r="O621" i="13"/>
  <c r="O892" i="13" s="1"/>
  <c r="M621" i="13"/>
  <c r="M892" i="13" s="1"/>
  <c r="Q621" i="13"/>
  <c r="Q892" i="13" s="1"/>
  <c r="U621" i="13"/>
  <c r="U892" i="13" s="1"/>
  <c r="G42" i="23"/>
  <c r="I344" i="13"/>
  <c r="M73" i="5"/>
  <c r="K91" i="6"/>
  <c r="I356" i="14" s="1"/>
  <c r="M69" i="6"/>
  <c r="V562" i="17"/>
  <c r="Y570" i="13"/>
  <c r="L83" i="14"/>
  <c r="M83" i="14"/>
  <c r="O83" i="14"/>
  <c r="S83" i="14"/>
  <c r="Q546" i="18"/>
  <c r="Q810" i="18" s="1"/>
  <c r="R321" i="14"/>
  <c r="V321" i="14"/>
  <c r="K576" i="17"/>
  <c r="Q44" i="13"/>
  <c r="X44" i="13"/>
  <c r="S44" i="13"/>
  <c r="S857" i="13" s="1"/>
  <c r="K44" i="13"/>
  <c r="T522" i="17"/>
  <c r="Y435" i="17"/>
  <c r="I293" i="13"/>
  <c r="M22" i="5"/>
  <c r="Q590" i="13"/>
  <c r="V590" i="13"/>
  <c r="R590" i="13"/>
  <c r="T590" i="13"/>
  <c r="M590" i="13"/>
  <c r="S590" i="13"/>
  <c r="Q528" i="17"/>
  <c r="Y303" i="17"/>
  <c r="X311" i="14"/>
  <c r="W311" i="14"/>
  <c r="W841" i="14" s="1"/>
  <c r="V311" i="14"/>
  <c r="V841" i="14" s="1"/>
  <c r="W310" i="14"/>
  <c r="K310" i="14"/>
  <c r="V310" i="14"/>
  <c r="I129" i="21"/>
  <c r="R607" i="14"/>
  <c r="R872" i="14" s="1"/>
  <c r="J607" i="14"/>
  <c r="J872" i="14" s="1"/>
  <c r="V607" i="14"/>
  <c r="V872" i="14" s="1"/>
  <c r="M607" i="14"/>
  <c r="M872" i="14" s="1"/>
  <c r="Q607" i="14"/>
  <c r="Q872" i="14" s="1"/>
  <c r="L218" i="17"/>
  <c r="L554" i="17" s="1"/>
  <c r="O218" i="17"/>
  <c r="O554" i="17" s="1"/>
  <c r="T218" i="17"/>
  <c r="T554" i="17" s="1"/>
  <c r="W218" i="17"/>
  <c r="W554" i="17" s="1"/>
  <c r="K218" i="17"/>
  <c r="X218" i="17"/>
  <c r="X554" i="17" s="1"/>
  <c r="I16" i="13"/>
  <c r="M16" i="5"/>
  <c r="I14" i="17"/>
  <c r="M14" i="8"/>
  <c r="Y565" i="13"/>
  <c r="Y629" i="13"/>
  <c r="O69" i="14"/>
  <c r="P69" i="14"/>
  <c r="X69" i="14"/>
  <c r="W69" i="14"/>
  <c r="Q69" i="14"/>
  <c r="I212" i="17"/>
  <c r="K53" i="8"/>
  <c r="I221" i="17" s="1"/>
  <c r="X349" i="13"/>
  <c r="P349" i="13"/>
  <c r="I100" i="17"/>
  <c r="J103" i="8"/>
  <c r="I103" i="17" s="1"/>
  <c r="Y601" i="13"/>
  <c r="Y35" i="17"/>
  <c r="Y570" i="18"/>
  <c r="Y569" i="14"/>
  <c r="Y89" i="14"/>
  <c r="M134" i="8"/>
  <c r="K138" i="8"/>
  <c r="I306" i="17" s="1"/>
  <c r="I302" i="17"/>
  <c r="Y472" i="17"/>
  <c r="U527" i="17"/>
  <c r="Y396" i="17"/>
  <c r="N841" i="13"/>
  <c r="R522" i="17"/>
  <c r="Y494" i="17"/>
  <c r="K30" i="5"/>
  <c r="U313" i="17"/>
  <c r="I414" i="17"/>
  <c r="M78" i="8"/>
  <c r="Y359" i="13"/>
  <c r="M404" i="17"/>
  <c r="M572" i="17" s="1"/>
  <c r="U404" i="17"/>
  <c r="U572" i="17" s="1"/>
  <c r="N404" i="17"/>
  <c r="N572" i="17" s="1"/>
  <c r="V404" i="17"/>
  <c r="V572" i="17" s="1"/>
  <c r="O404" i="17"/>
  <c r="O572" i="17" s="1"/>
  <c r="J404" i="17"/>
  <c r="S584" i="13"/>
  <c r="S855" i="13" s="1"/>
  <c r="L584" i="13"/>
  <c r="L855" i="13" s="1"/>
  <c r="U584" i="13"/>
  <c r="U855" i="13" s="1"/>
  <c r="P584" i="13"/>
  <c r="P855" i="13" s="1"/>
  <c r="J584" i="13"/>
  <c r="U579" i="13"/>
  <c r="K579" i="13"/>
  <c r="R579" i="13"/>
  <c r="W579" i="13"/>
  <c r="V579" i="13"/>
  <c r="L579" i="13"/>
  <c r="I577" i="13"/>
  <c r="L52" i="5"/>
  <c r="I311" i="18"/>
  <c r="M47" i="10"/>
  <c r="I301" i="14"/>
  <c r="M600" i="18"/>
  <c r="M864" i="18" s="1"/>
  <c r="Q600" i="18"/>
  <c r="Q864" i="18" s="1"/>
  <c r="U600" i="18"/>
  <c r="U864" i="18" s="1"/>
  <c r="O600" i="18"/>
  <c r="X600" i="18"/>
  <c r="S600" i="18"/>
  <c r="L600" i="18"/>
  <c r="O620" i="13"/>
  <c r="O891" i="13" s="1"/>
  <c r="N620" i="13"/>
  <c r="N891" i="13" s="1"/>
  <c r="U620" i="13"/>
  <c r="U891" i="13" s="1"/>
  <c r="V620" i="13"/>
  <c r="V891" i="13" s="1"/>
  <c r="Q620" i="13"/>
  <c r="J620" i="13"/>
  <c r="J891" i="13" s="1"/>
  <c r="X620" i="13"/>
  <c r="R620" i="13"/>
  <c r="R891" i="13" s="1"/>
  <c r="W620" i="13"/>
  <c r="W891" i="13" s="1"/>
  <c r="P620" i="13"/>
  <c r="X114" i="15"/>
  <c r="Y195" i="17"/>
  <c r="M60" i="6"/>
  <c r="I590" i="14"/>
  <c r="Q599" i="13"/>
  <c r="Q870" i="13" s="1"/>
  <c r="T599" i="13"/>
  <c r="T870" i="13" s="1"/>
  <c r="J599" i="13"/>
  <c r="P599" i="13"/>
  <c r="P870" i="13" s="1"/>
  <c r="R599" i="13"/>
  <c r="R870" i="13" s="1"/>
  <c r="V599" i="13"/>
  <c r="V870" i="13" s="1"/>
  <c r="O599" i="13"/>
  <c r="O870" i="13" s="1"/>
  <c r="I216" i="17"/>
  <c r="M48" i="8"/>
  <c r="M53" i="8" s="1"/>
  <c r="I258" i="17"/>
  <c r="X325" i="18"/>
  <c r="W325" i="18"/>
  <c r="P325" i="18"/>
  <c r="Y354" i="14"/>
  <c r="Y451" i="17"/>
  <c r="V590" i="18"/>
  <c r="K590" i="18"/>
  <c r="S590" i="18"/>
  <c r="P590" i="18"/>
  <c r="L590" i="18"/>
  <c r="W590" i="18"/>
  <c r="Q590" i="18"/>
  <c r="Q593" i="18" s="1"/>
  <c r="X590" i="18"/>
  <c r="U590" i="18"/>
  <c r="U593" i="18" s="1"/>
  <c r="M590" i="18"/>
  <c r="N590" i="18"/>
  <c r="J590" i="18"/>
  <c r="R590" i="18"/>
  <c r="O590" i="18"/>
  <c r="O593" i="18" s="1"/>
  <c r="Y411" i="17"/>
  <c r="R878" i="14"/>
  <c r="Y58" i="18"/>
  <c r="Y553" i="14"/>
  <c r="Y397" i="17"/>
  <c r="K34" i="14"/>
  <c r="R34" i="14"/>
  <c r="M34" i="14"/>
  <c r="T34" i="14"/>
  <c r="Y605" i="13"/>
  <c r="X600" i="17"/>
  <c r="K70" i="14"/>
  <c r="L70" i="14"/>
  <c r="O70" i="14"/>
  <c r="O865" i="14" s="1"/>
  <c r="N70" i="14"/>
  <c r="Y423" i="17"/>
  <c r="H74" i="15"/>
  <c r="L33" i="7"/>
  <c r="J91" i="6"/>
  <c r="I84" i="14"/>
  <c r="M84" i="6"/>
  <c r="Y485" i="17"/>
  <c r="O578" i="13"/>
  <c r="O849" i="13" s="1"/>
  <c r="Q578" i="13"/>
  <c r="J578" i="13"/>
  <c r="U578" i="13"/>
  <c r="U849" i="13" s="1"/>
  <c r="T578" i="13"/>
  <c r="T849" i="13" s="1"/>
  <c r="V578" i="13"/>
  <c r="V849" i="13" s="1"/>
  <c r="K578" i="13"/>
  <c r="K849" i="13" s="1"/>
  <c r="M578" i="13"/>
  <c r="M849" i="13" s="1"/>
  <c r="M572" i="14"/>
  <c r="M837" i="14" s="1"/>
  <c r="V572" i="14"/>
  <c r="S572" i="14"/>
  <c r="X572" i="14"/>
  <c r="X837" i="14" s="1"/>
  <c r="U572" i="14"/>
  <c r="L572" i="14"/>
  <c r="N578" i="14"/>
  <c r="U578" i="14"/>
  <c r="P578" i="14"/>
  <c r="X578" i="14"/>
  <c r="R578" i="14"/>
  <c r="Q578" i="14"/>
  <c r="Q582" i="14" s="1"/>
  <c r="W243" i="17"/>
  <c r="W579" i="17" s="1"/>
  <c r="X243" i="17"/>
  <c r="X579" i="17" s="1"/>
  <c r="X234" i="17"/>
  <c r="X570" i="17" s="1"/>
  <c r="W234" i="17"/>
  <c r="U616" i="13"/>
  <c r="L616" i="13"/>
  <c r="R616" i="13"/>
  <c r="P616" i="13"/>
  <c r="J616" i="13"/>
  <c r="P607" i="18"/>
  <c r="P871" i="18" s="1"/>
  <c r="Q607" i="18"/>
  <c r="Q871" i="18" s="1"/>
  <c r="M607" i="18"/>
  <c r="U607" i="18"/>
  <c r="U871" i="18" s="1"/>
  <c r="N607" i="18"/>
  <c r="N871" i="18" s="1"/>
  <c r="X607" i="18"/>
  <c r="X871" i="18" s="1"/>
  <c r="W607" i="18"/>
  <c r="W871" i="18" s="1"/>
  <c r="V609" i="14"/>
  <c r="V874" i="14" s="1"/>
  <c r="K609" i="14"/>
  <c r="K874" i="14" s="1"/>
  <c r="T609" i="14"/>
  <c r="T874" i="14" s="1"/>
  <c r="S609" i="14"/>
  <c r="S874" i="14" s="1"/>
  <c r="J609" i="14"/>
  <c r="R609" i="14"/>
  <c r="R874" i="14" s="1"/>
  <c r="I611" i="13"/>
  <c r="H42" i="23"/>
  <c r="W589" i="18"/>
  <c r="J589" i="18"/>
  <c r="J853" i="18" s="1"/>
  <c r="V589" i="18"/>
  <c r="V853" i="18" s="1"/>
  <c r="M589" i="18"/>
  <c r="R589" i="18"/>
  <c r="N589" i="18"/>
  <c r="N593" i="18" s="1"/>
  <c r="X589" i="18"/>
  <c r="V901" i="13"/>
  <c r="Y630" i="13"/>
  <c r="P883" i="14"/>
  <c r="J43" i="14"/>
  <c r="L43" i="14"/>
  <c r="Q43" i="14"/>
  <c r="Q838" i="14" s="1"/>
  <c r="N43" i="14"/>
  <c r="N838" i="14" s="1"/>
  <c r="U43" i="14"/>
  <c r="U838" i="14" s="1"/>
  <c r="L48" i="18"/>
  <c r="V48" i="18"/>
  <c r="V840" i="18" s="1"/>
  <c r="S48" i="18"/>
  <c r="S840" i="18" s="1"/>
  <c r="O48" i="18"/>
  <c r="Q48" i="18"/>
  <c r="Q840" i="18" s="1"/>
  <c r="W82" i="14"/>
  <c r="W877" i="14" s="1"/>
  <c r="K82" i="14"/>
  <c r="V82" i="14"/>
  <c r="J40" i="18"/>
  <c r="U40" i="18"/>
  <c r="N40" i="18"/>
  <c r="S40" i="18"/>
  <c r="S832" i="18" s="1"/>
  <c r="N45" i="14"/>
  <c r="Q45" i="14"/>
  <c r="Q840" i="14" s="1"/>
  <c r="P45" i="14"/>
  <c r="P840" i="14" s="1"/>
  <c r="W45" i="14"/>
  <c r="K45" i="14"/>
  <c r="K840" i="14" s="1"/>
  <c r="X45" i="14"/>
  <c r="X840" i="14" s="1"/>
  <c r="M45" i="14"/>
  <c r="M840" i="14" s="1"/>
  <c r="J45" i="14"/>
  <c r="L45" i="14"/>
  <c r="L840" i="14" s="1"/>
  <c r="R45" i="14"/>
  <c r="R840" i="14" s="1"/>
  <c r="V45" i="14"/>
  <c r="U45" i="14"/>
  <c r="U840" i="14" s="1"/>
  <c r="O45" i="14"/>
  <c r="O840" i="14" s="1"/>
  <c r="M56" i="5"/>
  <c r="I598" i="13"/>
  <c r="J47" i="13"/>
  <c r="K47" i="13"/>
  <c r="K860" i="13" s="1"/>
  <c r="N47" i="13"/>
  <c r="N860" i="13" s="1"/>
  <c r="X47" i="13"/>
  <c r="S47" i="13"/>
  <c r="S860" i="13" s="1"/>
  <c r="W47" i="13"/>
  <c r="M47" i="13"/>
  <c r="M860" i="13" s="1"/>
  <c r="Q47" i="13"/>
  <c r="V47" i="13"/>
  <c r="V860" i="13" s="1"/>
  <c r="L47" i="13"/>
  <c r="L860" i="13" s="1"/>
  <c r="P47" i="13"/>
  <c r="P860" i="13" s="1"/>
  <c r="O30" i="20"/>
  <c r="O32" i="20" s="1"/>
  <c r="M13" i="1" s="1"/>
  <c r="N37" i="17"/>
  <c r="T37" i="17"/>
  <c r="P48" i="17"/>
  <c r="M48" i="17"/>
  <c r="S82" i="14"/>
  <c r="Q40" i="18"/>
  <c r="T48" i="18"/>
  <c r="M59" i="5"/>
  <c r="J65" i="5"/>
  <c r="P528" i="17"/>
  <c r="N575" i="14"/>
  <c r="V575" i="14"/>
  <c r="U574" i="14"/>
  <c r="U839" i="14" s="1"/>
  <c r="W574" i="14"/>
  <c r="W839" i="14" s="1"/>
  <c r="J574" i="14"/>
  <c r="N574" i="14"/>
  <c r="N839" i="14" s="1"/>
  <c r="S282" i="18"/>
  <c r="I606" i="14"/>
  <c r="M76" i="6"/>
  <c r="J604" i="14"/>
  <c r="L604" i="14"/>
  <c r="L869" i="14" s="1"/>
  <c r="O604" i="14"/>
  <c r="O869" i="14" s="1"/>
  <c r="T604" i="14"/>
  <c r="T869" i="14" s="1"/>
  <c r="N604" i="14"/>
  <c r="N869" i="14" s="1"/>
  <c r="W297" i="13"/>
  <c r="X662" i="17"/>
  <c r="R45" i="17"/>
  <c r="R549" i="17" s="1"/>
  <c r="V45" i="17"/>
  <c r="M45" i="17"/>
  <c r="M549" i="17" s="1"/>
  <c r="X45" i="17"/>
  <c r="X549" i="17" s="1"/>
  <c r="U41" i="13"/>
  <c r="W41" i="13"/>
  <c r="W437" i="17"/>
  <c r="W605" i="17" s="1"/>
  <c r="Q437" i="17"/>
  <c r="Q605" i="17" s="1"/>
  <c r="R437" i="17"/>
  <c r="R605" i="17" s="1"/>
  <c r="J437" i="17"/>
  <c r="S437" i="17"/>
  <c r="S605" i="17" s="1"/>
  <c r="P437" i="17"/>
  <c r="P605" i="17" s="1"/>
  <c r="U437" i="17"/>
  <c r="U605" i="17" s="1"/>
  <c r="V437" i="17"/>
  <c r="V605" i="17" s="1"/>
  <c r="I553" i="18"/>
  <c r="L30" i="10"/>
  <c r="I558" i="18" s="1"/>
  <c r="W350" i="17"/>
  <c r="K350" i="17"/>
  <c r="U350" i="17"/>
  <c r="L350" i="17"/>
  <c r="V350" i="17"/>
  <c r="X350" i="17"/>
  <c r="M350" i="17"/>
  <c r="N350" i="17"/>
  <c r="P350" i="17"/>
  <c r="I296" i="17"/>
  <c r="M128" i="8"/>
  <c r="P37" i="17"/>
  <c r="L37" i="17"/>
  <c r="R48" i="17"/>
  <c r="O48" i="17"/>
  <c r="P82" i="14"/>
  <c r="P877" i="14" s="1"/>
  <c r="V40" i="18"/>
  <c r="W48" i="18"/>
  <c r="W840" i="18" s="1"/>
  <c r="U394" i="17"/>
  <c r="U562" i="17" s="1"/>
  <c r="X394" i="17"/>
  <c r="P394" i="17"/>
  <c r="P562" i="17" s="1"/>
  <c r="O394" i="17"/>
  <c r="J52" i="10"/>
  <c r="K591" i="13"/>
  <c r="R591" i="13"/>
  <c r="S591" i="13"/>
  <c r="M591" i="13"/>
  <c r="I302" i="18"/>
  <c r="M38" i="10"/>
  <c r="J600" i="14"/>
  <c r="S600" i="14"/>
  <c r="U600" i="14"/>
  <c r="X600" i="14"/>
  <c r="T600" i="14"/>
  <c r="J614" i="13"/>
  <c r="K614" i="13"/>
  <c r="K885" i="13" s="1"/>
  <c r="I604" i="13"/>
  <c r="M62" i="5"/>
  <c r="L602" i="13"/>
  <c r="L873" i="13" s="1"/>
  <c r="R602" i="13"/>
  <c r="R873" i="13" s="1"/>
  <c r="Q602" i="13"/>
  <c r="Q873" i="13" s="1"/>
  <c r="J602" i="13"/>
  <c r="I220" i="17"/>
  <c r="M52" i="8"/>
  <c r="M550" i="18"/>
  <c r="S550" i="18"/>
  <c r="V60" i="13"/>
  <c r="O60" i="13"/>
  <c r="N60" i="13"/>
  <c r="W60" i="13"/>
  <c r="W873" i="13" s="1"/>
  <c r="I321" i="18"/>
  <c r="K65" i="10"/>
  <c r="V422" i="17"/>
  <c r="V590" i="17" s="1"/>
  <c r="Q422" i="17"/>
  <c r="Q590" i="17" s="1"/>
  <c r="M422" i="17"/>
  <c r="U422" i="17"/>
  <c r="N422" i="17"/>
  <c r="W422" i="17"/>
  <c r="K422" i="17"/>
  <c r="S422" i="17"/>
  <c r="M26" i="10"/>
  <c r="I554" i="18"/>
  <c r="L359" i="17"/>
  <c r="L527" i="17" s="1"/>
  <c r="W359" i="17"/>
  <c r="W527" i="17" s="1"/>
  <c r="N359" i="17"/>
  <c r="N527" i="17" s="1"/>
  <c r="M359" i="17"/>
  <c r="M527" i="17" s="1"/>
  <c r="P359" i="17"/>
  <c r="P527" i="17" s="1"/>
  <c r="Q359" i="17"/>
  <c r="Q527" i="17" s="1"/>
  <c r="K359" i="17"/>
  <c r="K527" i="17" s="1"/>
  <c r="S359" i="17"/>
  <c r="S527" i="17" s="1"/>
  <c r="L354" i="17"/>
  <c r="L522" i="17" s="1"/>
  <c r="V354" i="17"/>
  <c r="V522" i="17" s="1"/>
  <c r="M354" i="17"/>
  <c r="M522" i="17" s="1"/>
  <c r="X354" i="17"/>
  <c r="X522" i="17" s="1"/>
  <c r="S354" i="17"/>
  <c r="S522" i="17" s="1"/>
  <c r="U354" i="17"/>
  <c r="U522" i="17" s="1"/>
  <c r="J354" i="17"/>
  <c r="W354" i="17"/>
  <c r="W522" i="17" s="1"/>
  <c r="K354" i="17"/>
  <c r="K522" i="17" s="1"/>
  <c r="N354" i="17"/>
  <c r="N522" i="17" s="1"/>
  <c r="P354" i="17"/>
  <c r="P522" i="17" s="1"/>
  <c r="K291" i="17"/>
  <c r="K627" i="17" s="1"/>
  <c r="W291" i="17"/>
  <c r="W627" i="17" s="1"/>
  <c r="V291" i="17"/>
  <c r="V627" i="17" s="1"/>
  <c r="Q291" i="17"/>
  <c r="Q627" i="17" s="1"/>
  <c r="O291" i="17"/>
  <c r="O627" i="17" s="1"/>
  <c r="J291" i="17"/>
  <c r="S291" i="17"/>
  <c r="S627" i="17" s="1"/>
  <c r="T291" i="17"/>
  <c r="T627" i="17" s="1"/>
  <c r="P291" i="17"/>
  <c r="P627" i="17" s="1"/>
  <c r="M291" i="17"/>
  <c r="M627" i="17" s="1"/>
  <c r="K37" i="17"/>
  <c r="K48" i="17"/>
  <c r="M82" i="14"/>
  <c r="M877" i="14" s="1"/>
  <c r="P40" i="18"/>
  <c r="X48" i="18"/>
  <c r="X840" i="18" s="1"/>
  <c r="K282" i="18"/>
  <c r="K360" i="13"/>
  <c r="M360" i="13"/>
  <c r="S360" i="13"/>
  <c r="S902" i="13" s="1"/>
  <c r="N360" i="13"/>
  <c r="N902" i="13" s="1"/>
  <c r="Q586" i="13"/>
  <c r="W586" i="13"/>
  <c r="W857" i="13" s="1"/>
  <c r="V586" i="13"/>
  <c r="V580" i="13"/>
  <c r="V851" i="13" s="1"/>
  <c r="U580" i="13"/>
  <c r="U851" i="13" s="1"/>
  <c r="I601" i="14"/>
  <c r="M71" i="6"/>
  <c r="M619" i="13"/>
  <c r="O619" i="13"/>
  <c r="N619" i="13"/>
  <c r="X619" i="13"/>
  <c r="V619" i="13"/>
  <c r="R108" i="21" s="1"/>
  <c r="X335" i="14"/>
  <c r="W335" i="14"/>
  <c r="W865" i="14" s="1"/>
  <c r="S546" i="18"/>
  <c r="X47" i="17"/>
  <c r="R47" i="17"/>
  <c r="S47" i="17"/>
  <c r="U47" i="17"/>
  <c r="U551" i="17" s="1"/>
  <c r="J47" i="17"/>
  <c r="J53" i="17" s="1"/>
  <c r="L399" i="17"/>
  <c r="L567" i="17" s="1"/>
  <c r="T399" i="17"/>
  <c r="T567" i="17" s="1"/>
  <c r="X399" i="17"/>
  <c r="X567" i="17" s="1"/>
  <c r="X461" i="17"/>
  <c r="K461" i="17"/>
  <c r="P461" i="17"/>
  <c r="N461" i="17"/>
  <c r="V461" i="17"/>
  <c r="O461" i="17"/>
  <c r="R461" i="17"/>
  <c r="Q461" i="17"/>
  <c r="M461" i="17"/>
  <c r="W322" i="18"/>
  <c r="X322" i="18"/>
  <c r="X850" i="18" s="1"/>
  <c r="I555" i="18"/>
  <c r="M27" i="10"/>
  <c r="N613" i="14"/>
  <c r="N878" i="14" s="1"/>
  <c r="L613" i="14"/>
  <c r="V572" i="18"/>
  <c r="V836" i="18" s="1"/>
  <c r="P622" i="13"/>
  <c r="Y622" i="13" s="1"/>
  <c r="X622" i="13"/>
  <c r="N543" i="18"/>
  <c r="X573" i="18"/>
  <c r="X837" i="18" s="1"/>
  <c r="J573" i="18"/>
  <c r="L573" i="18"/>
  <c r="L837" i="18" s="1"/>
  <c r="P573" i="18"/>
  <c r="P837" i="18" s="1"/>
  <c r="W573" i="18"/>
  <c r="W837" i="18" s="1"/>
  <c r="V573" i="18"/>
  <c r="V837" i="18" s="1"/>
  <c r="J353" i="18"/>
  <c r="Q353" i="18"/>
  <c r="Q881" i="18" s="1"/>
  <c r="M353" i="18"/>
  <c r="M881" i="18" s="1"/>
  <c r="P353" i="18"/>
  <c r="N353" i="18"/>
  <c r="S353" i="18"/>
  <c r="U353" i="18"/>
  <c r="V353" i="18"/>
  <c r="V881" i="18" s="1"/>
  <c r="I351" i="18"/>
  <c r="M87" i="10"/>
  <c r="N215" i="17"/>
  <c r="N551" i="17" s="1"/>
  <c r="S215" i="17"/>
  <c r="L215" i="17"/>
  <c r="L551" i="17" s="1"/>
  <c r="J215" i="17"/>
  <c r="X215" i="17"/>
  <c r="R215" i="17"/>
  <c r="W215" i="17"/>
  <c r="W551" i="17" s="1"/>
  <c r="Q215" i="17"/>
  <c r="Q551" i="17" s="1"/>
  <c r="P215" i="17"/>
  <c r="P551" i="17" s="1"/>
  <c r="M215" i="17"/>
  <c r="M551" i="17" s="1"/>
  <c r="X382" i="17"/>
  <c r="Y382" i="17" s="1"/>
  <c r="X259" i="17"/>
  <c r="X595" i="17" s="1"/>
  <c r="W259" i="17"/>
  <c r="K591" i="18"/>
  <c r="K855" i="18" s="1"/>
  <c r="J591" i="18"/>
  <c r="P591" i="18"/>
  <c r="S591" i="18"/>
  <c r="L591" i="18"/>
  <c r="L855" i="18" s="1"/>
  <c r="R591" i="18"/>
  <c r="M591" i="18"/>
  <c r="M855" i="18" s="1"/>
  <c r="X591" i="18"/>
  <c r="X855" i="18" s="1"/>
  <c r="I305" i="18"/>
  <c r="M41" i="10"/>
  <c r="W366" i="17"/>
  <c r="W534" i="17" s="1"/>
  <c r="X366" i="17"/>
  <c r="X534" i="17" s="1"/>
  <c r="M366" i="17"/>
  <c r="M534" i="17" s="1"/>
  <c r="N366" i="17"/>
  <c r="N534" i="17" s="1"/>
  <c r="L366" i="17"/>
  <c r="P366" i="17"/>
  <c r="P534" i="17" s="1"/>
  <c r="L572" i="18"/>
  <c r="L836" i="18" s="1"/>
  <c r="T572" i="18"/>
  <c r="T836" i="18" s="1"/>
  <c r="X360" i="17"/>
  <c r="X528" i="17" s="1"/>
  <c r="L360" i="17"/>
  <c r="R360" i="17"/>
  <c r="R528" i="17" s="1"/>
  <c r="X97" i="17"/>
  <c r="X601" i="17" s="1"/>
  <c r="W97" i="17"/>
  <c r="W601" i="17" s="1"/>
  <c r="O97" i="17"/>
  <c r="O601" i="17" s="1"/>
  <c r="V543" i="18"/>
  <c r="W543" i="18"/>
  <c r="R543" i="18"/>
  <c r="K543" i="18"/>
  <c r="U543" i="18"/>
  <c r="X543" i="18"/>
  <c r="J543" i="18"/>
  <c r="J807" i="18" s="1"/>
  <c r="L543" i="18"/>
  <c r="H18" i="15"/>
  <c r="L18" i="7"/>
  <c r="X574" i="18"/>
  <c r="N574" i="18"/>
  <c r="V574" i="18"/>
  <c r="W574" i="18"/>
  <c r="J352" i="18"/>
  <c r="S352" i="18"/>
  <c r="U352" i="18"/>
  <c r="U880" i="18" s="1"/>
  <c r="P352" i="18"/>
  <c r="R352" i="18"/>
  <c r="R880" i="18" s="1"/>
  <c r="V352" i="18"/>
  <c r="V880" i="18" s="1"/>
  <c r="X352" i="18"/>
  <c r="X880" i="18" s="1"/>
  <c r="X226" i="17"/>
  <c r="W226" i="17"/>
  <c r="M22" i="10"/>
  <c r="K30" i="10"/>
  <c r="L46" i="7"/>
  <c r="H46" i="15"/>
  <c r="W371" i="17"/>
  <c r="X371" i="17"/>
  <c r="P188" i="17"/>
  <c r="S188" i="17"/>
  <c r="N188" i="17"/>
  <c r="R188" i="17"/>
  <c r="V188" i="17"/>
  <c r="Q188" i="17"/>
  <c r="L188" i="17"/>
  <c r="K188" i="17"/>
  <c r="J188" i="17"/>
  <c r="Q182" i="17"/>
  <c r="L182" i="17"/>
  <c r="R182" i="17"/>
  <c r="R199" i="17" s="1"/>
  <c r="P182" i="17"/>
  <c r="X182" i="17"/>
  <c r="X199" i="17" s="1"/>
  <c r="V182" i="17"/>
  <c r="K182" i="17"/>
  <c r="K199" i="17" s="1"/>
  <c r="J182" i="17"/>
  <c r="W182" i="17"/>
  <c r="U182" i="17"/>
  <c r="U199" i="17" s="1"/>
  <c r="I29" i="17"/>
  <c r="M29" i="8"/>
  <c r="V599" i="18"/>
  <c r="X85" i="18"/>
  <c r="O572" i="18"/>
  <c r="O836" i="18" s="1"/>
  <c r="K572" i="18"/>
  <c r="K836" i="18" s="1"/>
  <c r="V97" i="17"/>
  <c r="P97" i="17"/>
  <c r="P601" i="17" s="1"/>
  <c r="L568" i="14"/>
  <c r="M568" i="14"/>
  <c r="M833" i="14" s="1"/>
  <c r="W353" i="18"/>
  <c r="W881" i="18" s="1"/>
  <c r="L398" i="17"/>
  <c r="J398" i="17"/>
  <c r="T398" i="17"/>
  <c r="Q398" i="17"/>
  <c r="N480" i="17"/>
  <c r="R480" i="17"/>
  <c r="X480" i="17"/>
  <c r="M15" i="10"/>
  <c r="L18" i="10"/>
  <c r="M18" i="10" s="1"/>
  <c r="J565" i="18"/>
  <c r="L565" i="18"/>
  <c r="L829" i="18" s="1"/>
  <c r="V347" i="18"/>
  <c r="V875" i="18" s="1"/>
  <c r="U347" i="18"/>
  <c r="N347" i="18"/>
  <c r="N875" i="18" s="1"/>
  <c r="X347" i="18"/>
  <c r="X875" i="18" s="1"/>
  <c r="P207" i="17"/>
  <c r="L207" i="17"/>
  <c r="L543" i="17" s="1"/>
  <c r="V207" i="17"/>
  <c r="V543" i="17" s="1"/>
  <c r="X92" i="17"/>
  <c r="X596" i="17" s="1"/>
  <c r="S92" i="17"/>
  <c r="S596" i="17" s="1"/>
  <c r="J92" i="17"/>
  <c r="K92" i="17"/>
  <c r="W85" i="17"/>
  <c r="X85" i="17"/>
  <c r="S27" i="18"/>
  <c r="P27" i="18"/>
  <c r="X27" i="18"/>
  <c r="N27" i="18"/>
  <c r="U27" i="18"/>
  <c r="R27" i="18"/>
  <c r="X61" i="18"/>
  <c r="W61" i="18"/>
  <c r="M61" i="18"/>
  <c r="U61" i="18"/>
  <c r="P61" i="18"/>
  <c r="N61" i="18"/>
  <c r="K61" i="18"/>
  <c r="W192" i="17"/>
  <c r="W528" i="17" s="1"/>
  <c r="S192" i="17"/>
  <c r="S528" i="17" s="1"/>
  <c r="N192" i="17"/>
  <c r="N528" i="17" s="1"/>
  <c r="I17" i="17"/>
  <c r="M17" i="8"/>
  <c r="X149" i="17"/>
  <c r="X653" i="17" s="1"/>
  <c r="W149" i="17"/>
  <c r="J217" i="17"/>
  <c r="X217" i="17"/>
  <c r="X553" i="17" s="1"/>
  <c r="R217" i="17"/>
  <c r="R553" i="17" s="1"/>
  <c r="W281" i="17"/>
  <c r="X281" i="17"/>
  <c r="P588" i="14"/>
  <c r="Q588" i="14"/>
  <c r="Q853" i="14" s="1"/>
  <c r="W588" i="14"/>
  <c r="S588" i="14"/>
  <c r="S853" i="14" s="1"/>
  <c r="U588" i="14"/>
  <c r="U853" i="14" s="1"/>
  <c r="W339" i="14"/>
  <c r="X339" i="14"/>
  <c r="X869" i="14" s="1"/>
  <c r="I16" i="14"/>
  <c r="M16" i="6"/>
  <c r="K59" i="14"/>
  <c r="P59" i="14"/>
  <c r="P854" i="14" s="1"/>
  <c r="J59" i="14"/>
  <c r="U59" i="14"/>
  <c r="U58" i="13"/>
  <c r="W58" i="13"/>
  <c r="Q58" i="13"/>
  <c r="P58" i="13"/>
  <c r="J58" i="13"/>
  <c r="R58" i="13"/>
  <c r="L58" i="13"/>
  <c r="W405" i="17"/>
  <c r="W573" i="17" s="1"/>
  <c r="J347" i="18"/>
  <c r="J207" i="17"/>
  <c r="V617" i="13"/>
  <c r="V888" i="13" s="1"/>
  <c r="S617" i="13"/>
  <c r="S888" i="13" s="1"/>
  <c r="Q617" i="13"/>
  <c r="Q888" i="13" s="1"/>
  <c r="W449" i="17"/>
  <c r="N449" i="17"/>
  <c r="N617" i="17" s="1"/>
  <c r="V449" i="17"/>
  <c r="V617" i="17" s="1"/>
  <c r="X449" i="17"/>
  <c r="O59" i="15"/>
  <c r="T59" i="15"/>
  <c r="P59" i="15"/>
  <c r="M59" i="15"/>
  <c r="R74" i="19"/>
  <c r="Q74" i="19"/>
  <c r="K74" i="19"/>
  <c r="T74" i="19"/>
  <c r="T76" i="19" s="1"/>
  <c r="T86" i="18"/>
  <c r="T878" i="18" s="1"/>
  <c r="S86" i="18"/>
  <c r="W544" i="18"/>
  <c r="X544" i="18"/>
  <c r="X808" i="18" s="1"/>
  <c r="U544" i="18"/>
  <c r="U808" i="18" s="1"/>
  <c r="K544" i="18"/>
  <c r="K808" i="18" s="1"/>
  <c r="V544" i="18"/>
  <c r="V808" i="18" s="1"/>
  <c r="W66" i="17"/>
  <c r="J66" i="17"/>
  <c r="Q66" i="17"/>
  <c r="Q570" i="17" s="1"/>
  <c r="I62" i="18"/>
  <c r="M62" i="10"/>
  <c r="I352" i="17"/>
  <c r="L31" i="8"/>
  <c r="I367" i="17" s="1"/>
  <c r="V558" i="14"/>
  <c r="V823" i="14" s="1"/>
  <c r="L558" i="14"/>
  <c r="N558" i="14"/>
  <c r="N823" i="14" s="1"/>
  <c r="V587" i="14"/>
  <c r="V852" i="14" s="1"/>
  <c r="S587" i="14"/>
  <c r="U587" i="14"/>
  <c r="U852" i="14" s="1"/>
  <c r="L587" i="14"/>
  <c r="X614" i="14"/>
  <c r="U614" i="14"/>
  <c r="V614" i="14"/>
  <c r="L614" i="14"/>
  <c r="I352" i="14"/>
  <c r="M87" i="6"/>
  <c r="W56" i="14"/>
  <c r="S56" i="14"/>
  <c r="U56" i="14"/>
  <c r="W564" i="13"/>
  <c r="X564" i="13"/>
  <c r="X572" i="13" s="1"/>
  <c r="Q564" i="13"/>
  <c r="Q572" i="13" s="1"/>
  <c r="M564" i="13"/>
  <c r="M572" i="13" s="1"/>
  <c r="J564" i="13"/>
  <c r="L355" i="13"/>
  <c r="K355" i="13"/>
  <c r="P355" i="13"/>
  <c r="W375" i="17"/>
  <c r="W543" i="17" s="1"/>
  <c r="X603" i="14"/>
  <c r="P603" i="14"/>
  <c r="N603" i="14"/>
  <c r="U603" i="14"/>
  <c r="W603" i="14"/>
  <c r="J566" i="18"/>
  <c r="L566" i="18"/>
  <c r="P89" i="18"/>
  <c r="N89" i="18"/>
  <c r="U89" i="18"/>
  <c r="R89" i="18"/>
  <c r="R881" i="18" s="1"/>
  <c r="X89" i="18"/>
  <c r="I348" i="18"/>
  <c r="M84" i="10"/>
  <c r="X615" i="18"/>
  <c r="U615" i="18"/>
  <c r="K208" i="17"/>
  <c r="U208" i="17"/>
  <c r="S208" i="17"/>
  <c r="S544" i="17" s="1"/>
  <c r="W208" i="17"/>
  <c r="W544" i="17" s="1"/>
  <c r="J208" i="17"/>
  <c r="P208" i="17"/>
  <c r="P544" i="17" s="1"/>
  <c r="W384" i="17"/>
  <c r="X384" i="17"/>
  <c r="N84" i="17"/>
  <c r="S84" i="17"/>
  <c r="V84" i="17"/>
  <c r="W84" i="17"/>
  <c r="S56" i="18"/>
  <c r="X56" i="18"/>
  <c r="V56" i="18"/>
  <c r="J56" i="18"/>
  <c r="W56" i="18"/>
  <c r="Q56" i="18"/>
  <c r="R63" i="18"/>
  <c r="P63" i="18"/>
  <c r="S63" i="18"/>
  <c r="M69" i="8"/>
  <c r="M79" i="8" s="1"/>
  <c r="K46" i="18"/>
  <c r="K838" i="18" s="1"/>
  <c r="W46" i="18"/>
  <c r="S46" i="18"/>
  <c r="S838" i="18" s="1"/>
  <c r="M46" i="18"/>
  <c r="M838" i="18" s="1"/>
  <c r="V46" i="18"/>
  <c r="N46" i="18"/>
  <c r="N838" i="18" s="1"/>
  <c r="X46" i="18"/>
  <c r="X838" i="18" s="1"/>
  <c r="J46" i="18"/>
  <c r="W31" i="15"/>
  <c r="V31" i="15"/>
  <c r="Q558" i="13"/>
  <c r="W558" i="13"/>
  <c r="S558" i="13"/>
  <c r="U558" i="13"/>
  <c r="W37" i="14"/>
  <c r="X37" i="14"/>
  <c r="N37" i="14"/>
  <c r="R37" i="14"/>
  <c r="R832" i="14" s="1"/>
  <c r="P37" i="14"/>
  <c r="U37" i="14"/>
  <c r="W278" i="18"/>
  <c r="X278" i="18"/>
  <c r="P278" i="18"/>
  <c r="W349" i="18"/>
  <c r="W877" i="18" s="1"/>
  <c r="P349" i="18"/>
  <c r="X349" i="18"/>
  <c r="X320" i="18"/>
  <c r="W320" i="18"/>
  <c r="K351" i="17"/>
  <c r="K519" i="17" s="1"/>
  <c r="L351" i="17"/>
  <c r="L519" i="17" s="1"/>
  <c r="S351" i="17"/>
  <c r="W351" i="17"/>
  <c r="W519" i="17" s="1"/>
  <c r="W203" i="17"/>
  <c r="X203" i="17"/>
  <c r="M113" i="8"/>
  <c r="X76" i="14"/>
  <c r="W76" i="14"/>
  <c r="S616" i="18"/>
  <c r="S617" i="18"/>
  <c r="J617" i="18"/>
  <c r="W598" i="18"/>
  <c r="N351" i="17"/>
  <c r="N519" i="17" s="1"/>
  <c r="U611" i="18"/>
  <c r="W611" i="18"/>
  <c r="W875" i="18" s="1"/>
  <c r="N22" i="18"/>
  <c r="W22" i="18"/>
  <c r="R22" i="18"/>
  <c r="J22" i="18"/>
  <c r="X22" i="18"/>
  <c r="R45" i="18"/>
  <c r="R837" i="18" s="1"/>
  <c r="S45" i="18"/>
  <c r="S837" i="18" s="1"/>
  <c r="Q45" i="18"/>
  <c r="Q75" i="19"/>
  <c r="R75" i="19"/>
  <c r="R101" i="19" s="1"/>
  <c r="N363" i="17"/>
  <c r="N531" i="17" s="1"/>
  <c r="X363" i="17"/>
  <c r="X531" i="17" s="1"/>
  <c r="K363" i="17"/>
  <c r="K531" i="17" s="1"/>
  <c r="U363" i="17"/>
  <c r="U531" i="17" s="1"/>
  <c r="L363" i="17"/>
  <c r="L531" i="17" s="1"/>
  <c r="V363" i="17"/>
  <c r="V531" i="17" s="1"/>
  <c r="M148" i="8"/>
  <c r="I148" i="17"/>
  <c r="P551" i="18"/>
  <c r="K551" i="18"/>
  <c r="P616" i="18"/>
  <c r="X617" i="18"/>
  <c r="U351" i="17"/>
  <c r="U519" i="17" s="1"/>
  <c r="J351" i="17"/>
  <c r="W280" i="18"/>
  <c r="L280" i="18"/>
  <c r="P280" i="18"/>
  <c r="P808" i="18" s="1"/>
  <c r="P552" i="18"/>
  <c r="P816" i="18" s="1"/>
  <c r="X552" i="18"/>
  <c r="W586" i="18"/>
  <c r="V586" i="18"/>
  <c r="X30" i="20"/>
  <c r="X32" i="20" s="1"/>
  <c r="V13" i="1" s="1"/>
  <c r="X41" i="18"/>
  <c r="Y41" i="18" s="1"/>
  <c r="W87" i="14"/>
  <c r="X87" i="14"/>
  <c r="T30" i="20"/>
  <c r="T32" i="20" s="1"/>
  <c r="R13" i="1" s="1"/>
  <c r="R30" i="20"/>
  <c r="R32" i="20" s="1"/>
  <c r="P13" i="1" s="1"/>
  <c r="W30" i="20"/>
  <c r="W32" i="20" s="1"/>
  <c r="U13" i="1" s="1"/>
  <c r="G42" i="24" l="1"/>
  <c r="W58" i="1"/>
  <c r="G56" i="1"/>
  <c r="N323" i="13"/>
  <c r="Y828" i="18"/>
  <c r="W853" i="18"/>
  <c r="Y841" i="13"/>
  <c r="N129" i="21"/>
  <c r="Q129" i="21"/>
  <c r="Q853" i="13"/>
  <c r="R819" i="14"/>
  <c r="Y602" i="17"/>
  <c r="V838" i="18"/>
  <c r="Y547" i="17"/>
  <c r="T819" i="14"/>
  <c r="Y525" i="17"/>
  <c r="S649" i="17"/>
  <c r="T59" i="1"/>
  <c r="Y858" i="13"/>
  <c r="W808" i="18"/>
  <c r="P881" i="18"/>
  <c r="W572" i="13"/>
  <c r="Y573" i="17"/>
  <c r="Y859" i="13"/>
  <c r="Y876" i="13"/>
  <c r="O810" i="18"/>
  <c r="Y870" i="18"/>
  <c r="Y647" i="17"/>
  <c r="T63" i="1"/>
  <c r="Y575" i="17"/>
  <c r="Y616" i="18"/>
  <c r="L838" i="14"/>
  <c r="U843" i="14"/>
  <c r="Y138" i="17"/>
  <c r="Y867" i="14"/>
  <c r="Y866" i="18"/>
  <c r="P572" i="13"/>
  <c r="Y598" i="17"/>
  <c r="T810" i="18"/>
  <c r="N52" i="1"/>
  <c r="N59" i="1"/>
  <c r="Y662" i="17"/>
  <c r="Y546" i="17"/>
  <c r="V601" i="17"/>
  <c r="L819" i="14"/>
  <c r="Y852" i="13"/>
  <c r="Y883" i="13"/>
  <c r="U323" i="13"/>
  <c r="Y863" i="13"/>
  <c r="Y565" i="17"/>
  <c r="Y861" i="18"/>
  <c r="S855" i="18"/>
  <c r="X865" i="14"/>
  <c r="S645" i="17"/>
  <c r="Y670" i="17"/>
  <c r="N819" i="14"/>
  <c r="Y831" i="18"/>
  <c r="Y872" i="13"/>
  <c r="Y578" i="17"/>
  <c r="Y641" i="17"/>
  <c r="Y620" i="17"/>
  <c r="Y41" i="13"/>
  <c r="Y609" i="14"/>
  <c r="Y888" i="13"/>
  <c r="Y540" i="17"/>
  <c r="Y394" i="17"/>
  <c r="V582" i="14"/>
  <c r="Y325" i="18"/>
  <c r="Y315" i="13"/>
  <c r="L593" i="18"/>
  <c r="L566" i="17"/>
  <c r="R648" i="17"/>
  <c r="J129" i="21"/>
  <c r="Y837" i="13"/>
  <c r="Y531" i="17"/>
  <c r="Y37" i="14"/>
  <c r="Y384" i="17"/>
  <c r="L199" i="17"/>
  <c r="N199" i="17"/>
  <c r="S880" i="18"/>
  <c r="Y234" i="17"/>
  <c r="M810" i="18"/>
  <c r="Y405" i="17"/>
  <c r="Y851" i="13"/>
  <c r="Y639" i="17"/>
  <c r="Y668" i="17"/>
  <c r="Y637" i="17"/>
  <c r="Y76" i="14"/>
  <c r="Y576" i="17"/>
  <c r="Y529" i="17"/>
  <c r="S810" i="18"/>
  <c r="W593" i="18"/>
  <c r="X31" i="15"/>
  <c r="Y615" i="18"/>
  <c r="R582" i="14"/>
  <c r="Y578" i="13"/>
  <c r="K323" i="13"/>
  <c r="Y432" i="17"/>
  <c r="N853" i="13"/>
  <c r="Y335" i="18"/>
  <c r="Y351" i="14"/>
  <c r="X100" i="15"/>
  <c r="R862" i="13"/>
  <c r="Y841" i="18"/>
  <c r="Y884" i="14"/>
  <c r="Y320" i="13"/>
  <c r="L63" i="1"/>
  <c r="L59" i="1"/>
  <c r="Y56" i="14"/>
  <c r="Y587" i="14"/>
  <c r="Y613" i="14"/>
  <c r="M593" i="18"/>
  <c r="Y310" i="14"/>
  <c r="S79" i="17"/>
  <c r="O129" i="21"/>
  <c r="Y399" i="17"/>
  <c r="Y554" i="14"/>
  <c r="Y588" i="14"/>
  <c r="Q860" i="13"/>
  <c r="Y578" i="14"/>
  <c r="S593" i="18"/>
  <c r="Y329" i="13"/>
  <c r="Y474" i="17"/>
  <c r="Y617" i="14"/>
  <c r="Y18" i="18"/>
  <c r="Y287" i="13"/>
  <c r="S52" i="1"/>
  <c r="S59" i="1"/>
  <c r="O52" i="1"/>
  <c r="O63" i="1"/>
  <c r="R855" i="18"/>
  <c r="Y603" i="14"/>
  <c r="Y574" i="18"/>
  <c r="Y591" i="13"/>
  <c r="Y575" i="14"/>
  <c r="Y590" i="18"/>
  <c r="X857" i="13"/>
  <c r="Y892" i="13"/>
  <c r="N871" i="13"/>
  <c r="Y646" i="17"/>
  <c r="U819" i="14"/>
  <c r="V645" i="17"/>
  <c r="O582" i="14"/>
  <c r="K839" i="13"/>
  <c r="X52" i="18"/>
  <c r="Y144" i="17"/>
  <c r="Y568" i="18"/>
  <c r="G133" i="10"/>
  <c r="I923" i="18"/>
  <c r="Y488" i="17"/>
  <c r="J52" i="14"/>
  <c r="Y614" i="14"/>
  <c r="W617" i="17"/>
  <c r="Y901" i="13"/>
  <c r="Y872" i="14"/>
  <c r="Y311" i="14"/>
  <c r="Y585" i="13"/>
  <c r="Y530" i="17"/>
  <c r="Y842" i="14"/>
  <c r="Y295" i="14"/>
  <c r="Y867" i="18"/>
  <c r="K629" i="17"/>
  <c r="Y874" i="13"/>
  <c r="J582" i="14"/>
  <c r="Y477" i="17"/>
  <c r="Y611" i="18"/>
  <c r="Y558" i="13"/>
  <c r="Y558" i="14"/>
  <c r="W570" i="17"/>
  <c r="X853" i="18"/>
  <c r="P199" i="17"/>
  <c r="P880" i="18"/>
  <c r="J593" i="18"/>
  <c r="W840" i="14"/>
  <c r="X891" i="13"/>
  <c r="Y523" i="17"/>
  <c r="Y640" i="17"/>
  <c r="K79" i="17"/>
  <c r="O59" i="1"/>
  <c r="Y62" i="17"/>
  <c r="Y582" i="13"/>
  <c r="Y60" i="17"/>
  <c r="M629" i="17"/>
  <c r="Q629" i="17"/>
  <c r="Y900" i="13"/>
  <c r="Y836" i="18"/>
  <c r="Y567" i="17"/>
  <c r="Y856" i="13"/>
  <c r="Y586" i="18"/>
  <c r="V593" i="18"/>
  <c r="P832" i="14"/>
  <c r="P52" i="14"/>
  <c r="Y89" i="18"/>
  <c r="N881" i="18"/>
  <c r="N91" i="18"/>
  <c r="P832" i="18"/>
  <c r="P52" i="18"/>
  <c r="V65" i="13"/>
  <c r="V873" i="13"/>
  <c r="S877" i="14"/>
  <c r="S582" i="14"/>
  <c r="S837" i="14"/>
  <c r="O593" i="17"/>
  <c r="Y610" i="18"/>
  <c r="Y601" i="18"/>
  <c r="W82" i="13"/>
  <c r="W895" i="13" s="1"/>
  <c r="L82" i="13"/>
  <c r="L895" i="13" s="1"/>
  <c r="X82" i="13"/>
  <c r="X895" i="13" s="1"/>
  <c r="P82" i="13"/>
  <c r="P895" i="13" s="1"/>
  <c r="V82" i="13"/>
  <c r="V895" i="13" s="1"/>
  <c r="Q82" i="13"/>
  <c r="Q895" i="13" s="1"/>
  <c r="T82" i="13"/>
  <c r="T895" i="13" s="1"/>
  <c r="M82" i="13"/>
  <c r="M895" i="13" s="1"/>
  <c r="U82" i="13"/>
  <c r="U895" i="13" s="1"/>
  <c r="N82" i="13"/>
  <c r="N895" i="13" s="1"/>
  <c r="O82" i="13"/>
  <c r="O895" i="13" s="1"/>
  <c r="S82" i="13"/>
  <c r="S895" i="13" s="1"/>
  <c r="K82" i="13"/>
  <c r="K895" i="13" s="1"/>
  <c r="R82" i="13"/>
  <c r="R895" i="13" s="1"/>
  <c r="J82" i="13"/>
  <c r="J895" i="13" s="1"/>
  <c r="U59" i="1"/>
  <c r="U63" i="1"/>
  <c r="U52" i="1"/>
  <c r="Y56" i="18"/>
  <c r="J848" i="18"/>
  <c r="Q554" i="18"/>
  <c r="Q818" i="18" s="1"/>
  <c r="V554" i="18"/>
  <c r="V818" i="18" s="1"/>
  <c r="T554" i="18"/>
  <c r="T818" i="18" s="1"/>
  <c r="O554" i="18"/>
  <c r="O818" i="18" s="1"/>
  <c r="U554" i="18"/>
  <c r="U818" i="18" s="1"/>
  <c r="W554" i="18"/>
  <c r="W818" i="18" s="1"/>
  <c r="J554" i="18"/>
  <c r="J818" i="18" s="1"/>
  <c r="R554" i="18"/>
  <c r="R818" i="18" s="1"/>
  <c r="S554" i="18"/>
  <c r="S818" i="18" s="1"/>
  <c r="L554" i="18"/>
  <c r="L818" i="18" s="1"/>
  <c r="M554" i="18"/>
  <c r="M818" i="18" s="1"/>
  <c r="N554" i="18"/>
  <c r="N818" i="18" s="1"/>
  <c r="X554" i="18"/>
  <c r="X818" i="18" s="1"/>
  <c r="K554" i="18"/>
  <c r="K818" i="18" s="1"/>
  <c r="P554" i="18"/>
  <c r="P818" i="18" s="1"/>
  <c r="N832" i="18"/>
  <c r="N52" i="18"/>
  <c r="Y607" i="18"/>
  <c r="Q849" i="13"/>
  <c r="Y36" i="13"/>
  <c r="L556" i="14"/>
  <c r="S556" i="14"/>
  <c r="S821" i="14" s="1"/>
  <c r="N556" i="14"/>
  <c r="N821" i="14" s="1"/>
  <c r="M556" i="14"/>
  <c r="M821" i="14" s="1"/>
  <c r="P556" i="14"/>
  <c r="P821" i="14" s="1"/>
  <c r="X556" i="14"/>
  <c r="X821" i="14" s="1"/>
  <c r="K556" i="14"/>
  <c r="K821" i="14" s="1"/>
  <c r="V556" i="14"/>
  <c r="V821" i="14" s="1"/>
  <c r="Q556" i="14"/>
  <c r="Q821" i="14" s="1"/>
  <c r="J556" i="14"/>
  <c r="J821" i="14" s="1"/>
  <c r="T556" i="14"/>
  <c r="T821" i="14" s="1"/>
  <c r="U556" i="14"/>
  <c r="U821" i="14" s="1"/>
  <c r="W556" i="14"/>
  <c r="R556" i="14"/>
  <c r="R821" i="14" s="1"/>
  <c r="O556" i="14"/>
  <c r="S199" i="17"/>
  <c r="Q827" i="18"/>
  <c r="K863" i="18"/>
  <c r="Y527" i="17"/>
  <c r="V63" i="1"/>
  <c r="V52" i="1"/>
  <c r="V59" i="1"/>
  <c r="Y351" i="17"/>
  <c r="J519" i="17"/>
  <c r="Q837" i="18"/>
  <c r="Y45" i="18"/>
  <c r="Y320" i="18"/>
  <c r="U832" i="14"/>
  <c r="U52" i="14"/>
  <c r="Q848" i="18"/>
  <c r="S588" i="17"/>
  <c r="U544" i="17"/>
  <c r="U881" i="18"/>
  <c r="U91" i="18"/>
  <c r="Y66" i="17"/>
  <c r="J570" i="17"/>
  <c r="Y207" i="17"/>
  <c r="J543" i="17"/>
  <c r="W871" i="13"/>
  <c r="W65" i="13"/>
  <c r="X589" i="17"/>
  <c r="P543" i="17"/>
  <c r="Y599" i="18"/>
  <c r="V863" i="18"/>
  <c r="W46" i="15"/>
  <c r="W169" i="15" s="1"/>
  <c r="V46" i="15"/>
  <c r="V169" i="15" s="1"/>
  <c r="K46" i="15"/>
  <c r="K169" i="15" s="1"/>
  <c r="O46" i="15"/>
  <c r="O169" i="15" s="1"/>
  <c r="R46" i="15"/>
  <c r="R169" i="15" s="1"/>
  <c r="P46" i="15"/>
  <c r="P169" i="15" s="1"/>
  <c r="I46" i="15"/>
  <c r="I169" i="15" s="1"/>
  <c r="Q46" i="15"/>
  <c r="Q169" i="15" s="1"/>
  <c r="U46" i="15"/>
  <c r="U169" i="15" s="1"/>
  <c r="T46" i="15"/>
  <c r="T169" i="15" s="1"/>
  <c r="M46" i="15"/>
  <c r="M169" i="15" s="1"/>
  <c r="S46" i="15"/>
  <c r="S169" i="15" s="1"/>
  <c r="L46" i="15"/>
  <c r="L169" i="15" s="1"/>
  <c r="J46" i="15"/>
  <c r="J169" i="15" s="1"/>
  <c r="N46" i="15"/>
  <c r="N169" i="15" s="1"/>
  <c r="R546" i="18"/>
  <c r="R810" i="18" s="1"/>
  <c r="R807" i="18"/>
  <c r="N546" i="18"/>
  <c r="N810" i="18" s="1"/>
  <c r="N807" i="18"/>
  <c r="J555" i="18"/>
  <c r="J819" i="18" s="1"/>
  <c r="W555" i="18"/>
  <c r="W819" i="18" s="1"/>
  <c r="X555" i="18"/>
  <c r="S555" i="18"/>
  <c r="U555" i="18"/>
  <c r="U819" i="18" s="1"/>
  <c r="P555" i="18"/>
  <c r="V555" i="18"/>
  <c r="V819" i="18" s="1"/>
  <c r="M555" i="18"/>
  <c r="M819" i="18" s="1"/>
  <c r="N555" i="18"/>
  <c r="N819" i="18" s="1"/>
  <c r="R555" i="18"/>
  <c r="R819" i="18" s="1"/>
  <c r="Q555" i="18"/>
  <c r="Q819" i="18" s="1"/>
  <c r="O555" i="18"/>
  <c r="O819" i="18" s="1"/>
  <c r="T555" i="18"/>
  <c r="T819" i="18" s="1"/>
  <c r="K555" i="18"/>
  <c r="K819" i="18" s="1"/>
  <c r="L555" i="18"/>
  <c r="L819" i="18" s="1"/>
  <c r="U590" i="17"/>
  <c r="O873" i="13"/>
  <c r="O65" i="13"/>
  <c r="V832" i="18"/>
  <c r="V52" i="18"/>
  <c r="W296" i="17"/>
  <c r="W632" i="17" s="1"/>
  <c r="X296" i="17"/>
  <c r="X632" i="17" s="1"/>
  <c r="Y350" i="17"/>
  <c r="Y437" i="17"/>
  <c r="J605" i="17"/>
  <c r="Y605" i="17" s="1"/>
  <c r="V549" i="17"/>
  <c r="V53" i="17"/>
  <c r="Y604" i="14"/>
  <c r="J869" i="14"/>
  <c r="N840" i="14"/>
  <c r="X582" i="14"/>
  <c r="M91" i="6"/>
  <c r="I91" i="14"/>
  <c r="N865" i="14"/>
  <c r="M829" i="14"/>
  <c r="M52" i="14"/>
  <c r="K258" i="17"/>
  <c r="K594" i="17" s="1"/>
  <c r="X258" i="17"/>
  <c r="P258" i="17"/>
  <c r="O258" i="17"/>
  <c r="O594" i="17" s="1"/>
  <c r="N258" i="17"/>
  <c r="N594" i="17" s="1"/>
  <c r="S258" i="17"/>
  <c r="Q258" i="17"/>
  <c r="W258" i="17"/>
  <c r="U258" i="17"/>
  <c r="U594" i="17" s="1"/>
  <c r="L258" i="17"/>
  <c r="R258" i="17"/>
  <c r="R594" i="17" s="1"/>
  <c r="M258" i="17"/>
  <c r="M594" i="17" s="1"/>
  <c r="T258" i="17"/>
  <c r="J258" i="17"/>
  <c r="V258" i="17"/>
  <c r="V594" i="17" s="1"/>
  <c r="X550" i="17"/>
  <c r="Y550" i="17" s="1"/>
  <c r="V851" i="14"/>
  <c r="Y621" i="13"/>
  <c r="Y393" i="17"/>
  <c r="J561" i="17"/>
  <c r="M30" i="6"/>
  <c r="I560" i="14"/>
  <c r="L840" i="13"/>
  <c r="Y840" i="13" s="1"/>
  <c r="Y298" i="13"/>
  <c r="N354" i="13"/>
  <c r="L354" i="13"/>
  <c r="R354" i="13"/>
  <c r="P354" i="13"/>
  <c r="V354" i="13"/>
  <c r="T354" i="13"/>
  <c r="K354" i="13"/>
  <c r="M354" i="13"/>
  <c r="J354" i="13"/>
  <c r="O354" i="13"/>
  <c r="S354" i="13"/>
  <c r="Q354" i="13"/>
  <c r="U354" i="13"/>
  <c r="W354" i="13"/>
  <c r="W896" i="13" s="1"/>
  <c r="X354" i="13"/>
  <c r="X896" i="13" s="1"/>
  <c r="M902" i="13"/>
  <c r="N80" i="13"/>
  <c r="N893" i="13" s="1"/>
  <c r="X80" i="13"/>
  <c r="X893" i="13" s="1"/>
  <c r="V80" i="13"/>
  <c r="V893" i="13" s="1"/>
  <c r="O80" i="13"/>
  <c r="O893" i="13" s="1"/>
  <c r="W80" i="13"/>
  <c r="W893" i="13" s="1"/>
  <c r="J80" i="13"/>
  <c r="J893" i="13" s="1"/>
  <c r="K80" i="13"/>
  <c r="K893" i="13" s="1"/>
  <c r="S80" i="13"/>
  <c r="S893" i="13" s="1"/>
  <c r="L80" i="13"/>
  <c r="L893" i="13" s="1"/>
  <c r="U80" i="13"/>
  <c r="U893" i="13" s="1"/>
  <c r="M80" i="13"/>
  <c r="M893" i="13" s="1"/>
  <c r="R80" i="13"/>
  <c r="R893" i="13" s="1"/>
  <c r="T80" i="13"/>
  <c r="T893" i="13" s="1"/>
  <c r="Q80" i="13"/>
  <c r="Q893" i="13" s="1"/>
  <c r="P80" i="13"/>
  <c r="P893" i="13" s="1"/>
  <c r="R613" i="17"/>
  <c r="N438" i="17"/>
  <c r="N606" i="17" s="1"/>
  <c r="V438" i="17"/>
  <c r="V606" i="17" s="1"/>
  <c r="O438" i="17"/>
  <c r="O606" i="17" s="1"/>
  <c r="X438" i="17"/>
  <c r="X606" i="17" s="1"/>
  <c r="P438" i="17"/>
  <c r="P606" i="17" s="1"/>
  <c r="S438" i="17"/>
  <c r="S606" i="17" s="1"/>
  <c r="T438" i="17"/>
  <c r="T606" i="17" s="1"/>
  <c r="J438" i="17"/>
  <c r="J606" i="17" s="1"/>
  <c r="U438" i="17"/>
  <c r="U606" i="17" s="1"/>
  <c r="K438" i="17"/>
  <c r="K606" i="17" s="1"/>
  <c r="W438" i="17"/>
  <c r="W606" i="17" s="1"/>
  <c r="L438" i="17"/>
  <c r="L606" i="17" s="1"/>
  <c r="M438" i="17"/>
  <c r="M606" i="17" s="1"/>
  <c r="Q438" i="17"/>
  <c r="Q606" i="17" s="1"/>
  <c r="R438" i="17"/>
  <c r="R606" i="17" s="1"/>
  <c r="Y571" i="17"/>
  <c r="W827" i="18"/>
  <c r="N863" i="18"/>
  <c r="Y313" i="17"/>
  <c r="W338" i="14"/>
  <c r="W868" i="14" s="1"/>
  <c r="P338" i="14"/>
  <c r="K338" i="14"/>
  <c r="X338" i="14"/>
  <c r="X868" i="14" s="1"/>
  <c r="R338" i="14"/>
  <c r="N338" i="14"/>
  <c r="T338" i="14"/>
  <c r="O338" i="14"/>
  <c r="J338" i="14"/>
  <c r="L338" i="14"/>
  <c r="U338" i="14"/>
  <c r="Q338" i="14"/>
  <c r="M338" i="14"/>
  <c r="S338" i="14"/>
  <c r="V338" i="14"/>
  <c r="R117" i="21" s="1"/>
  <c r="U593" i="17"/>
  <c r="U271" i="17"/>
  <c r="K593" i="17"/>
  <c r="Y257" i="17"/>
  <c r="U560" i="14"/>
  <c r="M560" i="14"/>
  <c r="X24" i="19"/>
  <c r="M819" i="14"/>
  <c r="X99" i="19"/>
  <c r="Y243" i="17"/>
  <c r="K52" i="18"/>
  <c r="L827" i="18"/>
  <c r="M91" i="18"/>
  <c r="O562" i="17"/>
  <c r="R323" i="13"/>
  <c r="V145" i="17"/>
  <c r="V649" i="17" s="1"/>
  <c r="O91" i="18"/>
  <c r="X841" i="14"/>
  <c r="N572" i="13"/>
  <c r="N839" i="13"/>
  <c r="R572" i="13"/>
  <c r="R839" i="13"/>
  <c r="Q843" i="14"/>
  <c r="Y618" i="14"/>
  <c r="X583" i="13"/>
  <c r="X854" i="13" s="1"/>
  <c r="L583" i="13"/>
  <c r="L854" i="13" s="1"/>
  <c r="P583" i="13"/>
  <c r="P854" i="13" s="1"/>
  <c r="R583" i="13"/>
  <c r="R854" i="13" s="1"/>
  <c r="J583" i="13"/>
  <c r="J854" i="13" s="1"/>
  <c r="U583" i="13"/>
  <c r="T583" i="13"/>
  <c r="T854" i="13" s="1"/>
  <c r="Q583" i="13"/>
  <c r="Q854" i="13" s="1"/>
  <c r="N583" i="13"/>
  <c r="N854" i="13" s="1"/>
  <c r="W583" i="13"/>
  <c r="O583" i="13"/>
  <c r="O854" i="13" s="1"/>
  <c r="M583" i="13"/>
  <c r="M854" i="13" s="1"/>
  <c r="K583" i="13"/>
  <c r="K854" i="13" s="1"/>
  <c r="V583" i="13"/>
  <c r="V854" i="13" s="1"/>
  <c r="S583" i="13"/>
  <c r="S854" i="13" s="1"/>
  <c r="S294" i="18"/>
  <c r="S814" i="18"/>
  <c r="L814" i="18"/>
  <c r="L294" i="18"/>
  <c r="Y580" i="17"/>
  <c r="Y579" i="17"/>
  <c r="N648" i="17"/>
  <c r="N145" i="17"/>
  <c r="X648" i="17"/>
  <c r="X145" i="17"/>
  <c r="U850" i="13"/>
  <c r="L850" i="13"/>
  <c r="Y556" i="18"/>
  <c r="P564" i="17"/>
  <c r="P79" i="17"/>
  <c r="U818" i="14"/>
  <c r="U825" i="14" s="1"/>
  <c r="U30" i="14"/>
  <c r="X30" i="14"/>
  <c r="X818" i="14"/>
  <c r="T865" i="18"/>
  <c r="K865" i="18"/>
  <c r="W645" i="17"/>
  <c r="W481" i="17"/>
  <c r="U597" i="17"/>
  <c r="O629" i="17"/>
  <c r="K544" i="17"/>
  <c r="W869" i="14"/>
  <c r="Y339" i="14"/>
  <c r="M590" i="17"/>
  <c r="Y45" i="14"/>
  <c r="J840" i="14"/>
  <c r="J301" i="14"/>
  <c r="W301" i="14"/>
  <c r="X301" i="14"/>
  <c r="K301" i="14"/>
  <c r="S301" i="14"/>
  <c r="V301" i="14"/>
  <c r="N301" i="14"/>
  <c r="O301" i="14"/>
  <c r="U301" i="14"/>
  <c r="P301" i="14"/>
  <c r="Q301" i="14"/>
  <c r="T301" i="14"/>
  <c r="R301" i="14"/>
  <c r="L301" i="14"/>
  <c r="M301" i="14"/>
  <c r="P838" i="18"/>
  <c r="Y310" i="18"/>
  <c r="F43" i="23"/>
  <c r="H43" i="23"/>
  <c r="G43" i="23"/>
  <c r="Y192" i="17"/>
  <c r="Y86" i="13"/>
  <c r="K48" i="13"/>
  <c r="R48" i="13"/>
  <c r="R861" i="13" s="1"/>
  <c r="V48" i="13"/>
  <c r="V861" i="13" s="1"/>
  <c r="J48" i="13"/>
  <c r="J861" i="13" s="1"/>
  <c r="P48" i="13"/>
  <c r="P861" i="13" s="1"/>
  <c r="M48" i="13"/>
  <c r="M861" i="13" s="1"/>
  <c r="T48" i="13"/>
  <c r="T861" i="13" s="1"/>
  <c r="Q48" i="13"/>
  <c r="Q861" i="13" s="1"/>
  <c r="L48" i="13"/>
  <c r="L861" i="13" s="1"/>
  <c r="S48" i="13"/>
  <c r="S861" i="13" s="1"/>
  <c r="X48" i="13"/>
  <c r="X861" i="13" s="1"/>
  <c r="W48" i="13"/>
  <c r="W861" i="13" s="1"/>
  <c r="O48" i="13"/>
  <c r="O861" i="13" s="1"/>
  <c r="U48" i="13"/>
  <c r="U861" i="13" s="1"/>
  <c r="N48" i="13"/>
  <c r="N861" i="13" s="1"/>
  <c r="M814" i="18"/>
  <c r="M294" i="18"/>
  <c r="W648" i="17"/>
  <c r="W145" i="17"/>
  <c r="I294" i="18"/>
  <c r="M30" i="10"/>
  <c r="I18" i="15"/>
  <c r="I141" i="15" s="1"/>
  <c r="P18" i="15"/>
  <c r="P141" i="15" s="1"/>
  <c r="U18" i="15"/>
  <c r="U141" i="15" s="1"/>
  <c r="L18" i="15"/>
  <c r="L141" i="15" s="1"/>
  <c r="W18" i="15"/>
  <c r="W141" i="15" s="1"/>
  <c r="K18" i="15"/>
  <c r="K141" i="15" s="1"/>
  <c r="N18" i="15"/>
  <c r="N141" i="15" s="1"/>
  <c r="O18" i="15"/>
  <c r="O141" i="15" s="1"/>
  <c r="T18" i="15"/>
  <c r="T141" i="15" s="1"/>
  <c r="R18" i="15"/>
  <c r="R141" i="15" s="1"/>
  <c r="V18" i="15"/>
  <c r="V141" i="15" s="1"/>
  <c r="M18" i="15"/>
  <c r="M141" i="15" s="1"/>
  <c r="S18" i="15"/>
  <c r="S141" i="15" s="1"/>
  <c r="J18" i="15"/>
  <c r="J141" i="15" s="1"/>
  <c r="Q18" i="15"/>
  <c r="Q141" i="15" s="1"/>
  <c r="S865" i="14"/>
  <c r="Y34" i="14"/>
  <c r="K52" i="14"/>
  <c r="K829" i="14"/>
  <c r="Y363" i="17"/>
  <c r="Y340" i="18"/>
  <c r="J868" i="18"/>
  <c r="P823" i="14"/>
  <c r="S52" i="13"/>
  <c r="Y76" i="17"/>
  <c r="P865" i="18"/>
  <c r="N832" i="14"/>
  <c r="N52" i="14"/>
  <c r="W154" i="15"/>
  <c r="V848" i="18"/>
  <c r="L129" i="21"/>
  <c r="P897" i="13"/>
  <c r="U65" i="14"/>
  <c r="U851" i="14"/>
  <c r="Y544" i="18"/>
  <c r="Q76" i="19"/>
  <c r="L65" i="13"/>
  <c r="L871" i="13"/>
  <c r="Y59" i="14"/>
  <c r="J854" i="14"/>
  <c r="J65" i="14"/>
  <c r="Y217" i="17"/>
  <c r="J553" i="17"/>
  <c r="Y553" i="17" s="1"/>
  <c r="K853" i="18"/>
  <c r="Y61" i="18"/>
  <c r="Y92" i="17"/>
  <c r="J596" i="17"/>
  <c r="Y480" i="17"/>
  <c r="L546" i="18"/>
  <c r="L807" i="18"/>
  <c r="W595" i="17"/>
  <c r="Y259" i="17"/>
  <c r="X551" i="17"/>
  <c r="Y619" i="13"/>
  <c r="Y48" i="17"/>
  <c r="Y354" i="17"/>
  <c r="J522" i="17"/>
  <c r="Y522" i="17" s="1"/>
  <c r="Y359" i="17"/>
  <c r="Y600" i="14"/>
  <c r="J865" i="14"/>
  <c r="O53" i="17"/>
  <c r="U553" i="18"/>
  <c r="W553" i="18"/>
  <c r="N553" i="18"/>
  <c r="P553" i="18"/>
  <c r="P817" i="18" s="1"/>
  <c r="K553" i="18"/>
  <c r="K817" i="18" s="1"/>
  <c r="X553" i="18"/>
  <c r="X817" i="18" s="1"/>
  <c r="R553" i="18"/>
  <c r="L553" i="18"/>
  <c r="S553" i="18"/>
  <c r="S817" i="18" s="1"/>
  <c r="T553" i="18"/>
  <c r="J553" i="18"/>
  <c r="O553" i="18"/>
  <c r="M553" i="18"/>
  <c r="M817" i="18" s="1"/>
  <c r="V553" i="18"/>
  <c r="Q553" i="18"/>
  <c r="W839" i="13"/>
  <c r="Y297" i="13"/>
  <c r="I65" i="13"/>
  <c r="M65" i="5"/>
  <c r="U832" i="18"/>
  <c r="U52" i="18"/>
  <c r="Y70" i="14"/>
  <c r="K865" i="14"/>
  <c r="S864" i="18"/>
  <c r="X311" i="18"/>
  <c r="X839" i="18" s="1"/>
  <c r="W311" i="18"/>
  <c r="W839" i="18" s="1"/>
  <c r="U311" i="18"/>
  <c r="U839" i="18" s="1"/>
  <c r="K311" i="18"/>
  <c r="K839" i="18" s="1"/>
  <c r="P311" i="18"/>
  <c r="P839" i="18" s="1"/>
  <c r="Q311" i="18"/>
  <c r="Q839" i="18" s="1"/>
  <c r="S311" i="18"/>
  <c r="S839" i="18" s="1"/>
  <c r="J311" i="18"/>
  <c r="J839" i="18" s="1"/>
  <c r="V311" i="18"/>
  <c r="V839" i="18" s="1"/>
  <c r="N311" i="18"/>
  <c r="N839" i="18" s="1"/>
  <c r="M311" i="18"/>
  <c r="M839" i="18" s="1"/>
  <c r="O311" i="18"/>
  <c r="O839" i="18" s="1"/>
  <c r="R311" i="18"/>
  <c r="R839" i="18" s="1"/>
  <c r="T311" i="18"/>
  <c r="T839" i="18" s="1"/>
  <c r="L311" i="18"/>
  <c r="L839" i="18" s="1"/>
  <c r="Y579" i="13"/>
  <c r="Y617" i="13"/>
  <c r="V302" i="17"/>
  <c r="X302" i="17"/>
  <c r="J302" i="17"/>
  <c r="K302" i="17"/>
  <c r="W302" i="17"/>
  <c r="M302" i="17"/>
  <c r="O302" i="17"/>
  <c r="T302" i="17"/>
  <c r="S302" i="17"/>
  <c r="L302" i="17"/>
  <c r="N302" i="17"/>
  <c r="R302" i="17"/>
  <c r="U302" i="17"/>
  <c r="P302" i="17"/>
  <c r="Q302" i="17"/>
  <c r="Q864" i="14"/>
  <c r="Q14" i="17"/>
  <c r="P14" i="17"/>
  <c r="N14" i="17"/>
  <c r="X14" i="17"/>
  <c r="U14" i="17"/>
  <c r="W14" i="17"/>
  <c r="S14" i="17"/>
  <c r="K14" i="17"/>
  <c r="M14" i="17"/>
  <c r="O14" i="17"/>
  <c r="V14" i="17"/>
  <c r="R14" i="17"/>
  <c r="J14" i="17"/>
  <c r="T14" i="17"/>
  <c r="L14" i="17"/>
  <c r="K293" i="13"/>
  <c r="K301" i="13" s="1"/>
  <c r="N293" i="13"/>
  <c r="N301" i="13" s="1"/>
  <c r="O293" i="13"/>
  <c r="O301" i="13" s="1"/>
  <c r="X293" i="13"/>
  <c r="L293" i="13"/>
  <c r="L301" i="13" s="1"/>
  <c r="Q293" i="13"/>
  <c r="Q301" i="13" s="1"/>
  <c r="W293" i="13"/>
  <c r="S293" i="13"/>
  <c r="S301" i="13" s="1"/>
  <c r="M293" i="13"/>
  <c r="M301" i="13" s="1"/>
  <c r="U293" i="13"/>
  <c r="U301" i="13" s="1"/>
  <c r="V293" i="13"/>
  <c r="V301" i="13" s="1"/>
  <c r="J293" i="13"/>
  <c r="J301" i="13" s="1"/>
  <c r="R293" i="13"/>
  <c r="R301" i="13" s="1"/>
  <c r="P293" i="13"/>
  <c r="P301" i="13" s="1"/>
  <c r="T293" i="13"/>
  <c r="T301" i="13" s="1"/>
  <c r="S878" i="14"/>
  <c r="O138" i="21"/>
  <c r="P561" i="17"/>
  <c r="O23" i="18"/>
  <c r="K23" i="18"/>
  <c r="P23" i="18"/>
  <c r="J23" i="18"/>
  <c r="J815" i="18" s="1"/>
  <c r="X23" i="18"/>
  <c r="X815" i="18" s="1"/>
  <c r="N23" i="18"/>
  <c r="N815" i="18" s="1"/>
  <c r="S23" i="18"/>
  <c r="M23" i="18"/>
  <c r="V23" i="18"/>
  <c r="W23" i="18"/>
  <c r="W815" i="18" s="1"/>
  <c r="Q23" i="18"/>
  <c r="R23" i="18"/>
  <c r="R815" i="18" s="1"/>
  <c r="L23" i="18"/>
  <c r="U23" i="18"/>
  <c r="T23" i="18"/>
  <c r="Y844" i="14"/>
  <c r="W872" i="18"/>
  <c r="W91" i="18"/>
  <c r="X91" i="18"/>
  <c r="X872" i="18"/>
  <c r="K873" i="13"/>
  <c r="K336" i="13"/>
  <c r="Y331" i="13"/>
  <c r="I317" i="14"/>
  <c r="M52" i="6"/>
  <c r="O853" i="13"/>
  <c r="M103" i="8"/>
  <c r="K347" i="13"/>
  <c r="J347" i="13"/>
  <c r="S347" i="13"/>
  <c r="L347" i="13"/>
  <c r="R347" i="13"/>
  <c r="N347" i="13"/>
  <c r="T347" i="13"/>
  <c r="X347" i="13"/>
  <c r="O347" i="13"/>
  <c r="W347" i="13"/>
  <c r="M347" i="13"/>
  <c r="V347" i="13"/>
  <c r="P347" i="13"/>
  <c r="Q347" i="13"/>
  <c r="U347" i="13"/>
  <c r="P863" i="18"/>
  <c r="Y470" i="17"/>
  <c r="T854" i="14"/>
  <c r="N876" i="14"/>
  <c r="Y876" i="14" s="1"/>
  <c r="Y346" i="14"/>
  <c r="X819" i="14"/>
  <c r="Q52" i="14"/>
  <c r="Q144" i="21"/>
  <c r="Q108" i="21"/>
  <c r="K108" i="21"/>
  <c r="K144" i="21"/>
  <c r="J836" i="13"/>
  <c r="Y836" i="13" s="1"/>
  <c r="Y23" i="13"/>
  <c r="Y433" i="17"/>
  <c r="V837" i="14"/>
  <c r="L835" i="13"/>
  <c r="R53" i="17"/>
  <c r="U53" i="17"/>
  <c r="K271" i="17"/>
  <c r="Y826" i="18"/>
  <c r="Y550" i="18"/>
  <c r="Y841" i="14"/>
  <c r="Y375" i="17"/>
  <c r="I30" i="20"/>
  <c r="J32" i="20"/>
  <c r="H13" i="1" s="1"/>
  <c r="Q566" i="17"/>
  <c r="Y568" i="13"/>
  <c r="X328" i="14"/>
  <c r="W328" i="14"/>
  <c r="V328" i="14"/>
  <c r="V858" i="14" s="1"/>
  <c r="P328" i="14"/>
  <c r="O328" i="14"/>
  <c r="Q328" i="14"/>
  <c r="R328" i="14"/>
  <c r="R858" i="14" s="1"/>
  <c r="S328" i="14"/>
  <c r="K328" i="14"/>
  <c r="J328" i="14"/>
  <c r="U328" i="14"/>
  <c r="T328" i="14"/>
  <c r="L328" i="14"/>
  <c r="M328" i="14"/>
  <c r="N328" i="14"/>
  <c r="P843" i="14"/>
  <c r="U814" i="18"/>
  <c r="U294" i="18"/>
  <c r="V814" i="18"/>
  <c r="V294" i="18"/>
  <c r="S618" i="13"/>
  <c r="W618" i="13"/>
  <c r="V618" i="13"/>
  <c r="Q618" i="13"/>
  <c r="L618" i="13"/>
  <c r="X618" i="13"/>
  <c r="J618" i="13"/>
  <c r="M618" i="13"/>
  <c r="P618" i="13"/>
  <c r="N618" i="13"/>
  <c r="R618" i="13"/>
  <c r="K618" i="13"/>
  <c r="T618" i="13"/>
  <c r="O618" i="13"/>
  <c r="U618" i="13"/>
  <c r="Q648" i="17"/>
  <c r="Q145" i="17"/>
  <c r="Q649" i="17" s="1"/>
  <c r="M850" i="13"/>
  <c r="V850" i="13"/>
  <c r="V52" i="13"/>
  <c r="O564" i="17"/>
  <c r="O79" i="17"/>
  <c r="O818" i="14"/>
  <c r="O30" i="14"/>
  <c r="V818" i="14"/>
  <c r="V30" i="14"/>
  <c r="J865" i="18"/>
  <c r="Y165" i="17"/>
  <c r="R481" i="17"/>
  <c r="R645" i="17"/>
  <c r="O481" i="17"/>
  <c r="O645" i="17"/>
  <c r="Y93" i="17"/>
  <c r="S862" i="13"/>
  <c r="S323" i="13"/>
  <c r="V629" i="17"/>
  <c r="Y347" i="18"/>
  <c r="J875" i="18"/>
  <c r="W546" i="18"/>
  <c r="W807" i="18"/>
  <c r="Y291" i="17"/>
  <c r="J627" i="17"/>
  <c r="Y627" i="17" s="1"/>
  <c r="R853" i="18"/>
  <c r="R593" i="18"/>
  <c r="L561" i="17"/>
  <c r="W849" i="13"/>
  <c r="W52" i="13"/>
  <c r="P818" i="14"/>
  <c r="P30" i="14"/>
  <c r="Y461" i="17"/>
  <c r="L865" i="14"/>
  <c r="Q590" i="14"/>
  <c r="Q855" i="14" s="1"/>
  <c r="V590" i="14"/>
  <c r="V855" i="14" s="1"/>
  <c r="P590" i="14"/>
  <c r="P855" i="14" s="1"/>
  <c r="K590" i="14"/>
  <c r="K855" i="14" s="1"/>
  <c r="R590" i="14"/>
  <c r="R855" i="14" s="1"/>
  <c r="U590" i="14"/>
  <c r="U855" i="14" s="1"/>
  <c r="T590" i="14"/>
  <c r="T855" i="14" s="1"/>
  <c r="W590" i="14"/>
  <c r="W855" i="14" s="1"/>
  <c r="L590" i="14"/>
  <c r="L855" i="14" s="1"/>
  <c r="J590" i="14"/>
  <c r="J855" i="14" s="1"/>
  <c r="M590" i="14"/>
  <c r="M855" i="14" s="1"/>
  <c r="O590" i="14"/>
  <c r="S590" i="14"/>
  <c r="S855" i="14" s="1"/>
  <c r="X590" i="14"/>
  <c r="X855" i="14" s="1"/>
  <c r="N590" i="14"/>
  <c r="N855" i="14" s="1"/>
  <c r="Y404" i="17"/>
  <c r="J572" i="17"/>
  <c r="Y572" i="17" s="1"/>
  <c r="Y591" i="14"/>
  <c r="J108" i="21"/>
  <c r="J144" i="21"/>
  <c r="Q814" i="18"/>
  <c r="Q294" i="18"/>
  <c r="P648" i="17"/>
  <c r="P145" i="17"/>
  <c r="J818" i="14"/>
  <c r="J30" i="14"/>
  <c r="P63" i="1"/>
  <c r="P52" i="1"/>
  <c r="P59" i="1"/>
  <c r="Y598" i="18"/>
  <c r="W862" i="18"/>
  <c r="Y862" i="18" s="1"/>
  <c r="Y551" i="18"/>
  <c r="Y617" i="18"/>
  <c r="X832" i="14"/>
  <c r="X52" i="14"/>
  <c r="J838" i="18"/>
  <c r="Y46" i="18"/>
  <c r="X848" i="18"/>
  <c r="Y566" i="18"/>
  <c r="G129" i="21"/>
  <c r="Y355" i="13"/>
  <c r="S851" i="14"/>
  <c r="S65" i="14"/>
  <c r="X352" i="17"/>
  <c r="X520" i="17" s="1"/>
  <c r="W352" i="17"/>
  <c r="W520" i="17" s="1"/>
  <c r="M352" i="17"/>
  <c r="M520" i="17" s="1"/>
  <c r="N352" i="17"/>
  <c r="N520" i="17" s="1"/>
  <c r="Q352" i="17"/>
  <c r="R352" i="17"/>
  <c r="S352" i="17"/>
  <c r="S520" i="17" s="1"/>
  <c r="J352" i="17"/>
  <c r="J520" i="17" s="1"/>
  <c r="K352" i="17"/>
  <c r="K520" i="17" s="1"/>
  <c r="L352" i="17"/>
  <c r="L520" i="17" s="1"/>
  <c r="O352" i="17"/>
  <c r="T352" i="17"/>
  <c r="P352" i="17"/>
  <c r="P520" i="17" s="1"/>
  <c r="U352" i="17"/>
  <c r="U520" i="17" s="1"/>
  <c r="V352" i="17"/>
  <c r="V520" i="17" s="1"/>
  <c r="R76" i="19"/>
  <c r="R65" i="13"/>
  <c r="R871" i="13"/>
  <c r="W853" i="14"/>
  <c r="W653" i="17"/>
  <c r="Y653" i="17" s="1"/>
  <c r="Y149" i="17"/>
  <c r="N853" i="18"/>
  <c r="Y27" i="18"/>
  <c r="W199" i="17"/>
  <c r="Q199" i="17"/>
  <c r="W562" i="17"/>
  <c r="Y226" i="17"/>
  <c r="Y352" i="18"/>
  <c r="J880" i="18"/>
  <c r="Y880" i="18" s="1"/>
  <c r="J546" i="18"/>
  <c r="Y543" i="18"/>
  <c r="Y366" i="17"/>
  <c r="Y215" i="17"/>
  <c r="S881" i="18"/>
  <c r="K53" i="17"/>
  <c r="Y37" i="17"/>
  <c r="K541" i="17"/>
  <c r="I329" i="18"/>
  <c r="M65" i="10"/>
  <c r="K604" i="13"/>
  <c r="K875" i="13" s="1"/>
  <c r="X604" i="13"/>
  <c r="X875" i="13" s="1"/>
  <c r="J604" i="13"/>
  <c r="J875" i="13" s="1"/>
  <c r="P604" i="13"/>
  <c r="P875" i="13" s="1"/>
  <c r="R604" i="13"/>
  <c r="R875" i="13" s="1"/>
  <c r="T604" i="13"/>
  <c r="T875" i="13" s="1"/>
  <c r="U604" i="13"/>
  <c r="U875" i="13" s="1"/>
  <c r="N604" i="13"/>
  <c r="N875" i="13" s="1"/>
  <c r="W604" i="13"/>
  <c r="W875" i="13" s="1"/>
  <c r="O604" i="13"/>
  <c r="O875" i="13" s="1"/>
  <c r="S604" i="13"/>
  <c r="S875" i="13" s="1"/>
  <c r="Q604" i="13"/>
  <c r="Q875" i="13" s="1"/>
  <c r="L604" i="13"/>
  <c r="L875" i="13" s="1"/>
  <c r="V604" i="13"/>
  <c r="V875" i="13" s="1"/>
  <c r="M604" i="13"/>
  <c r="M875" i="13" s="1"/>
  <c r="W854" i="13"/>
  <c r="T53" i="17"/>
  <c r="T541" i="17"/>
  <c r="W860" i="13"/>
  <c r="J832" i="18"/>
  <c r="Y40" i="18"/>
  <c r="L840" i="18"/>
  <c r="Y48" i="18"/>
  <c r="L52" i="18"/>
  <c r="Y97" i="17"/>
  <c r="X864" i="18"/>
  <c r="V100" i="17"/>
  <c r="V604" i="17" s="1"/>
  <c r="L100" i="17"/>
  <c r="L604" i="17" s="1"/>
  <c r="K100" i="17"/>
  <c r="K604" i="17" s="1"/>
  <c r="P100" i="17"/>
  <c r="P604" i="17" s="1"/>
  <c r="R100" i="17"/>
  <c r="N100" i="17"/>
  <c r="N604" i="17" s="1"/>
  <c r="J100" i="17"/>
  <c r="J604" i="17" s="1"/>
  <c r="Q100" i="17"/>
  <c r="Q604" i="17" s="1"/>
  <c r="O100" i="17"/>
  <c r="O604" i="17" s="1"/>
  <c r="T100" i="17"/>
  <c r="T604" i="17" s="1"/>
  <c r="S100" i="17"/>
  <c r="S604" i="17" s="1"/>
  <c r="M100" i="17"/>
  <c r="M604" i="17" s="1"/>
  <c r="U100" i="17"/>
  <c r="U604" i="17" s="1"/>
  <c r="X100" i="17"/>
  <c r="X604" i="17" s="1"/>
  <c r="W100" i="17"/>
  <c r="W604" i="17" s="1"/>
  <c r="W864" i="14"/>
  <c r="O878" i="14"/>
  <c r="K138" i="21"/>
  <c r="K561" i="17"/>
  <c r="K855" i="13"/>
  <c r="Y313" i="13"/>
  <c r="P20" i="17"/>
  <c r="P524" i="17" s="1"/>
  <c r="K20" i="17"/>
  <c r="K524" i="17" s="1"/>
  <c r="U20" i="17"/>
  <c r="U524" i="17" s="1"/>
  <c r="W20" i="17"/>
  <c r="W524" i="17" s="1"/>
  <c r="O20" i="17"/>
  <c r="O524" i="17" s="1"/>
  <c r="L20" i="17"/>
  <c r="L524" i="17" s="1"/>
  <c r="N20" i="17"/>
  <c r="N524" i="17" s="1"/>
  <c r="M20" i="17"/>
  <c r="M524" i="17" s="1"/>
  <c r="Q20" i="17"/>
  <c r="Q524" i="17" s="1"/>
  <c r="T20" i="17"/>
  <c r="T524" i="17" s="1"/>
  <c r="X20" i="17"/>
  <c r="X524" i="17" s="1"/>
  <c r="R20" i="17"/>
  <c r="R524" i="17" s="1"/>
  <c r="V20" i="17"/>
  <c r="V524" i="17" s="1"/>
  <c r="J20" i="17"/>
  <c r="J524" i="17" s="1"/>
  <c r="S20" i="17"/>
  <c r="S524" i="17" s="1"/>
  <c r="Y874" i="18"/>
  <c r="L872" i="18"/>
  <c r="Y80" i="18"/>
  <c r="L91" i="18"/>
  <c r="Q71" i="13"/>
  <c r="U71" i="13"/>
  <c r="J71" i="13"/>
  <c r="V71" i="13"/>
  <c r="N71" i="13"/>
  <c r="L71" i="13"/>
  <c r="P71" i="13"/>
  <c r="T71" i="13"/>
  <c r="K71" i="13"/>
  <c r="O71" i="13"/>
  <c r="S71" i="13"/>
  <c r="R71" i="13"/>
  <c r="X71" i="13"/>
  <c r="M71" i="13"/>
  <c r="W71" i="13"/>
  <c r="W315" i="14"/>
  <c r="W845" i="14" s="1"/>
  <c r="K315" i="14"/>
  <c r="K845" i="14" s="1"/>
  <c r="V315" i="14"/>
  <c r="V845" i="14" s="1"/>
  <c r="N315" i="14"/>
  <c r="N845" i="14" s="1"/>
  <c r="X315" i="14"/>
  <c r="X845" i="14" s="1"/>
  <c r="P315" i="14"/>
  <c r="P845" i="14" s="1"/>
  <c r="L315" i="14"/>
  <c r="L845" i="14" s="1"/>
  <c r="S315" i="14"/>
  <c r="S845" i="14" s="1"/>
  <c r="Q315" i="14"/>
  <c r="Q845" i="14" s="1"/>
  <c r="M315" i="14"/>
  <c r="M845" i="14" s="1"/>
  <c r="J315" i="14"/>
  <c r="J845" i="14" s="1"/>
  <c r="U315" i="14"/>
  <c r="U845" i="14" s="1"/>
  <c r="R315" i="14"/>
  <c r="R845" i="14" s="1"/>
  <c r="T315" i="14"/>
  <c r="T845" i="14" s="1"/>
  <c r="O315" i="14"/>
  <c r="O845" i="14" s="1"/>
  <c r="Y589" i="14"/>
  <c r="T424" i="17"/>
  <c r="S424" i="17"/>
  <c r="S592" i="17" s="1"/>
  <c r="K424" i="17"/>
  <c r="K592" i="17" s="1"/>
  <c r="V424" i="17"/>
  <c r="V592" i="17" s="1"/>
  <c r="L424" i="17"/>
  <c r="U424" i="17"/>
  <c r="U592" i="17" s="1"/>
  <c r="N424" i="17"/>
  <c r="N592" i="17" s="1"/>
  <c r="O424" i="17"/>
  <c r="W424" i="17"/>
  <c r="W592" i="17" s="1"/>
  <c r="X424" i="17"/>
  <c r="P424" i="17"/>
  <c r="J424" i="17"/>
  <c r="M424" i="17"/>
  <c r="M592" i="17" s="1"/>
  <c r="Q424" i="17"/>
  <c r="Q592" i="17" s="1"/>
  <c r="R424" i="17"/>
  <c r="U827" i="18"/>
  <c r="K593" i="18"/>
  <c r="X863" i="18"/>
  <c r="M582" i="14"/>
  <c r="T560" i="14"/>
  <c r="N336" i="13"/>
  <c r="G108" i="21"/>
  <c r="I144" i="21"/>
  <c r="I108" i="21"/>
  <c r="Y552" i="18"/>
  <c r="K897" i="13"/>
  <c r="M835" i="13"/>
  <c r="P91" i="18"/>
  <c r="T91" i="18"/>
  <c r="X53" i="17"/>
  <c r="J52" i="18"/>
  <c r="O52" i="14"/>
  <c r="Y563" i="17"/>
  <c r="Y587" i="17"/>
  <c r="J849" i="13"/>
  <c r="S572" i="13"/>
  <c r="P65" i="14"/>
  <c r="I330" i="14"/>
  <c r="M65" i="6"/>
  <c r="N843" i="14"/>
  <c r="Y883" i="14"/>
  <c r="T814" i="18"/>
  <c r="T294" i="18"/>
  <c r="I320" i="17"/>
  <c r="M152" i="8"/>
  <c r="O648" i="17"/>
  <c r="O145" i="17"/>
  <c r="O649" i="17" s="1"/>
  <c r="K648" i="17"/>
  <c r="K145" i="17"/>
  <c r="K649" i="17" s="1"/>
  <c r="T582" i="14"/>
  <c r="T838" i="14"/>
  <c r="O850" i="13"/>
  <c r="X850" i="13"/>
  <c r="X52" i="13"/>
  <c r="V564" i="17"/>
  <c r="V79" i="17"/>
  <c r="S818" i="14"/>
  <c r="S30" i="14"/>
  <c r="N818" i="14"/>
  <c r="N825" i="14" s="1"/>
  <c r="N30" i="14"/>
  <c r="T103" i="17"/>
  <c r="T597" i="17"/>
  <c r="M862" i="13"/>
  <c r="M323" i="13"/>
  <c r="K862" i="13"/>
  <c r="R629" i="17"/>
  <c r="N629" i="17"/>
  <c r="U871" i="13"/>
  <c r="U65" i="13"/>
  <c r="W589" i="17"/>
  <c r="Y85" i="17"/>
  <c r="Y591" i="18"/>
  <c r="J855" i="18"/>
  <c r="W351" i="18"/>
  <c r="W879" i="18" s="1"/>
  <c r="S351" i="18"/>
  <c r="S879" i="18" s="1"/>
  <c r="Q351" i="18"/>
  <c r="Q879" i="18" s="1"/>
  <c r="V351" i="18"/>
  <c r="V879" i="18" s="1"/>
  <c r="U351" i="18"/>
  <c r="U879" i="18" s="1"/>
  <c r="P351" i="18"/>
  <c r="P879" i="18" s="1"/>
  <c r="J351" i="18"/>
  <c r="J879" i="18" s="1"/>
  <c r="K351" i="18"/>
  <c r="K879" i="18" s="1"/>
  <c r="L351" i="18"/>
  <c r="L879" i="18" s="1"/>
  <c r="R351" i="18"/>
  <c r="R879" i="18" s="1"/>
  <c r="T351" i="18"/>
  <c r="T879" i="18" s="1"/>
  <c r="O351" i="18"/>
  <c r="O879" i="18" s="1"/>
  <c r="X351" i="18"/>
  <c r="X879" i="18" s="1"/>
  <c r="M351" i="18"/>
  <c r="M879" i="18" s="1"/>
  <c r="N351" i="18"/>
  <c r="N879" i="18" s="1"/>
  <c r="Y569" i="17"/>
  <c r="N144" i="21"/>
  <c r="N108" i="21"/>
  <c r="K76" i="19"/>
  <c r="X74" i="19"/>
  <c r="K596" i="17"/>
  <c r="K103" i="17"/>
  <c r="Y568" i="14"/>
  <c r="L582" i="14"/>
  <c r="L833" i="14"/>
  <c r="Y833" i="14" s="1"/>
  <c r="O29" i="17"/>
  <c r="O533" i="17" s="1"/>
  <c r="Q29" i="17"/>
  <c r="Q533" i="17" s="1"/>
  <c r="P29" i="17"/>
  <c r="P533" i="17" s="1"/>
  <c r="L29" i="17"/>
  <c r="L533" i="17" s="1"/>
  <c r="T29" i="17"/>
  <c r="T533" i="17" s="1"/>
  <c r="S29" i="17"/>
  <c r="S533" i="17" s="1"/>
  <c r="X29" i="17"/>
  <c r="X533" i="17" s="1"/>
  <c r="N29" i="17"/>
  <c r="N533" i="17" s="1"/>
  <c r="W29" i="17"/>
  <c r="W533" i="17" s="1"/>
  <c r="U29" i="17"/>
  <c r="U533" i="17" s="1"/>
  <c r="J29" i="17"/>
  <c r="J533" i="17" s="1"/>
  <c r="R29" i="17"/>
  <c r="R533" i="17" s="1"/>
  <c r="K29" i="17"/>
  <c r="K533" i="17" s="1"/>
  <c r="M29" i="17"/>
  <c r="M533" i="17" s="1"/>
  <c r="V29" i="17"/>
  <c r="V533" i="17" s="1"/>
  <c r="W850" i="18"/>
  <c r="Y322" i="18"/>
  <c r="M52" i="10"/>
  <c r="I52" i="18"/>
  <c r="Y600" i="18"/>
  <c r="L864" i="18"/>
  <c r="Q414" i="17"/>
  <c r="Q582" i="17" s="1"/>
  <c r="J414" i="17"/>
  <c r="J582" i="17" s="1"/>
  <c r="S414" i="17"/>
  <c r="L414" i="17"/>
  <c r="L582" i="17" s="1"/>
  <c r="U414" i="17"/>
  <c r="U582" i="17" s="1"/>
  <c r="T414" i="17"/>
  <c r="T582" i="17" s="1"/>
  <c r="V414" i="17"/>
  <c r="V582" i="17" s="1"/>
  <c r="K414" i="17"/>
  <c r="K582" i="17" s="1"/>
  <c r="W414" i="17"/>
  <c r="W582" i="17" s="1"/>
  <c r="O414" i="17"/>
  <c r="O582" i="17" s="1"/>
  <c r="P414" i="17"/>
  <c r="P582" i="17" s="1"/>
  <c r="R414" i="17"/>
  <c r="X414" i="17"/>
  <c r="X582" i="17" s="1"/>
  <c r="M414" i="17"/>
  <c r="M582" i="17" s="1"/>
  <c r="N414" i="17"/>
  <c r="N582" i="17" s="1"/>
  <c r="T415" i="17"/>
  <c r="T561" i="17"/>
  <c r="Y605" i="14"/>
  <c r="S834" i="14"/>
  <c r="S52" i="14"/>
  <c r="R91" i="18"/>
  <c r="W838" i="14"/>
  <c r="W582" i="14"/>
  <c r="X564" i="17"/>
  <c r="X79" i="17"/>
  <c r="P323" i="13"/>
  <c r="P862" i="13"/>
  <c r="Y349" i="18"/>
  <c r="R63" i="1"/>
  <c r="R59" i="1"/>
  <c r="R52" i="1"/>
  <c r="Y22" i="18"/>
  <c r="J30" i="18"/>
  <c r="J814" i="18"/>
  <c r="R814" i="18"/>
  <c r="R30" i="18"/>
  <c r="S519" i="17"/>
  <c r="S367" i="17"/>
  <c r="P282" i="18"/>
  <c r="P810" i="18" s="1"/>
  <c r="Y278" i="18"/>
  <c r="P806" i="18"/>
  <c r="W52" i="14"/>
  <c r="W832" i="14"/>
  <c r="S848" i="18"/>
  <c r="Y208" i="17"/>
  <c r="J544" i="17"/>
  <c r="V348" i="18"/>
  <c r="V876" i="18" s="1"/>
  <c r="S348" i="18"/>
  <c r="S876" i="18" s="1"/>
  <c r="W348" i="18"/>
  <c r="W876" i="18" s="1"/>
  <c r="J348" i="18"/>
  <c r="J876" i="18" s="1"/>
  <c r="L348" i="18"/>
  <c r="L876" i="18" s="1"/>
  <c r="R348" i="18"/>
  <c r="R876" i="18" s="1"/>
  <c r="U348" i="18"/>
  <c r="U876" i="18" s="1"/>
  <c r="M348" i="18"/>
  <c r="X348" i="18"/>
  <c r="X876" i="18" s="1"/>
  <c r="N348" i="18"/>
  <c r="N876" i="18" s="1"/>
  <c r="K348" i="18"/>
  <c r="K876" i="18" s="1"/>
  <c r="P348" i="18"/>
  <c r="P876" i="18" s="1"/>
  <c r="Q348" i="18"/>
  <c r="Q876" i="18" s="1"/>
  <c r="O348" i="18"/>
  <c r="O876" i="18" s="1"/>
  <c r="T348" i="18"/>
  <c r="T876" i="18" s="1"/>
  <c r="H129" i="21"/>
  <c r="L897" i="13"/>
  <c r="W851" i="14"/>
  <c r="W65" i="14"/>
  <c r="X59" i="15"/>
  <c r="Y58" i="13"/>
  <c r="J871" i="13"/>
  <c r="J65" i="13"/>
  <c r="K854" i="14"/>
  <c r="K65" i="14"/>
  <c r="Q595" i="14"/>
  <c r="P853" i="18"/>
  <c r="X819" i="18"/>
  <c r="Y572" i="18"/>
  <c r="J199" i="17"/>
  <c r="Y182" i="17"/>
  <c r="Y188" i="17"/>
  <c r="X562" i="17"/>
  <c r="X546" i="18"/>
  <c r="X807" i="18"/>
  <c r="Y335" i="14"/>
  <c r="T601" i="14"/>
  <c r="T866" i="14" s="1"/>
  <c r="O601" i="14"/>
  <c r="K601" i="14"/>
  <c r="J601" i="14"/>
  <c r="J866" i="14" s="1"/>
  <c r="R601" i="14"/>
  <c r="N601" i="14"/>
  <c r="S601" i="14"/>
  <c r="S866" i="14" s="1"/>
  <c r="V601" i="14"/>
  <c r="W601" i="14"/>
  <c r="X601" i="14"/>
  <c r="X866" i="14" s="1"/>
  <c r="M601" i="14"/>
  <c r="P601" i="14"/>
  <c r="Q601" i="14"/>
  <c r="U601" i="14"/>
  <c r="U866" i="14" s="1"/>
  <c r="L601" i="14"/>
  <c r="Y422" i="17"/>
  <c r="K590" i="17"/>
  <c r="W321" i="18"/>
  <c r="W849" i="18" s="1"/>
  <c r="X321" i="18"/>
  <c r="X849" i="18" s="1"/>
  <c r="N321" i="18"/>
  <c r="V321" i="18"/>
  <c r="J321" i="18"/>
  <c r="K321" i="18"/>
  <c r="T321" i="18"/>
  <c r="U321" i="18"/>
  <c r="S321" i="18"/>
  <c r="Q321" i="18"/>
  <c r="L321" i="18"/>
  <c r="M321" i="18"/>
  <c r="O321" i="18"/>
  <c r="P321" i="18"/>
  <c r="R321" i="18"/>
  <c r="W302" i="18"/>
  <c r="Q302" i="18"/>
  <c r="P302" i="18"/>
  <c r="X302" i="18"/>
  <c r="S302" i="18"/>
  <c r="K302" i="18"/>
  <c r="V302" i="18"/>
  <c r="J302" i="18"/>
  <c r="U302" i="18"/>
  <c r="N302" i="18"/>
  <c r="M302" i="18"/>
  <c r="R302" i="18"/>
  <c r="L302" i="18"/>
  <c r="O302" i="18"/>
  <c r="T302" i="18"/>
  <c r="L53" i="17"/>
  <c r="L541" i="17"/>
  <c r="V367" i="17"/>
  <c r="U854" i="13"/>
  <c r="Y574" i="14"/>
  <c r="J839" i="14"/>
  <c r="Y839" i="14" s="1"/>
  <c r="N53" i="17"/>
  <c r="N541" i="17"/>
  <c r="V877" i="14"/>
  <c r="Y616" i="13"/>
  <c r="Q891" i="13"/>
  <c r="M108" i="21"/>
  <c r="O864" i="18"/>
  <c r="I594" i="13"/>
  <c r="H30" i="23"/>
  <c r="Y584" i="13"/>
  <c r="J855" i="13"/>
  <c r="P891" i="13"/>
  <c r="Y891" i="13" s="1"/>
  <c r="Y349" i="13"/>
  <c r="X864" i="14"/>
  <c r="O16" i="13"/>
  <c r="O829" i="13" s="1"/>
  <c r="M16" i="13"/>
  <c r="M829" i="13" s="1"/>
  <c r="T16" i="13"/>
  <c r="T829" i="13" s="1"/>
  <c r="J16" i="13"/>
  <c r="J829" i="13" s="1"/>
  <c r="Q16" i="13"/>
  <c r="Q829" i="13" s="1"/>
  <c r="U16" i="13"/>
  <c r="U829" i="13" s="1"/>
  <c r="R16" i="13"/>
  <c r="R829" i="13" s="1"/>
  <c r="P16" i="13"/>
  <c r="P829" i="13" s="1"/>
  <c r="X16" i="13"/>
  <c r="X829" i="13" s="1"/>
  <c r="K16" i="13"/>
  <c r="K829" i="13" s="1"/>
  <c r="L16" i="13"/>
  <c r="L829" i="13" s="1"/>
  <c r="V16" i="13"/>
  <c r="V829" i="13" s="1"/>
  <c r="W16" i="13"/>
  <c r="W829" i="13" s="1"/>
  <c r="N16" i="13"/>
  <c r="N829" i="13" s="1"/>
  <c r="S16" i="13"/>
  <c r="S829" i="13" s="1"/>
  <c r="Y607" i="14"/>
  <c r="Y590" i="13"/>
  <c r="Q857" i="13"/>
  <c r="M878" i="14"/>
  <c r="I138" i="21"/>
  <c r="T344" i="13"/>
  <c r="T886" i="13" s="1"/>
  <c r="Q344" i="13"/>
  <c r="X344" i="13"/>
  <c r="X886" i="13" s="1"/>
  <c r="U344" i="13"/>
  <c r="J344" i="13"/>
  <c r="O344" i="13"/>
  <c r="O886" i="13" s="1"/>
  <c r="R344" i="13"/>
  <c r="R886" i="13" s="1"/>
  <c r="L344" i="13"/>
  <c r="L886" i="13" s="1"/>
  <c r="V344" i="13"/>
  <c r="V886" i="13" s="1"/>
  <c r="W344" i="13"/>
  <c r="W886" i="13" s="1"/>
  <c r="M344" i="13"/>
  <c r="K344" i="13"/>
  <c r="N344" i="13"/>
  <c r="N886" i="13" s="1"/>
  <c r="P344" i="13"/>
  <c r="S344" i="13"/>
  <c r="S886" i="13" s="1"/>
  <c r="U415" i="17"/>
  <c r="U561" i="17"/>
  <c r="M31" i="8"/>
  <c r="I31" i="17"/>
  <c r="Y608" i="14"/>
  <c r="K873" i="14"/>
  <c r="M609" i="18"/>
  <c r="M873" i="18" s="1"/>
  <c r="P609" i="18"/>
  <c r="P873" i="18" s="1"/>
  <c r="K609" i="18"/>
  <c r="K873" i="18" s="1"/>
  <c r="T609" i="18"/>
  <c r="T873" i="18" s="1"/>
  <c r="N609" i="18"/>
  <c r="N873" i="18" s="1"/>
  <c r="V609" i="18"/>
  <c r="V873" i="18" s="1"/>
  <c r="S609" i="18"/>
  <c r="S873" i="18" s="1"/>
  <c r="W609" i="18"/>
  <c r="W873" i="18" s="1"/>
  <c r="J609" i="18"/>
  <c r="J873" i="18" s="1"/>
  <c r="L609" i="18"/>
  <c r="L873" i="18" s="1"/>
  <c r="O609" i="18"/>
  <c r="O873" i="18" s="1"/>
  <c r="Q609" i="18"/>
  <c r="Q873" i="18" s="1"/>
  <c r="R609" i="18"/>
  <c r="R873" i="18" s="1"/>
  <c r="X609" i="18"/>
  <c r="X873" i="18" s="1"/>
  <c r="U609" i="18"/>
  <c r="U873" i="18" s="1"/>
  <c r="Y579" i="14"/>
  <c r="O25" i="13"/>
  <c r="O838" i="13" s="1"/>
  <c r="U25" i="13"/>
  <c r="U838" i="13" s="1"/>
  <c r="S25" i="13"/>
  <c r="S838" i="13" s="1"/>
  <c r="V25" i="13"/>
  <c r="V838" i="13" s="1"/>
  <c r="M25" i="13"/>
  <c r="M838" i="13" s="1"/>
  <c r="X25" i="13"/>
  <c r="X838" i="13" s="1"/>
  <c r="R25" i="13"/>
  <c r="R838" i="13" s="1"/>
  <c r="P25" i="13"/>
  <c r="P838" i="13" s="1"/>
  <c r="Q25" i="13"/>
  <c r="Q838" i="13" s="1"/>
  <c r="L25" i="13"/>
  <c r="L838" i="13" s="1"/>
  <c r="W25" i="13"/>
  <c r="W838" i="13" s="1"/>
  <c r="T25" i="13"/>
  <c r="T838" i="13" s="1"/>
  <c r="J25" i="13"/>
  <c r="J838" i="13" s="1"/>
  <c r="N25" i="13"/>
  <c r="N838" i="13" s="1"/>
  <c r="K25" i="13"/>
  <c r="K838" i="13" s="1"/>
  <c r="V872" i="18"/>
  <c r="V91" i="18"/>
  <c r="P877" i="18"/>
  <c r="Q645" i="17"/>
  <c r="H28" i="23"/>
  <c r="F28" i="23"/>
  <c r="G28" i="23"/>
  <c r="V850" i="18"/>
  <c r="K600" i="17"/>
  <c r="Y600" i="17" s="1"/>
  <c r="V613" i="17"/>
  <c r="T853" i="13"/>
  <c r="R827" i="18"/>
  <c r="Y563" i="18"/>
  <c r="J827" i="18"/>
  <c r="W415" i="17"/>
  <c r="W863" i="18"/>
  <c r="W355" i="18"/>
  <c r="Y340" i="13"/>
  <c r="L362" i="13"/>
  <c r="Y449" i="17"/>
  <c r="O839" i="13"/>
  <c r="R593" i="17"/>
  <c r="Y348" i="13"/>
  <c r="S560" i="14"/>
  <c r="S819" i="14"/>
  <c r="M871" i="18"/>
  <c r="Y871" i="18" s="1"/>
  <c r="L144" i="21"/>
  <c r="L108" i="21"/>
  <c r="Y601" i="17"/>
  <c r="J870" i="14"/>
  <c r="Y870" i="14" s="1"/>
  <c r="L823" i="14"/>
  <c r="L852" i="14"/>
  <c r="T323" i="13"/>
  <c r="X816" i="18"/>
  <c r="Y816" i="18" s="1"/>
  <c r="J874" i="14"/>
  <c r="Y874" i="14" s="1"/>
  <c r="L534" i="17"/>
  <c r="Y534" i="17" s="1"/>
  <c r="Y293" i="14"/>
  <c r="Y835" i="18"/>
  <c r="Y852" i="18"/>
  <c r="M79" i="17"/>
  <c r="X843" i="14"/>
  <c r="O814" i="18"/>
  <c r="O294" i="18"/>
  <c r="M648" i="17"/>
  <c r="M145" i="17"/>
  <c r="M649" i="17" s="1"/>
  <c r="K582" i="14"/>
  <c r="T79" i="17"/>
  <c r="J850" i="13"/>
  <c r="J52" i="13"/>
  <c r="K850" i="13"/>
  <c r="H50" i="19"/>
  <c r="L25" i="11"/>
  <c r="Q564" i="17"/>
  <c r="Q79" i="17"/>
  <c r="Y822" i="14"/>
  <c r="T818" i="14"/>
  <c r="T825" i="14" s="1"/>
  <c r="T30" i="14"/>
  <c r="R818" i="14"/>
  <c r="R30" i="14"/>
  <c r="Y669" i="17"/>
  <c r="P481" i="17"/>
  <c r="P645" i="17"/>
  <c r="T645" i="17"/>
  <c r="T481" i="17"/>
  <c r="Q597" i="17"/>
  <c r="O597" i="17"/>
  <c r="O103" i="17"/>
  <c r="Y306" i="14"/>
  <c r="W848" i="18"/>
  <c r="J881" i="18"/>
  <c r="Y353" i="18"/>
  <c r="O840" i="18"/>
  <c r="O52" i="18"/>
  <c r="R52" i="14"/>
  <c r="R829" i="14"/>
  <c r="Y321" i="14"/>
  <c r="R851" i="14"/>
  <c r="Y357" i="13"/>
  <c r="K560" i="14"/>
  <c r="K819" i="14"/>
  <c r="O144" i="21"/>
  <c r="O108" i="21"/>
  <c r="Y19" i="17"/>
  <c r="U875" i="18"/>
  <c r="U572" i="13"/>
  <c r="U839" i="13"/>
  <c r="P814" i="18"/>
  <c r="P294" i="18"/>
  <c r="X623" i="13"/>
  <c r="X894" i="13" s="1"/>
  <c r="L623" i="13"/>
  <c r="L894" i="13" s="1"/>
  <c r="S623" i="13"/>
  <c r="S894" i="13" s="1"/>
  <c r="P623" i="13"/>
  <c r="P894" i="13" s="1"/>
  <c r="M623" i="13"/>
  <c r="M894" i="13" s="1"/>
  <c r="O623" i="13"/>
  <c r="O894" i="13" s="1"/>
  <c r="K623" i="13"/>
  <c r="K894" i="13" s="1"/>
  <c r="U623" i="13"/>
  <c r="U894" i="13" s="1"/>
  <c r="Q623" i="13"/>
  <c r="Q894" i="13" s="1"/>
  <c r="W623" i="13"/>
  <c r="W894" i="13" s="1"/>
  <c r="V623" i="13"/>
  <c r="V894" i="13" s="1"/>
  <c r="N623" i="13"/>
  <c r="N894" i="13" s="1"/>
  <c r="R623" i="13"/>
  <c r="R894" i="13" s="1"/>
  <c r="J623" i="13"/>
  <c r="J894" i="13" s="1"/>
  <c r="T623" i="13"/>
  <c r="T894" i="13" s="1"/>
  <c r="Y581" i="17"/>
  <c r="L564" i="17"/>
  <c r="L79" i="17"/>
  <c r="X539" i="17"/>
  <c r="V154" i="15"/>
  <c r="R551" i="17"/>
  <c r="Y586" i="13"/>
  <c r="S598" i="13"/>
  <c r="Q598" i="13"/>
  <c r="M598" i="13"/>
  <c r="T598" i="13"/>
  <c r="U598" i="13"/>
  <c r="X598" i="13"/>
  <c r="N598" i="13"/>
  <c r="W598" i="13"/>
  <c r="L598" i="13"/>
  <c r="P598" i="13"/>
  <c r="R598" i="13"/>
  <c r="V598" i="13"/>
  <c r="K598" i="13"/>
  <c r="O598" i="13"/>
  <c r="J598" i="13"/>
  <c r="U74" i="15"/>
  <c r="Q74" i="15"/>
  <c r="N74" i="15"/>
  <c r="T74" i="15"/>
  <c r="I74" i="15"/>
  <c r="V74" i="15"/>
  <c r="O74" i="15"/>
  <c r="S74" i="15"/>
  <c r="R74" i="15"/>
  <c r="K74" i="15"/>
  <c r="W74" i="15"/>
  <c r="J74" i="15"/>
  <c r="P74" i="15"/>
  <c r="L74" i="15"/>
  <c r="M74" i="15"/>
  <c r="K857" i="13"/>
  <c r="Y44" i="13"/>
  <c r="Y856" i="14"/>
  <c r="L627" i="13"/>
  <c r="Q627" i="13"/>
  <c r="S627" i="13"/>
  <c r="M627" i="13"/>
  <c r="T627" i="13"/>
  <c r="U627" i="13"/>
  <c r="K627" i="13"/>
  <c r="J627" i="13"/>
  <c r="W627" i="13"/>
  <c r="W898" i="13" s="1"/>
  <c r="P627" i="13"/>
  <c r="X627" i="13"/>
  <c r="X898" i="13" s="1"/>
  <c r="N627" i="13"/>
  <c r="R627" i="13"/>
  <c r="V627" i="13"/>
  <c r="O627" i="13"/>
  <c r="Y22" i="13"/>
  <c r="Y817" i="14"/>
  <c r="W850" i="13"/>
  <c r="W564" i="17"/>
  <c r="W79" i="17"/>
  <c r="Y23" i="14"/>
  <c r="J645" i="17"/>
  <c r="J481" i="17"/>
  <c r="J649" i="17" s="1"/>
  <c r="X814" i="18"/>
  <c r="X30" i="18"/>
  <c r="Y87" i="14"/>
  <c r="Y280" i="18"/>
  <c r="L282" i="18"/>
  <c r="L810" i="18" s="1"/>
  <c r="X148" i="17"/>
  <c r="W148" i="17"/>
  <c r="L148" i="17"/>
  <c r="T148" i="17"/>
  <c r="S148" i="17"/>
  <c r="M148" i="17"/>
  <c r="N148" i="17"/>
  <c r="Q148" i="17"/>
  <c r="V148" i="17"/>
  <c r="K148" i="17"/>
  <c r="P148" i="17"/>
  <c r="R148" i="17"/>
  <c r="J148" i="17"/>
  <c r="O148" i="17"/>
  <c r="U148" i="17"/>
  <c r="W814" i="18"/>
  <c r="X282" i="18"/>
  <c r="X806" i="18"/>
  <c r="Y63" i="18"/>
  <c r="P855" i="18"/>
  <c r="W588" i="17"/>
  <c r="X881" i="18"/>
  <c r="Y564" i="13"/>
  <c r="J572" i="13"/>
  <c r="S852" i="14"/>
  <c r="J62" i="18"/>
  <c r="J854" i="18" s="1"/>
  <c r="P62" i="18"/>
  <c r="P854" i="18" s="1"/>
  <c r="Q62" i="18"/>
  <c r="Q854" i="18" s="1"/>
  <c r="V62" i="18"/>
  <c r="V854" i="18" s="1"/>
  <c r="T62" i="18"/>
  <c r="N62" i="18"/>
  <c r="N854" i="18" s="1"/>
  <c r="L62" i="18"/>
  <c r="K62" i="18"/>
  <c r="K854" i="18" s="1"/>
  <c r="M62" i="18"/>
  <c r="M854" i="18" s="1"/>
  <c r="R62" i="18"/>
  <c r="W62" i="18"/>
  <c r="W854" i="18" s="1"/>
  <c r="O62" i="18"/>
  <c r="X62" i="18"/>
  <c r="X854" i="18" s="1"/>
  <c r="U62" i="18"/>
  <c r="U854" i="18" s="1"/>
  <c r="S62" i="18"/>
  <c r="S854" i="18" s="1"/>
  <c r="P65" i="13"/>
  <c r="P871" i="13"/>
  <c r="P853" i="14"/>
  <c r="Y853" i="14" s="1"/>
  <c r="U853" i="18"/>
  <c r="P819" i="18"/>
  <c r="J829" i="18"/>
  <c r="Y829" i="18" s="1"/>
  <c r="Y565" i="18"/>
  <c r="Y398" i="17"/>
  <c r="X389" i="17"/>
  <c r="U546" i="18"/>
  <c r="U810" i="18" s="1"/>
  <c r="Y573" i="18"/>
  <c r="J837" i="18"/>
  <c r="Y580" i="13"/>
  <c r="Y360" i="13"/>
  <c r="K902" i="13"/>
  <c r="W590" i="17"/>
  <c r="N220" i="17"/>
  <c r="N556" i="17" s="1"/>
  <c r="Q220" i="17"/>
  <c r="Q556" i="17" s="1"/>
  <c r="S220" i="17"/>
  <c r="S556" i="17" s="1"/>
  <c r="O220" i="17"/>
  <c r="O556" i="17" s="1"/>
  <c r="K220" i="17"/>
  <c r="K556" i="17" s="1"/>
  <c r="V220" i="17"/>
  <c r="V556" i="17" s="1"/>
  <c r="W220" i="17"/>
  <c r="W556" i="17" s="1"/>
  <c r="M220" i="17"/>
  <c r="M556" i="17" s="1"/>
  <c r="X220" i="17"/>
  <c r="X556" i="17" s="1"/>
  <c r="U220" i="17"/>
  <c r="U556" i="17" s="1"/>
  <c r="L220" i="17"/>
  <c r="L556" i="17" s="1"/>
  <c r="P220" i="17"/>
  <c r="P556" i="17" s="1"/>
  <c r="T220" i="17"/>
  <c r="T556" i="17" s="1"/>
  <c r="R220" i="17"/>
  <c r="R556" i="17" s="1"/>
  <c r="J220" i="17"/>
  <c r="J556" i="17" s="1"/>
  <c r="Y614" i="13"/>
  <c r="J885" i="13"/>
  <c r="Y885" i="13" s="1"/>
  <c r="P53" i="17"/>
  <c r="P541" i="17"/>
  <c r="T840" i="18"/>
  <c r="T52" i="18"/>
  <c r="M59" i="1"/>
  <c r="M52" i="1"/>
  <c r="M63" i="1"/>
  <c r="X860" i="13"/>
  <c r="V840" i="14"/>
  <c r="V52" i="14"/>
  <c r="K877" i="14"/>
  <c r="Y877" i="14" s="1"/>
  <c r="Y82" i="14"/>
  <c r="Y589" i="18"/>
  <c r="Y572" i="14"/>
  <c r="P593" i="18"/>
  <c r="U619" i="18"/>
  <c r="L577" i="13"/>
  <c r="N577" i="13"/>
  <c r="T577" i="13"/>
  <c r="O577" i="13"/>
  <c r="S577" i="13"/>
  <c r="P577" i="13"/>
  <c r="Q577" i="13"/>
  <c r="M577" i="13"/>
  <c r="W577" i="13"/>
  <c r="J577" i="13"/>
  <c r="X577" i="13"/>
  <c r="V577" i="13"/>
  <c r="K577" i="13"/>
  <c r="U577" i="13"/>
  <c r="R577" i="13"/>
  <c r="G30" i="23"/>
  <c r="I301" i="13"/>
  <c r="P864" i="14"/>
  <c r="H138" i="21"/>
  <c r="L878" i="14"/>
  <c r="Y83" i="14"/>
  <c r="Q415" i="17"/>
  <c r="Q561" i="17"/>
  <c r="X855" i="13"/>
  <c r="X323" i="13"/>
  <c r="M30" i="5"/>
  <c r="I30" i="13"/>
  <c r="F30" i="23"/>
  <c r="T873" i="14"/>
  <c r="P108" i="21"/>
  <c r="Y589" i="13"/>
  <c r="O77" i="13"/>
  <c r="O890" i="13" s="1"/>
  <c r="R77" i="13"/>
  <c r="V77" i="13"/>
  <c r="W77" i="13"/>
  <c r="W890" i="13" s="1"/>
  <c r="Q77" i="13"/>
  <c r="X77" i="13"/>
  <c r="X890" i="13" s="1"/>
  <c r="P77" i="13"/>
  <c r="S77" i="13"/>
  <c r="S890" i="13" s="1"/>
  <c r="T77" i="13"/>
  <c r="K77" i="13"/>
  <c r="L77" i="13"/>
  <c r="L890" i="13" s="1"/>
  <c r="M77" i="13"/>
  <c r="M890" i="13" s="1"/>
  <c r="U77" i="13"/>
  <c r="N77" i="13"/>
  <c r="J77" i="13"/>
  <c r="M138" i="8"/>
  <c r="Y228" i="17"/>
  <c r="L74" i="13"/>
  <c r="L887" i="13" s="1"/>
  <c r="W74" i="13"/>
  <c r="W887" i="13" s="1"/>
  <c r="K74" i="13"/>
  <c r="K887" i="13" s="1"/>
  <c r="V74" i="13"/>
  <c r="V887" i="13" s="1"/>
  <c r="T74" i="13"/>
  <c r="T887" i="13" s="1"/>
  <c r="N74" i="13"/>
  <c r="N887" i="13" s="1"/>
  <c r="M74" i="13"/>
  <c r="M887" i="13" s="1"/>
  <c r="O74" i="13"/>
  <c r="O887" i="13" s="1"/>
  <c r="X74" i="13"/>
  <c r="X887" i="13" s="1"/>
  <c r="J74" i="13"/>
  <c r="J887" i="13" s="1"/>
  <c r="P74" i="13"/>
  <c r="P887" i="13" s="1"/>
  <c r="Q74" i="13"/>
  <c r="Q887" i="13" s="1"/>
  <c r="S74" i="13"/>
  <c r="S887" i="13" s="1"/>
  <c r="R74" i="13"/>
  <c r="R887" i="13" s="1"/>
  <c r="U74" i="13"/>
  <c r="U887" i="13" s="1"/>
  <c r="Q613" i="17"/>
  <c r="Y40" i="13"/>
  <c r="J853" i="13"/>
  <c r="N827" i="18"/>
  <c r="Y351" i="13"/>
  <c r="T863" i="18"/>
  <c r="J819" i="14"/>
  <c r="Y24" i="14"/>
  <c r="L834" i="14"/>
  <c r="L52" i="14"/>
  <c r="L808" i="18"/>
  <c r="Y808" i="18" s="1"/>
  <c r="N560" i="14"/>
  <c r="Y625" i="13"/>
  <c r="F144" i="21"/>
  <c r="F108" i="21"/>
  <c r="Y830" i="14"/>
  <c r="X30" i="13"/>
  <c r="M53" i="17"/>
  <c r="R30" i="13"/>
  <c r="R835" i="13"/>
  <c r="R843" i="13" s="1"/>
  <c r="W30" i="13"/>
  <c r="Y835" i="14"/>
  <c r="S52" i="18"/>
  <c r="T52" i="13"/>
  <c r="L837" i="14"/>
  <c r="S91" i="18"/>
  <c r="M52" i="18"/>
  <c r="X155" i="15"/>
  <c r="I52" i="13"/>
  <c r="M52" i="5"/>
  <c r="V572" i="13"/>
  <c r="V839" i="13"/>
  <c r="Y313" i="14"/>
  <c r="R843" i="14"/>
  <c r="Y286" i="18"/>
  <c r="K814" i="18"/>
  <c r="K294" i="18"/>
  <c r="S319" i="17"/>
  <c r="M319" i="17"/>
  <c r="V319" i="17"/>
  <c r="K319" i="17"/>
  <c r="O319" i="17"/>
  <c r="X319" i="17"/>
  <c r="L319" i="17"/>
  <c r="Q319" i="17"/>
  <c r="J319" i="17"/>
  <c r="U319" i="17"/>
  <c r="P319" i="17"/>
  <c r="W319" i="17"/>
  <c r="R319" i="17"/>
  <c r="T319" i="17"/>
  <c r="N319" i="17"/>
  <c r="L648" i="17"/>
  <c r="L145" i="17"/>
  <c r="Y573" i="14"/>
  <c r="Y37" i="13"/>
  <c r="N850" i="13"/>
  <c r="N52" i="13"/>
  <c r="Y820" i="18"/>
  <c r="R48" i="19"/>
  <c r="T48" i="19"/>
  <c r="O48" i="19"/>
  <c r="I48" i="19"/>
  <c r="W48" i="19"/>
  <c r="V48" i="19"/>
  <c r="N48" i="19"/>
  <c r="L48" i="19"/>
  <c r="P48" i="19"/>
  <c r="J48" i="19"/>
  <c r="U48" i="19"/>
  <c r="Q48" i="19"/>
  <c r="S48" i="19"/>
  <c r="M48" i="19"/>
  <c r="K48" i="19"/>
  <c r="U564" i="17"/>
  <c r="U79" i="17"/>
  <c r="J564" i="17"/>
  <c r="J79" i="17"/>
  <c r="L818" i="14"/>
  <c r="L30" i="14"/>
  <c r="W818" i="14"/>
  <c r="W30" i="14"/>
  <c r="Y875" i="14"/>
  <c r="N481" i="17"/>
  <c r="N645" i="17"/>
  <c r="P597" i="17"/>
  <c r="J323" i="13"/>
  <c r="J862" i="13"/>
  <c r="Y836" i="14"/>
  <c r="Y125" i="17"/>
  <c r="X629" i="17"/>
  <c r="N588" i="17"/>
  <c r="S53" i="17"/>
  <c r="S551" i="17"/>
  <c r="Y47" i="13"/>
  <c r="J860" i="13"/>
  <c r="Y60" i="13"/>
  <c r="O868" i="18"/>
  <c r="O355" i="18"/>
  <c r="Q818" i="14"/>
  <c r="Q30" i="14"/>
  <c r="Y610" i="14"/>
  <c r="U481" i="17"/>
  <c r="U645" i="17"/>
  <c r="W838" i="18"/>
  <c r="W52" i="18"/>
  <c r="U854" i="14"/>
  <c r="V546" i="18"/>
  <c r="V810" i="18" s="1"/>
  <c r="V807" i="18"/>
  <c r="W305" i="18"/>
  <c r="W833" i="18" s="1"/>
  <c r="X305" i="18"/>
  <c r="X833" i="18" s="1"/>
  <c r="P305" i="18"/>
  <c r="P833" i="18" s="1"/>
  <c r="J305" i="18"/>
  <c r="J833" i="18" s="1"/>
  <c r="R305" i="18"/>
  <c r="R833" i="18" s="1"/>
  <c r="S305" i="18"/>
  <c r="S833" i="18" s="1"/>
  <c r="K305" i="18"/>
  <c r="K833" i="18" s="1"/>
  <c r="Q305" i="18"/>
  <c r="Q833" i="18" s="1"/>
  <c r="V305" i="18"/>
  <c r="V833" i="18" s="1"/>
  <c r="T305" i="18"/>
  <c r="T833" i="18" s="1"/>
  <c r="U305" i="18"/>
  <c r="U833" i="18" s="1"/>
  <c r="M305" i="18"/>
  <c r="M833" i="18" s="1"/>
  <c r="O305" i="18"/>
  <c r="O833" i="18" s="1"/>
  <c r="N305" i="18"/>
  <c r="N833" i="18" s="1"/>
  <c r="L305" i="18"/>
  <c r="L833" i="18" s="1"/>
  <c r="N367" i="17"/>
  <c r="Q606" i="14"/>
  <c r="Q871" i="14" s="1"/>
  <c r="W606" i="14"/>
  <c r="W871" i="14" s="1"/>
  <c r="P606" i="14"/>
  <c r="P871" i="14" s="1"/>
  <c r="J606" i="14"/>
  <c r="J871" i="14" s="1"/>
  <c r="O606" i="14"/>
  <c r="O871" i="14" s="1"/>
  <c r="L606" i="14"/>
  <c r="L871" i="14" s="1"/>
  <c r="N606" i="14"/>
  <c r="N871" i="14" s="1"/>
  <c r="M606" i="14"/>
  <c r="M871" i="14" s="1"/>
  <c r="X606" i="14"/>
  <c r="X871" i="14" s="1"/>
  <c r="V606" i="14"/>
  <c r="V871" i="14" s="1"/>
  <c r="T606" i="14"/>
  <c r="T871" i="14" s="1"/>
  <c r="R606" i="14"/>
  <c r="R871" i="14" s="1"/>
  <c r="U606" i="14"/>
  <c r="U871" i="14" s="1"/>
  <c r="K606" i="14"/>
  <c r="K871" i="14" s="1"/>
  <c r="S606" i="14"/>
  <c r="S871" i="14" s="1"/>
  <c r="J838" i="14"/>
  <c r="Y43" i="14"/>
  <c r="U216" i="17"/>
  <c r="U552" i="17" s="1"/>
  <c r="T216" i="17"/>
  <c r="T552" i="17" s="1"/>
  <c r="N216" i="17"/>
  <c r="N552" i="17" s="1"/>
  <c r="S216" i="17"/>
  <c r="S552" i="17" s="1"/>
  <c r="W216" i="17"/>
  <c r="W552" i="17" s="1"/>
  <c r="P216" i="17"/>
  <c r="P552" i="17" s="1"/>
  <c r="O216" i="17"/>
  <c r="O552" i="17" s="1"/>
  <c r="V216" i="17"/>
  <c r="V552" i="17" s="1"/>
  <c r="X216" i="17"/>
  <c r="X552" i="17" s="1"/>
  <c r="L216" i="17"/>
  <c r="L552" i="17" s="1"/>
  <c r="K216" i="17"/>
  <c r="K552" i="17" s="1"/>
  <c r="J216" i="17"/>
  <c r="J552" i="17" s="1"/>
  <c r="R216" i="17"/>
  <c r="R552" i="17" s="1"/>
  <c r="Q216" i="17"/>
  <c r="Q552" i="17" s="1"/>
  <c r="M216" i="17"/>
  <c r="M552" i="17" s="1"/>
  <c r="Y620" i="13"/>
  <c r="O212" i="17"/>
  <c r="J212" i="17"/>
  <c r="J548" i="17" s="1"/>
  <c r="M212" i="17"/>
  <c r="S212" i="17"/>
  <c r="S548" i="17" s="1"/>
  <c r="U212" i="17"/>
  <c r="U548" i="17" s="1"/>
  <c r="T212" i="17"/>
  <c r="Q212" i="17"/>
  <c r="N212" i="17"/>
  <c r="V212" i="17"/>
  <c r="L212" i="17"/>
  <c r="K212" i="17"/>
  <c r="K548" i="17" s="1"/>
  <c r="P212" i="17"/>
  <c r="P548" i="17" s="1"/>
  <c r="R212" i="17"/>
  <c r="X212" i="17"/>
  <c r="X548" i="17" s="1"/>
  <c r="W212" i="17"/>
  <c r="W548" i="17" s="1"/>
  <c r="M91" i="5"/>
  <c r="I91" i="13"/>
  <c r="V857" i="13"/>
  <c r="V323" i="13"/>
  <c r="U865" i="14"/>
  <c r="Q823" i="14"/>
  <c r="W86" i="14"/>
  <c r="W881" i="14" s="1"/>
  <c r="X86" i="14"/>
  <c r="X881" i="14" s="1"/>
  <c r="T86" i="14"/>
  <c r="T881" i="14" s="1"/>
  <c r="V86" i="14"/>
  <c r="V881" i="14" s="1"/>
  <c r="N86" i="14"/>
  <c r="N881" i="14" s="1"/>
  <c r="P86" i="14"/>
  <c r="P881" i="14" s="1"/>
  <c r="R86" i="14"/>
  <c r="R881" i="14" s="1"/>
  <c r="M86" i="14"/>
  <c r="M881" i="14" s="1"/>
  <c r="L86" i="14"/>
  <c r="L881" i="14" s="1"/>
  <c r="S86" i="14"/>
  <c r="S881" i="14" s="1"/>
  <c r="U86" i="14"/>
  <c r="U881" i="14" s="1"/>
  <c r="O86" i="14"/>
  <c r="O881" i="14" s="1"/>
  <c r="K86" i="14"/>
  <c r="K881" i="14" s="1"/>
  <c r="Q86" i="14"/>
  <c r="Q881" i="14" s="1"/>
  <c r="J86" i="14"/>
  <c r="J881" i="14" s="1"/>
  <c r="X481" i="17"/>
  <c r="W539" i="17"/>
  <c r="Y539" i="17" s="1"/>
  <c r="Y203" i="17"/>
  <c r="X75" i="19"/>
  <c r="Q101" i="19"/>
  <c r="X101" i="19" s="1"/>
  <c r="N814" i="18"/>
  <c r="N30" i="18"/>
  <c r="W282" i="18"/>
  <c r="W806" i="18"/>
  <c r="V588" i="17"/>
  <c r="W352" i="14"/>
  <c r="W882" i="14" s="1"/>
  <c r="R352" i="14"/>
  <c r="R882" i="14" s="1"/>
  <c r="L352" i="14"/>
  <c r="L882" i="14" s="1"/>
  <c r="M352" i="14"/>
  <c r="M882" i="14" s="1"/>
  <c r="Q352" i="14"/>
  <c r="Q882" i="14" s="1"/>
  <c r="N352" i="14"/>
  <c r="N882" i="14" s="1"/>
  <c r="V352" i="14"/>
  <c r="V882" i="14" s="1"/>
  <c r="P352" i="14"/>
  <c r="P882" i="14" s="1"/>
  <c r="T352" i="14"/>
  <c r="T882" i="14" s="1"/>
  <c r="U352" i="14"/>
  <c r="U882" i="14" s="1"/>
  <c r="X352" i="14"/>
  <c r="X356" i="14" s="1"/>
  <c r="J352" i="14"/>
  <c r="J882" i="14" s="1"/>
  <c r="K352" i="14"/>
  <c r="K882" i="14" s="1"/>
  <c r="O352" i="14"/>
  <c r="O882" i="14" s="1"/>
  <c r="S352" i="14"/>
  <c r="S882" i="14" s="1"/>
  <c r="S878" i="18"/>
  <c r="Y878" i="18" s="1"/>
  <c r="Y86" i="18"/>
  <c r="Q65" i="13"/>
  <c r="Q871" i="13"/>
  <c r="J16" i="14"/>
  <c r="J811" i="14" s="1"/>
  <c r="N16" i="14"/>
  <c r="N811" i="14" s="1"/>
  <c r="Q16" i="14"/>
  <c r="Q811" i="14" s="1"/>
  <c r="W16" i="14"/>
  <c r="W811" i="14" s="1"/>
  <c r="T16" i="14"/>
  <c r="T811" i="14" s="1"/>
  <c r="V16" i="14"/>
  <c r="V811" i="14" s="1"/>
  <c r="X16" i="14"/>
  <c r="X811" i="14" s="1"/>
  <c r="O16" i="14"/>
  <c r="O811" i="14" s="1"/>
  <c r="K16" i="14"/>
  <c r="K811" i="14" s="1"/>
  <c r="S16" i="14"/>
  <c r="S811" i="14" s="1"/>
  <c r="L16" i="14"/>
  <c r="L811" i="14" s="1"/>
  <c r="U16" i="14"/>
  <c r="U811" i="14" s="1"/>
  <c r="M16" i="14"/>
  <c r="M811" i="14" s="1"/>
  <c r="R16" i="14"/>
  <c r="R811" i="14" s="1"/>
  <c r="P16" i="14"/>
  <c r="P811" i="14" s="1"/>
  <c r="X617" i="17"/>
  <c r="L17" i="17"/>
  <c r="L521" i="17" s="1"/>
  <c r="V17" i="17"/>
  <c r="V521" i="17" s="1"/>
  <c r="K17" i="17"/>
  <c r="K521" i="17" s="1"/>
  <c r="X17" i="17"/>
  <c r="X521" i="17" s="1"/>
  <c r="R17" i="17"/>
  <c r="R521" i="17" s="1"/>
  <c r="Q17" i="17"/>
  <c r="Q521" i="17" s="1"/>
  <c r="M17" i="17"/>
  <c r="M521" i="17" s="1"/>
  <c r="N17" i="17"/>
  <c r="N521" i="17" s="1"/>
  <c r="W17" i="17"/>
  <c r="W521" i="17" s="1"/>
  <c r="S17" i="17"/>
  <c r="S521" i="17" s="1"/>
  <c r="J17" i="17"/>
  <c r="J521" i="17" s="1"/>
  <c r="P17" i="17"/>
  <c r="P521" i="17" s="1"/>
  <c r="O17" i="17"/>
  <c r="O521" i="17" s="1"/>
  <c r="T17" i="17"/>
  <c r="T521" i="17" s="1"/>
  <c r="U17" i="17"/>
  <c r="U521" i="17" s="1"/>
  <c r="M853" i="18"/>
  <c r="S819" i="18"/>
  <c r="X877" i="18"/>
  <c r="Y85" i="18"/>
  <c r="V199" i="17"/>
  <c r="W389" i="17"/>
  <c r="Y389" i="17" s="1"/>
  <c r="Y371" i="17"/>
  <c r="K546" i="18"/>
  <c r="K810" i="18" s="1"/>
  <c r="K807" i="18"/>
  <c r="Y360" i="17"/>
  <c r="L528" i="17"/>
  <c r="Y528" i="17" s="1"/>
  <c r="Y47" i="17"/>
  <c r="J551" i="17"/>
  <c r="N590" i="17"/>
  <c r="N873" i="13"/>
  <c r="N65" i="13"/>
  <c r="Y602" i="13"/>
  <c r="J873" i="13"/>
  <c r="T865" i="14"/>
  <c r="U367" i="17"/>
  <c r="Y549" i="17"/>
  <c r="Q832" i="18"/>
  <c r="Q52" i="18"/>
  <c r="X593" i="18"/>
  <c r="L611" i="13"/>
  <c r="L882" i="13" s="1"/>
  <c r="M611" i="13"/>
  <c r="P611" i="13"/>
  <c r="Q611" i="13"/>
  <c r="T611" i="13"/>
  <c r="U611" i="13"/>
  <c r="S611" i="13"/>
  <c r="S882" i="13" s="1"/>
  <c r="R611" i="13"/>
  <c r="V611" i="13"/>
  <c r="V882" i="13" s="1"/>
  <c r="K611" i="13"/>
  <c r="O611" i="13"/>
  <c r="O882" i="13" s="1"/>
  <c r="X611" i="13"/>
  <c r="J611" i="13"/>
  <c r="N611" i="13"/>
  <c r="W611" i="13"/>
  <c r="U582" i="14"/>
  <c r="J84" i="14"/>
  <c r="M84" i="14"/>
  <c r="M879" i="14" s="1"/>
  <c r="N84" i="14"/>
  <c r="V84" i="14"/>
  <c r="L84" i="14"/>
  <c r="L879" i="14" s="1"/>
  <c r="R84" i="14"/>
  <c r="S84" i="14"/>
  <c r="S879" i="14" s="1"/>
  <c r="W84" i="14"/>
  <c r="W879" i="14" s="1"/>
  <c r="T84" i="14"/>
  <c r="K84" i="14"/>
  <c r="K879" i="14" s="1"/>
  <c r="U84" i="14"/>
  <c r="X84" i="14"/>
  <c r="X879" i="14" s="1"/>
  <c r="P84" i="14"/>
  <c r="P879" i="14" s="1"/>
  <c r="Q84" i="14"/>
  <c r="Q879" i="14" s="1"/>
  <c r="O84" i="14"/>
  <c r="O879" i="14" s="1"/>
  <c r="T829" i="14"/>
  <c r="T52" i="14"/>
  <c r="Y599" i="13"/>
  <c r="J870" i="13"/>
  <c r="Y870" i="13" s="1"/>
  <c r="Q619" i="18"/>
  <c r="U807" i="18"/>
  <c r="Y69" i="14"/>
  <c r="O864" i="14"/>
  <c r="Y218" i="17"/>
  <c r="K554" i="17"/>
  <c r="Y554" i="17" s="1"/>
  <c r="M415" i="17"/>
  <c r="M561" i="17"/>
  <c r="X871" i="13"/>
  <c r="X336" i="13"/>
  <c r="K869" i="18"/>
  <c r="Y869" i="18" s="1"/>
  <c r="Y341" i="18"/>
  <c r="Y281" i="17"/>
  <c r="W545" i="17"/>
  <c r="Y545" i="17" s="1"/>
  <c r="Y377" i="17"/>
  <c r="Y401" i="17"/>
  <c r="J902" i="13"/>
  <c r="Y89" i="13"/>
  <c r="O628" i="13"/>
  <c r="O899" i="13" s="1"/>
  <c r="W628" i="13"/>
  <c r="W899" i="13" s="1"/>
  <c r="J628" i="13"/>
  <c r="J899" i="13" s="1"/>
  <c r="S628" i="13"/>
  <c r="S899" i="13" s="1"/>
  <c r="N628" i="13"/>
  <c r="N899" i="13" s="1"/>
  <c r="P628" i="13"/>
  <c r="P899" i="13" s="1"/>
  <c r="R628" i="13"/>
  <c r="R899" i="13" s="1"/>
  <c r="Q628" i="13"/>
  <c r="Q899" i="13" s="1"/>
  <c r="V628" i="13"/>
  <c r="V899" i="13" s="1"/>
  <c r="M628" i="13"/>
  <c r="M899" i="13" s="1"/>
  <c r="U628" i="13"/>
  <c r="U899" i="13" s="1"/>
  <c r="K628" i="13"/>
  <c r="K899" i="13" s="1"/>
  <c r="T628" i="13"/>
  <c r="T899" i="13" s="1"/>
  <c r="X628" i="13"/>
  <c r="X899" i="13" s="1"/>
  <c r="L628" i="13"/>
  <c r="L899" i="13" s="1"/>
  <c r="K613" i="17"/>
  <c r="Y445" i="17"/>
  <c r="L578" i="18"/>
  <c r="L842" i="18" s="1"/>
  <c r="S578" i="18"/>
  <c r="J578" i="18"/>
  <c r="J842" i="18" s="1"/>
  <c r="P578" i="18"/>
  <c r="P842" i="18" s="1"/>
  <c r="K578" i="18"/>
  <c r="K842" i="18" s="1"/>
  <c r="T578" i="18"/>
  <c r="T842" i="18" s="1"/>
  <c r="M578" i="18"/>
  <c r="M842" i="18" s="1"/>
  <c r="U578" i="18"/>
  <c r="U842" i="18" s="1"/>
  <c r="R578" i="18"/>
  <c r="R842" i="18" s="1"/>
  <c r="V578" i="18"/>
  <c r="V842" i="18" s="1"/>
  <c r="W578" i="18"/>
  <c r="W842" i="18" s="1"/>
  <c r="N578" i="18"/>
  <c r="N842" i="18" s="1"/>
  <c r="O578" i="18"/>
  <c r="O842" i="18" s="1"/>
  <c r="Q578" i="18"/>
  <c r="Q842" i="18" s="1"/>
  <c r="X578" i="18"/>
  <c r="X842" i="18" s="1"/>
  <c r="Y427" i="17"/>
  <c r="J595" i="17"/>
  <c r="J595" i="14"/>
  <c r="T827" i="18"/>
  <c r="Q355" i="18"/>
  <c r="M91" i="10"/>
  <c r="V819" i="14"/>
  <c r="Q819" i="14"/>
  <c r="K834" i="14"/>
  <c r="Y39" i="14"/>
  <c r="V593" i="17"/>
  <c r="V271" i="17"/>
  <c r="L868" i="18"/>
  <c r="V868" i="18"/>
  <c r="V355" i="18"/>
  <c r="Y84" i="17"/>
  <c r="J560" i="14"/>
  <c r="S590" i="17"/>
  <c r="H144" i="21"/>
  <c r="H108" i="21"/>
  <c r="P30" i="13"/>
  <c r="Y45" i="17"/>
  <c r="N855" i="13"/>
  <c r="K827" i="18"/>
  <c r="U837" i="14"/>
  <c r="J863" i="18"/>
  <c r="R145" i="17"/>
  <c r="R649" i="17" s="1"/>
  <c r="Q91" i="18"/>
  <c r="Y857" i="14"/>
  <c r="Y847" i="13"/>
  <c r="Y577" i="17"/>
  <c r="M827" i="18"/>
  <c r="T566" i="17"/>
  <c r="J566" i="17"/>
  <c r="J63" i="1"/>
  <c r="J59" i="1"/>
  <c r="I481" i="17"/>
  <c r="M145" i="8"/>
  <c r="U648" i="17"/>
  <c r="U145" i="17"/>
  <c r="T648" i="17"/>
  <c r="T145" i="17"/>
  <c r="Y413" i="17"/>
  <c r="N582" i="14"/>
  <c r="P582" i="14"/>
  <c r="R52" i="18"/>
  <c r="R850" i="13"/>
  <c r="N564" i="17"/>
  <c r="N79" i="17"/>
  <c r="R564" i="17"/>
  <c r="R79" i="17"/>
  <c r="K818" i="14"/>
  <c r="K30" i="14"/>
  <c r="M818" i="14"/>
  <c r="M30" i="14"/>
  <c r="L481" i="17"/>
  <c r="L645" i="17"/>
  <c r="M597" i="17"/>
  <c r="M103" i="17"/>
  <c r="O323" i="13"/>
  <c r="O862" i="13"/>
  <c r="P629" i="17"/>
  <c r="X232" i="17"/>
  <c r="X568" i="17" s="1"/>
  <c r="W232" i="17"/>
  <c r="W568" i="17" s="1"/>
  <c r="T232" i="17"/>
  <c r="M232" i="17"/>
  <c r="N232" i="17"/>
  <c r="N568" i="17" s="1"/>
  <c r="Q232" i="17"/>
  <c r="K232" i="17"/>
  <c r="U232" i="17"/>
  <c r="S232" i="17"/>
  <c r="O232" i="17"/>
  <c r="J232" i="17"/>
  <c r="R232" i="17"/>
  <c r="P232" i="17"/>
  <c r="L232" i="17"/>
  <c r="V232" i="17"/>
  <c r="V568" i="17" s="1"/>
  <c r="G41" i="24" l="1"/>
  <c r="W56" i="1"/>
  <c r="K825" i="14"/>
  <c r="W810" i="18"/>
  <c r="X560" i="14"/>
  <c r="N835" i="13"/>
  <c r="X76" i="19"/>
  <c r="K439" i="17"/>
  <c r="Y849" i="13"/>
  <c r="R560" i="14"/>
  <c r="X810" i="18"/>
  <c r="R271" i="17"/>
  <c r="V835" i="13"/>
  <c r="H126" i="21"/>
  <c r="M595" i="14"/>
  <c r="Y597" i="17"/>
  <c r="V415" i="17"/>
  <c r="R825" i="14"/>
  <c r="U65" i="18"/>
  <c r="Q883" i="18"/>
  <c r="Y862" i="13"/>
  <c r="N580" i="18"/>
  <c r="Y864" i="18"/>
  <c r="X65" i="18"/>
  <c r="K835" i="13"/>
  <c r="K843" i="13" s="1"/>
  <c r="L843" i="13"/>
  <c r="Y823" i="14"/>
  <c r="J355" i="18"/>
  <c r="U52" i="13"/>
  <c r="Y596" i="17"/>
  <c r="Y481" i="17"/>
  <c r="Y807" i="18"/>
  <c r="Y865" i="18"/>
  <c r="W889" i="13"/>
  <c r="N649" i="17"/>
  <c r="O415" i="17"/>
  <c r="Y878" i="14"/>
  <c r="L355" i="18"/>
  <c r="X48" i="19"/>
  <c r="W30" i="18"/>
  <c r="Y627" i="13"/>
  <c r="S558" i="18"/>
  <c r="V580" i="18"/>
  <c r="Y850" i="18"/>
  <c r="Y344" i="13"/>
  <c r="Y582" i="14"/>
  <c r="Y897" i="13"/>
  <c r="N271" i="17"/>
  <c r="Y424" i="17"/>
  <c r="O835" i="13"/>
  <c r="O843" i="13" s="1"/>
  <c r="V362" i="13"/>
  <c r="R54" i="21" s="1"/>
  <c r="L889" i="13"/>
  <c r="Y52" i="14"/>
  <c r="J415" i="17"/>
  <c r="K367" i="17"/>
  <c r="Y302" i="17"/>
  <c r="Y829" i="14"/>
  <c r="Y863" i="18"/>
  <c r="Y902" i="13"/>
  <c r="X633" i="13"/>
  <c r="Y588" i="17"/>
  <c r="Y319" i="17"/>
  <c r="Y853" i="13"/>
  <c r="L367" i="17"/>
  <c r="Y837" i="18"/>
  <c r="Y598" i="13"/>
  <c r="Y850" i="13"/>
  <c r="Y852" i="14"/>
  <c r="Y827" i="18"/>
  <c r="Y544" i="17"/>
  <c r="Y843" i="14"/>
  <c r="K102" i="21"/>
  <c r="X367" i="17"/>
  <c r="P52" i="13"/>
  <c r="K619" i="18"/>
  <c r="W633" i="13"/>
  <c r="Y347" i="13"/>
  <c r="Q91" i="14"/>
  <c r="Y302" i="18"/>
  <c r="N103" i="17"/>
  <c r="Y839" i="13"/>
  <c r="R619" i="18"/>
  <c r="U649" i="17"/>
  <c r="T580" i="18"/>
  <c r="Y611" i="13"/>
  <c r="V560" i="14"/>
  <c r="Y881" i="18"/>
  <c r="S835" i="13"/>
  <c r="S843" i="13" s="1"/>
  <c r="Y589" i="17"/>
  <c r="Y593" i="18"/>
  <c r="Y91" i="18"/>
  <c r="Y541" i="17"/>
  <c r="E129" i="21"/>
  <c r="Y618" i="13"/>
  <c r="K889" i="13"/>
  <c r="Y839" i="18"/>
  <c r="M367" i="17"/>
  <c r="Y354" i="13"/>
  <c r="Y570" i="17"/>
  <c r="Q439" i="17"/>
  <c r="W103" i="17"/>
  <c r="Y838" i="13"/>
  <c r="F126" i="21"/>
  <c r="Y853" i="18"/>
  <c r="Y617" i="17"/>
  <c r="E144" i="21"/>
  <c r="F145" i="21" s="1"/>
  <c r="P595" i="14"/>
  <c r="N30" i="13"/>
  <c r="X595" i="14"/>
  <c r="R580" i="18"/>
  <c r="I102" i="21"/>
  <c r="Y533" i="17"/>
  <c r="Y875" i="18"/>
  <c r="X889" i="13"/>
  <c r="K580" i="18"/>
  <c r="T30" i="13"/>
  <c r="S439" i="17"/>
  <c r="Y148" i="17"/>
  <c r="J835" i="13"/>
  <c r="Y629" i="17"/>
  <c r="Y77" i="13"/>
  <c r="X74" i="15"/>
  <c r="R330" i="14"/>
  <c r="Y648" i="17"/>
  <c r="N843" i="13"/>
  <c r="Y877" i="18"/>
  <c r="W356" i="14"/>
  <c r="P558" i="18"/>
  <c r="X558" i="18"/>
  <c r="X822" i="18" s="1"/>
  <c r="W91" i="14"/>
  <c r="Y53" i="17"/>
  <c r="M271" i="17"/>
  <c r="N415" i="17"/>
  <c r="U889" i="13"/>
  <c r="Y258" i="17"/>
  <c r="I925" i="18"/>
  <c r="G269" i="10"/>
  <c r="G130" i="21"/>
  <c r="N130" i="21"/>
  <c r="K130" i="21"/>
  <c r="P130" i="21"/>
  <c r="M130" i="21"/>
  <c r="I130" i="21"/>
  <c r="Q130" i="21"/>
  <c r="J130" i="21"/>
  <c r="L130" i="21"/>
  <c r="O130" i="21"/>
  <c r="F130" i="21"/>
  <c r="R130" i="21"/>
  <c r="H130" i="21"/>
  <c r="Y899" i="13"/>
  <c r="U879" i="14"/>
  <c r="Q126" i="21"/>
  <c r="U91" i="14"/>
  <c r="U568" i="17"/>
  <c r="U247" i="17"/>
  <c r="Y628" i="13"/>
  <c r="R633" i="13"/>
  <c r="N120" i="21"/>
  <c r="Y212" i="17"/>
  <c r="Q548" i="17"/>
  <c r="Q221" i="17"/>
  <c r="Q557" i="17" s="1"/>
  <c r="L100" i="19"/>
  <c r="L50" i="19"/>
  <c r="L102" i="19" s="1"/>
  <c r="V890" i="13"/>
  <c r="R102" i="21"/>
  <c r="E138" i="21"/>
  <c r="K848" i="13"/>
  <c r="K594" i="13"/>
  <c r="O854" i="18"/>
  <c r="O65" i="18"/>
  <c r="W652" i="17"/>
  <c r="W152" i="17"/>
  <c r="R898" i="13"/>
  <c r="N132" i="21"/>
  <c r="S156" i="15"/>
  <c r="Y16" i="13"/>
  <c r="L830" i="18"/>
  <c r="L316" i="18"/>
  <c r="J849" i="18"/>
  <c r="J329" i="18"/>
  <c r="N621" i="14"/>
  <c r="N866" i="14"/>
  <c r="Y871" i="13"/>
  <c r="R884" i="13"/>
  <c r="R91" i="13"/>
  <c r="N114" i="21"/>
  <c r="V884" i="13"/>
  <c r="V91" i="13"/>
  <c r="R114" i="21"/>
  <c r="T815" i="18"/>
  <c r="T30" i="18"/>
  <c r="S31" i="17"/>
  <c r="S535" i="17" s="1"/>
  <c r="S518" i="17"/>
  <c r="L558" i="18"/>
  <c r="L817" i="18"/>
  <c r="P619" i="18"/>
  <c r="R831" i="14"/>
  <c r="R847" i="14" s="1"/>
  <c r="R317" i="14"/>
  <c r="J356" i="14"/>
  <c r="J868" i="14"/>
  <c r="W580" i="18"/>
  <c r="X594" i="17"/>
  <c r="X271" i="17"/>
  <c r="R52" i="13"/>
  <c r="Y282" i="18"/>
  <c r="R879" i="14"/>
  <c r="R91" i="14"/>
  <c r="J120" i="21"/>
  <c r="N633" i="13"/>
  <c r="S633" i="13"/>
  <c r="O120" i="21"/>
  <c r="M91" i="14"/>
  <c r="T548" i="17"/>
  <c r="T221" i="17"/>
  <c r="Y216" i="17"/>
  <c r="Y838" i="14"/>
  <c r="Y323" i="13"/>
  <c r="N100" i="19"/>
  <c r="N50" i="19"/>
  <c r="N102" i="19" s="1"/>
  <c r="T320" i="17"/>
  <c r="T655" i="17"/>
  <c r="L655" i="17"/>
  <c r="L320" i="17"/>
  <c r="Y819" i="14"/>
  <c r="Y74" i="13"/>
  <c r="N247" i="17"/>
  <c r="N583" i="17" s="1"/>
  <c r="K890" i="13"/>
  <c r="G102" i="21"/>
  <c r="N102" i="21"/>
  <c r="R890" i="13"/>
  <c r="V848" i="13"/>
  <c r="V865" i="13" s="1"/>
  <c r="V594" i="13"/>
  <c r="O848" i="13"/>
  <c r="O865" i="13" s="1"/>
  <c r="O594" i="13"/>
  <c r="Y556" i="17"/>
  <c r="W439" i="17"/>
  <c r="V152" i="17"/>
  <c r="V652" i="17"/>
  <c r="X652" i="17"/>
  <c r="X152" i="17"/>
  <c r="Y645" i="17"/>
  <c r="J843" i="13"/>
  <c r="J132" i="21"/>
  <c r="N898" i="13"/>
  <c r="M898" i="13"/>
  <c r="I132" i="21"/>
  <c r="L156" i="15"/>
  <c r="O156" i="15"/>
  <c r="O607" i="13"/>
  <c r="O869" i="13"/>
  <c r="O878" i="13" s="1"/>
  <c r="N607" i="13"/>
  <c r="N869" i="13"/>
  <c r="N878" i="13" s="1"/>
  <c r="Y25" i="13"/>
  <c r="Y873" i="18"/>
  <c r="P886" i="13"/>
  <c r="P362" i="13"/>
  <c r="L54" i="21" s="1"/>
  <c r="L117" i="21"/>
  <c r="R830" i="18"/>
  <c r="R316" i="18"/>
  <c r="X830" i="18"/>
  <c r="X316" i="18"/>
  <c r="M849" i="18"/>
  <c r="M329" i="18"/>
  <c r="V329" i="18"/>
  <c r="V849" i="18"/>
  <c r="Q866" i="14"/>
  <c r="Q621" i="14"/>
  <c r="Y601" i="14"/>
  <c r="K117" i="21"/>
  <c r="L619" i="18"/>
  <c r="L883" i="18" s="1"/>
  <c r="Y29" i="17"/>
  <c r="O52" i="13"/>
  <c r="M843" i="13"/>
  <c r="P117" i="21"/>
  <c r="X439" i="17"/>
  <c r="X592" i="17"/>
  <c r="Y845" i="14"/>
  <c r="S91" i="13"/>
  <c r="S884" i="13"/>
  <c r="O114" i="21"/>
  <c r="J884" i="13"/>
  <c r="J91" i="13"/>
  <c r="F114" i="21"/>
  <c r="Y20" i="17"/>
  <c r="Y840" i="18"/>
  <c r="T520" i="17"/>
  <c r="T367" i="17"/>
  <c r="Q367" i="17"/>
  <c r="Q520" i="17"/>
  <c r="O30" i="13"/>
  <c r="L91" i="14"/>
  <c r="J619" i="18"/>
  <c r="U858" i="14"/>
  <c r="U860" i="14" s="1"/>
  <c r="U330" i="14"/>
  <c r="N595" i="14"/>
  <c r="Q889" i="13"/>
  <c r="T889" i="13"/>
  <c r="U815" i="18"/>
  <c r="U30" i="18"/>
  <c r="P415" i="17"/>
  <c r="H54" i="21"/>
  <c r="J31" i="17"/>
  <c r="J518" i="17"/>
  <c r="W31" i="17"/>
  <c r="W518" i="17"/>
  <c r="S638" i="17"/>
  <c r="S306" i="17"/>
  <c r="S642" i="17" s="1"/>
  <c r="V638" i="17"/>
  <c r="V306" i="17"/>
  <c r="V642" i="17" s="1"/>
  <c r="Y311" i="18"/>
  <c r="V817" i="18"/>
  <c r="V558" i="18"/>
  <c r="R558" i="18"/>
  <c r="R822" i="18" s="1"/>
  <c r="R817" i="18"/>
  <c r="Y294" i="18"/>
  <c r="Y48" i="13"/>
  <c r="K30" i="13"/>
  <c r="J121" i="8"/>
  <c r="J122" i="8"/>
  <c r="E43" i="23"/>
  <c r="J124" i="8"/>
  <c r="J114" i="8"/>
  <c r="J126" i="8"/>
  <c r="J111" i="8"/>
  <c r="J112" i="8"/>
  <c r="T831" i="14"/>
  <c r="T317" i="14"/>
  <c r="K831" i="14"/>
  <c r="K847" i="14" s="1"/>
  <c r="K317" i="14"/>
  <c r="Y338" i="14"/>
  <c r="O868" i="14"/>
  <c r="O356" i="14"/>
  <c r="N117" i="21"/>
  <c r="Q141" i="21"/>
  <c r="Q135" i="21" s="1"/>
  <c r="Q105" i="21"/>
  <c r="U896" i="13"/>
  <c r="V896" i="13"/>
  <c r="R105" i="21"/>
  <c r="R141" i="21"/>
  <c r="R135" i="21" s="1"/>
  <c r="M619" i="18"/>
  <c r="Y555" i="18"/>
  <c r="P221" i="17"/>
  <c r="P557" i="17" s="1"/>
  <c r="V247" i="17"/>
  <c r="M247" i="17"/>
  <c r="M583" i="17" s="1"/>
  <c r="M568" i="17"/>
  <c r="N879" i="14"/>
  <c r="J126" i="21"/>
  <c r="J123" i="21" s="1"/>
  <c r="Y521" i="17"/>
  <c r="Y881" i="14"/>
  <c r="K100" i="19"/>
  <c r="K50" i="19"/>
  <c r="K102" i="19" s="1"/>
  <c r="Q655" i="17"/>
  <c r="Q320" i="17"/>
  <c r="S594" i="13"/>
  <c r="S848" i="13"/>
  <c r="S865" i="13" s="1"/>
  <c r="T898" i="13"/>
  <c r="P132" i="21"/>
  <c r="W869" i="13"/>
  <c r="W878" i="13" s="1"/>
  <c r="W607" i="13"/>
  <c r="O849" i="18"/>
  <c r="O329" i="18"/>
  <c r="Y414" i="17"/>
  <c r="P592" i="17"/>
  <c r="P439" i="17"/>
  <c r="R520" i="17"/>
  <c r="R367" i="17"/>
  <c r="P858" i="14"/>
  <c r="P860" i="14" s="1"/>
  <c r="P330" i="14"/>
  <c r="S815" i="18"/>
  <c r="S30" i="18"/>
  <c r="L306" i="17"/>
  <c r="L642" i="17" s="1"/>
  <c r="L638" i="17"/>
  <c r="S831" i="14"/>
  <c r="S847" i="14" s="1"/>
  <c r="S317" i="14"/>
  <c r="Y819" i="18"/>
  <c r="X46" i="15"/>
  <c r="K355" i="18"/>
  <c r="W821" i="14"/>
  <c r="W825" i="14" s="1"/>
  <c r="W560" i="14"/>
  <c r="K247" i="17"/>
  <c r="K568" i="17"/>
  <c r="L568" i="17"/>
  <c r="L247" i="17"/>
  <c r="Q568" i="17"/>
  <c r="Q247" i="17"/>
  <c r="Q583" i="17" s="1"/>
  <c r="M825" i="14"/>
  <c r="Y566" i="17"/>
  <c r="M126" i="21"/>
  <c r="X882" i="13"/>
  <c r="Y595" i="17"/>
  <c r="S842" i="18"/>
  <c r="Y842" i="18" s="1"/>
  <c r="S580" i="18"/>
  <c r="J633" i="13"/>
  <c r="F120" i="21"/>
  <c r="J882" i="13"/>
  <c r="Q120" i="21"/>
  <c r="U633" i="13"/>
  <c r="U882" i="13"/>
  <c r="V103" i="17"/>
  <c r="R221" i="17"/>
  <c r="R557" i="17" s="1"/>
  <c r="R548" i="17"/>
  <c r="W362" i="13"/>
  <c r="P103" i="17"/>
  <c r="M100" i="19"/>
  <c r="M50" i="19"/>
  <c r="M102" i="19" s="1"/>
  <c r="V100" i="19"/>
  <c r="V50" i="19"/>
  <c r="V102" i="19" s="1"/>
  <c r="R320" i="17"/>
  <c r="R655" i="17"/>
  <c r="X320" i="17"/>
  <c r="X655" i="17"/>
  <c r="M580" i="18"/>
  <c r="T890" i="13"/>
  <c r="P102" i="21"/>
  <c r="P91" i="14"/>
  <c r="X848" i="13"/>
  <c r="X865" i="13" s="1"/>
  <c r="X594" i="13"/>
  <c r="T594" i="13"/>
  <c r="T848" i="13"/>
  <c r="T865" i="13" s="1"/>
  <c r="R65" i="18"/>
  <c r="R854" i="18"/>
  <c r="Q152" i="17"/>
  <c r="Q652" i="17"/>
  <c r="J30" i="13"/>
  <c r="F51" i="21" s="1"/>
  <c r="O132" i="21"/>
  <c r="S898" i="13"/>
  <c r="P156" i="15"/>
  <c r="V156" i="15"/>
  <c r="X869" i="13"/>
  <c r="X878" i="13" s="1"/>
  <c r="X607" i="13"/>
  <c r="W65" i="18"/>
  <c r="S30" i="13"/>
  <c r="P560" i="14"/>
  <c r="H117" i="21"/>
  <c r="J580" i="18"/>
  <c r="Y609" i="18"/>
  <c r="Y873" i="14"/>
  <c r="Y829" i="13"/>
  <c r="Y855" i="13"/>
  <c r="M830" i="18"/>
  <c r="M316" i="18"/>
  <c r="M844" i="18" s="1"/>
  <c r="P830" i="18"/>
  <c r="P316" i="18"/>
  <c r="L849" i="18"/>
  <c r="L329" i="18"/>
  <c r="N849" i="18"/>
  <c r="N329" i="18"/>
  <c r="P866" i="14"/>
  <c r="P621" i="14"/>
  <c r="R866" i="14"/>
  <c r="R621" i="14"/>
  <c r="P65" i="18"/>
  <c r="S65" i="18"/>
  <c r="O362" i="13"/>
  <c r="K54" i="21" s="1"/>
  <c r="K607" i="17"/>
  <c r="V843" i="13"/>
  <c r="G126" i="21"/>
  <c r="T362" i="13"/>
  <c r="U580" i="18"/>
  <c r="T592" i="17"/>
  <c r="T439" i="17"/>
  <c r="O884" i="13"/>
  <c r="O91" i="13"/>
  <c r="K114" i="21"/>
  <c r="U884" i="13"/>
  <c r="U91" i="13"/>
  <c r="Q114" i="21"/>
  <c r="Y524" i="17"/>
  <c r="X619" i="18"/>
  <c r="W595" i="14"/>
  <c r="Y352" i="17"/>
  <c r="Y590" i="14"/>
  <c r="M52" i="13"/>
  <c r="J330" i="14"/>
  <c r="J858" i="14"/>
  <c r="J860" i="14" s="1"/>
  <c r="W858" i="14"/>
  <c r="W860" i="14" s="1"/>
  <c r="W330" i="14"/>
  <c r="L103" i="17"/>
  <c r="N889" i="13"/>
  <c r="L30" i="18"/>
  <c r="L822" i="18" s="1"/>
  <c r="L815" i="18"/>
  <c r="X301" i="13"/>
  <c r="X835" i="13"/>
  <c r="X843" i="13" s="1"/>
  <c r="R31" i="17"/>
  <c r="R535" i="17" s="1"/>
  <c r="R518" i="17"/>
  <c r="U518" i="17"/>
  <c r="U31" i="17"/>
  <c r="U535" i="17" s="1"/>
  <c r="Q306" i="17"/>
  <c r="Q642" i="17" s="1"/>
  <c r="Q638" i="17"/>
  <c r="T306" i="17"/>
  <c r="T642" i="17" s="1"/>
  <c r="T638" i="17"/>
  <c r="K65" i="18"/>
  <c r="V65" i="18"/>
  <c r="X18" i="15"/>
  <c r="W649" i="17"/>
  <c r="Q831" i="14"/>
  <c r="Q847" i="14" s="1"/>
  <c r="Q317" i="14"/>
  <c r="X831" i="14"/>
  <c r="X847" i="14" s="1"/>
  <c r="X317" i="14"/>
  <c r="X649" i="17"/>
  <c r="Y562" i="17"/>
  <c r="S355" i="18"/>
  <c r="V868" i="14"/>
  <c r="V356" i="14"/>
  <c r="T868" i="14"/>
  <c r="T356" i="14"/>
  <c r="R882" i="13"/>
  <c r="M105" i="21"/>
  <c r="Q896" i="13"/>
  <c r="M141" i="21"/>
  <c r="M135" i="21" s="1"/>
  <c r="P896" i="13"/>
  <c r="L141" i="21"/>
  <c r="L135" i="21" s="1"/>
  <c r="L105" i="21"/>
  <c r="Y561" i="17"/>
  <c r="W594" i="17"/>
  <c r="W271" i="17"/>
  <c r="W607" i="17" s="1"/>
  <c r="Y869" i="14"/>
  <c r="X103" i="17"/>
  <c r="X607" i="17" s="1"/>
  <c r="Q65" i="18"/>
  <c r="J367" i="17"/>
  <c r="Q580" i="18"/>
  <c r="Y82" i="13"/>
  <c r="S91" i="14"/>
  <c r="K595" i="14"/>
  <c r="M65" i="18"/>
  <c r="Y232" i="17"/>
  <c r="N320" i="17"/>
  <c r="N655" i="17"/>
  <c r="T854" i="18"/>
  <c r="T65" i="18"/>
  <c r="K652" i="17"/>
  <c r="K152" i="17"/>
  <c r="M156" i="15"/>
  <c r="J607" i="13"/>
  <c r="J869" i="13"/>
  <c r="S830" i="18"/>
  <c r="S316" i="18"/>
  <c r="Y351" i="18"/>
  <c r="M30" i="13"/>
  <c r="N126" i="21"/>
  <c r="N123" i="21" s="1"/>
  <c r="X580" i="18"/>
  <c r="T858" i="14"/>
  <c r="T860" i="14" s="1"/>
  <c r="T330" i="14"/>
  <c r="T31" i="17"/>
  <c r="T518" i="17"/>
  <c r="X306" i="17"/>
  <c r="X642" i="17" s="1"/>
  <c r="X638" i="17"/>
  <c r="Q558" i="18"/>
  <c r="Q817" i="18"/>
  <c r="L122" i="8"/>
  <c r="I458" i="17" s="1"/>
  <c r="L126" i="8"/>
  <c r="I462" i="17" s="1"/>
  <c r="L124" i="8"/>
  <c r="I460" i="17" s="1"/>
  <c r="L111" i="8"/>
  <c r="L112" i="8"/>
  <c r="I448" i="17" s="1"/>
  <c r="L114" i="8"/>
  <c r="I450" i="17" s="1"/>
  <c r="L121" i="8"/>
  <c r="I457" i="17" s="1"/>
  <c r="P141" i="21"/>
  <c r="P135" i="21" s="1"/>
  <c r="P105" i="21"/>
  <c r="T896" i="13"/>
  <c r="L271" i="17"/>
  <c r="L594" i="17"/>
  <c r="P247" i="17"/>
  <c r="P568" i="17"/>
  <c r="R844" i="18"/>
  <c r="P835" i="13"/>
  <c r="P843" i="13" s="1"/>
  <c r="X362" i="13"/>
  <c r="V879" i="14"/>
  <c r="R126" i="21"/>
  <c r="T633" i="13"/>
  <c r="P120" i="21"/>
  <c r="N439" i="17"/>
  <c r="N607" i="17" s="1"/>
  <c r="Y17" i="17"/>
  <c r="Y811" i="14"/>
  <c r="Y352" i="14"/>
  <c r="Y305" i="18"/>
  <c r="W882" i="13"/>
  <c r="S100" i="19"/>
  <c r="S50" i="19"/>
  <c r="S102" i="19" s="1"/>
  <c r="W100" i="19"/>
  <c r="W50" i="19"/>
  <c r="W102" i="19" s="1"/>
  <c r="W320" i="17"/>
  <c r="W655" i="17"/>
  <c r="O655" i="17"/>
  <c r="O320" i="17"/>
  <c r="E108" i="21"/>
  <c r="J221" i="17"/>
  <c r="R595" i="14"/>
  <c r="J848" i="13"/>
  <c r="J594" i="13"/>
  <c r="N594" i="13"/>
  <c r="N848" i="13"/>
  <c r="N865" i="13" s="1"/>
  <c r="Y220" i="17"/>
  <c r="U152" i="17"/>
  <c r="U652" i="17"/>
  <c r="N652" i="17"/>
  <c r="N152" i="17"/>
  <c r="L132" i="21"/>
  <c r="P898" i="13"/>
  <c r="M132" i="21"/>
  <c r="Q898" i="13"/>
  <c r="I156" i="15"/>
  <c r="K607" i="13"/>
  <c r="K869" i="13"/>
  <c r="K878" i="13" s="1"/>
  <c r="U607" i="13"/>
  <c r="U869" i="13"/>
  <c r="U878" i="13" s="1"/>
  <c r="Y623" i="13"/>
  <c r="L595" i="14"/>
  <c r="O580" i="18"/>
  <c r="E28" i="23"/>
  <c r="F117" i="21"/>
  <c r="J886" i="13"/>
  <c r="J362" i="13"/>
  <c r="F54" i="21" s="1"/>
  <c r="V91" i="14"/>
  <c r="N830" i="18"/>
  <c r="N316" i="18"/>
  <c r="N844" i="18" s="1"/>
  <c r="Q830" i="18"/>
  <c r="Q316" i="18"/>
  <c r="Q844" i="18" s="1"/>
  <c r="Q329" i="18"/>
  <c r="Q849" i="18"/>
  <c r="M621" i="14"/>
  <c r="M866" i="14"/>
  <c r="X247" i="17"/>
  <c r="Y52" i="18"/>
  <c r="U621" i="14"/>
  <c r="V30" i="13"/>
  <c r="R51" i="21" s="1"/>
  <c r="T882" i="13"/>
  <c r="O592" i="17"/>
  <c r="O439" i="17"/>
  <c r="K884" i="13"/>
  <c r="G114" i="21"/>
  <c r="K91" i="13"/>
  <c r="Q884" i="13"/>
  <c r="M114" i="21"/>
  <c r="Q91" i="13"/>
  <c r="K415" i="17"/>
  <c r="R604" i="17"/>
  <c r="Y604" i="17" s="1"/>
  <c r="R103" i="17"/>
  <c r="Y832" i="18"/>
  <c r="Y546" i="18"/>
  <c r="J810" i="18"/>
  <c r="Y810" i="18" s="1"/>
  <c r="O367" i="17"/>
  <c r="O520" i="17"/>
  <c r="K558" i="18"/>
  <c r="Y30" i="14"/>
  <c r="V825" i="14"/>
  <c r="K858" i="14"/>
  <c r="K860" i="14" s="1"/>
  <c r="K330" i="14"/>
  <c r="X858" i="14"/>
  <c r="X860" i="14" s="1"/>
  <c r="X330" i="14"/>
  <c r="L30" i="13"/>
  <c r="O117" i="21"/>
  <c r="P889" i="13"/>
  <c r="R889" i="13"/>
  <c r="O102" i="21"/>
  <c r="V31" i="17"/>
  <c r="V535" i="17" s="1"/>
  <c r="V518" i="17"/>
  <c r="X518" i="17"/>
  <c r="X31" i="17"/>
  <c r="O306" i="17"/>
  <c r="O642" i="17" s="1"/>
  <c r="O638" i="17"/>
  <c r="Y553" i="18"/>
  <c r="J621" i="14"/>
  <c r="P831" i="14"/>
  <c r="P847" i="14" s="1"/>
  <c r="P317" i="14"/>
  <c r="W831" i="14"/>
  <c r="W847" i="14" s="1"/>
  <c r="W317" i="14"/>
  <c r="S356" i="14"/>
  <c r="S868" i="14"/>
  <c r="S886" i="14" s="1"/>
  <c r="N868" i="14"/>
  <c r="N356" i="14"/>
  <c r="R362" i="13"/>
  <c r="N54" i="21" s="1"/>
  <c r="Y606" i="17"/>
  <c r="O105" i="21"/>
  <c r="S896" i="13"/>
  <c r="O141" i="21"/>
  <c r="O135" i="21" s="1"/>
  <c r="N141" i="21"/>
  <c r="N135" i="21" s="1"/>
  <c r="R896" i="13"/>
  <c r="N105" i="21"/>
  <c r="Q594" i="17"/>
  <c r="Q271" i="17"/>
  <c r="Y519" i="17"/>
  <c r="Q560" i="14"/>
  <c r="Y554" i="18"/>
  <c r="Y848" i="18"/>
  <c r="Y895" i="13"/>
  <c r="X415" i="17"/>
  <c r="R568" i="17"/>
  <c r="R247" i="17"/>
  <c r="M221" i="17"/>
  <c r="M548" i="17"/>
  <c r="Y79" i="17"/>
  <c r="P655" i="17"/>
  <c r="P320" i="17"/>
  <c r="M145" i="21"/>
  <c r="Q463" i="17" s="1"/>
  <c r="J890" i="13"/>
  <c r="F102" i="21"/>
  <c r="W594" i="13"/>
  <c r="W848" i="13"/>
  <c r="W865" i="13" s="1"/>
  <c r="M152" i="17"/>
  <c r="M652" i="17"/>
  <c r="O126" i="21"/>
  <c r="J156" i="15"/>
  <c r="T607" i="13"/>
  <c r="T869" i="13"/>
  <c r="T878" i="13" s="1"/>
  <c r="P126" i="21"/>
  <c r="P123" i="21" s="1"/>
  <c r="S849" i="18"/>
  <c r="S329" i="18"/>
  <c r="S825" i="14"/>
  <c r="Y818" i="14"/>
  <c r="J825" i="14"/>
  <c r="P580" i="18"/>
  <c r="P30" i="18"/>
  <c r="P822" i="18" s="1"/>
  <c r="P815" i="18"/>
  <c r="P306" i="17"/>
  <c r="P642" i="17" s="1"/>
  <c r="P638" i="17"/>
  <c r="J831" i="14"/>
  <c r="J317" i="14"/>
  <c r="K221" i="17"/>
  <c r="M868" i="14"/>
  <c r="M356" i="14"/>
  <c r="R868" i="14"/>
  <c r="R356" i="14"/>
  <c r="Y438" i="17"/>
  <c r="K105" i="21"/>
  <c r="K99" i="21" s="1"/>
  <c r="O896" i="13"/>
  <c r="K141" i="21"/>
  <c r="K135" i="21" s="1"/>
  <c r="S594" i="17"/>
  <c r="S271" i="17"/>
  <c r="N91" i="14"/>
  <c r="L821" i="14"/>
  <c r="L560" i="14"/>
  <c r="Y818" i="18"/>
  <c r="J568" i="17"/>
  <c r="J247" i="17"/>
  <c r="T568" i="17"/>
  <c r="T247" i="17"/>
  <c r="T583" i="17" s="1"/>
  <c r="O633" i="13"/>
  <c r="K120" i="21"/>
  <c r="P633" i="13"/>
  <c r="L120" i="21"/>
  <c r="P882" i="13"/>
  <c r="W221" i="17"/>
  <c r="W557" i="17" s="1"/>
  <c r="L548" i="17"/>
  <c r="L221" i="17"/>
  <c r="L557" i="17" s="1"/>
  <c r="Y860" i="13"/>
  <c r="Y564" i="17"/>
  <c r="U100" i="19"/>
  <c r="U50" i="19"/>
  <c r="U102" i="19" s="1"/>
  <c r="O100" i="19"/>
  <c r="O50" i="19"/>
  <c r="O102" i="19" s="1"/>
  <c r="L649" i="17"/>
  <c r="U320" i="17"/>
  <c r="U655" i="17"/>
  <c r="V655" i="17"/>
  <c r="V320" i="17"/>
  <c r="L126" i="21"/>
  <c r="L123" i="21" s="1"/>
  <c r="T355" i="18"/>
  <c r="N890" i="13"/>
  <c r="J102" i="21"/>
  <c r="Y577" i="13"/>
  <c r="M594" i="13"/>
  <c r="M848" i="13"/>
  <c r="M865" i="13" s="1"/>
  <c r="L65" i="18"/>
  <c r="L854" i="18"/>
  <c r="S595" i="14"/>
  <c r="J152" i="17"/>
  <c r="J652" i="17"/>
  <c r="S152" i="17"/>
  <c r="S652" i="17"/>
  <c r="J898" i="13"/>
  <c r="F132" i="21"/>
  <c r="W156" i="15"/>
  <c r="N156" i="15"/>
  <c r="R869" i="13"/>
  <c r="R878" i="13" s="1"/>
  <c r="R607" i="13"/>
  <c r="M869" i="13"/>
  <c r="M878" i="13" s="1"/>
  <c r="M607" i="13"/>
  <c r="X154" i="15"/>
  <c r="Y894" i="13"/>
  <c r="M886" i="13"/>
  <c r="M362" i="13"/>
  <c r="I117" i="21"/>
  <c r="J830" i="18"/>
  <c r="J316" i="18"/>
  <c r="J844" i="18" s="1"/>
  <c r="R329" i="18"/>
  <c r="R849" i="18"/>
  <c r="U329" i="18"/>
  <c r="U849" i="18"/>
  <c r="Y590" i="17"/>
  <c r="W621" i="14"/>
  <c r="W866" i="14"/>
  <c r="W886" i="14" s="1"/>
  <c r="O621" i="14"/>
  <c r="O866" i="14"/>
  <c r="O886" i="14" s="1"/>
  <c r="Y806" i="18"/>
  <c r="X882" i="14"/>
  <c r="S582" i="17"/>
  <c r="S415" i="17"/>
  <c r="Y879" i="18"/>
  <c r="X355" i="18"/>
  <c r="X883" i="18" s="1"/>
  <c r="Y315" i="14"/>
  <c r="M884" i="13"/>
  <c r="I114" i="21"/>
  <c r="M91" i="13"/>
  <c r="P884" i="13"/>
  <c r="L114" i="21"/>
  <c r="P91" i="13"/>
  <c r="Y100" i="17"/>
  <c r="N65" i="18"/>
  <c r="N857" i="18" s="1"/>
  <c r="W619" i="18"/>
  <c r="W883" i="18" s="1"/>
  <c r="P649" i="17"/>
  <c r="O855" i="14"/>
  <c r="O595" i="14"/>
  <c r="L415" i="17"/>
  <c r="M858" i="14"/>
  <c r="M860" i="14" s="1"/>
  <c r="M330" i="14"/>
  <c r="Q835" i="13"/>
  <c r="Q843" i="13" s="1"/>
  <c r="S362" i="13"/>
  <c r="O54" i="21" s="1"/>
  <c r="M889" i="13"/>
  <c r="S889" i="13"/>
  <c r="V595" i="14"/>
  <c r="K815" i="18"/>
  <c r="K30" i="18"/>
  <c r="I54" i="21"/>
  <c r="M31" i="17"/>
  <c r="M535" i="17" s="1"/>
  <c r="M518" i="17"/>
  <c r="P518" i="17"/>
  <c r="P31" i="17"/>
  <c r="U306" i="17"/>
  <c r="U642" i="17" s="1"/>
  <c r="U638" i="17"/>
  <c r="W306" i="17"/>
  <c r="W642" i="17" s="1"/>
  <c r="W638" i="17"/>
  <c r="S619" i="18"/>
  <c r="S883" i="18" s="1"/>
  <c r="Y65" i="13"/>
  <c r="J817" i="18"/>
  <c r="J558" i="18"/>
  <c r="N558" i="18"/>
  <c r="N822" i="18" s="1"/>
  <c r="N817" i="18"/>
  <c r="J103" i="17"/>
  <c r="Y65" i="14"/>
  <c r="K861" i="13"/>
  <c r="Y861" i="13" s="1"/>
  <c r="K52" i="13"/>
  <c r="Y301" i="14"/>
  <c r="O831" i="14"/>
  <c r="O847" i="14" s="1"/>
  <c r="O317" i="14"/>
  <c r="Y840" i="14"/>
  <c r="X329" i="18"/>
  <c r="X857" i="18" s="1"/>
  <c r="Q356" i="14"/>
  <c r="Q868" i="14"/>
  <c r="Q886" i="14" s="1"/>
  <c r="Y80" i="13"/>
  <c r="F141" i="21"/>
  <c r="F105" i="21"/>
  <c r="J896" i="13"/>
  <c r="J105" i="21"/>
  <c r="J141" i="21"/>
  <c r="J135" i="21" s="1"/>
  <c r="N896" i="13"/>
  <c r="T271" i="17"/>
  <c r="T594" i="17"/>
  <c r="N886" i="14"/>
  <c r="N882" i="13"/>
  <c r="Y556" i="14"/>
  <c r="J65" i="18"/>
  <c r="O271" i="17"/>
  <c r="U355" i="18"/>
  <c r="U883" i="18" s="1"/>
  <c r="Y882" i="14"/>
  <c r="Q100" i="19"/>
  <c r="Q50" i="19"/>
  <c r="Q102" i="19" s="1"/>
  <c r="K655" i="17"/>
  <c r="K320" i="17"/>
  <c r="T156" i="15"/>
  <c r="U830" i="18"/>
  <c r="U316" i="18"/>
  <c r="U844" i="18" s="1"/>
  <c r="R582" i="17"/>
  <c r="Y582" i="17" s="1"/>
  <c r="R415" i="17"/>
  <c r="Y855" i="18"/>
  <c r="Y604" i="13"/>
  <c r="N858" i="14"/>
  <c r="N860" i="14" s="1"/>
  <c r="N330" i="14"/>
  <c r="Q30" i="18"/>
  <c r="Q815" i="18"/>
  <c r="O31" i="17"/>
  <c r="O518" i="17"/>
  <c r="M306" i="17"/>
  <c r="M642" i="17" s="1"/>
  <c r="M638" i="17"/>
  <c r="O558" i="18"/>
  <c r="O817" i="18"/>
  <c r="Y865" i="14"/>
  <c r="U831" i="14"/>
  <c r="U847" i="14" s="1"/>
  <c r="U317" i="14"/>
  <c r="H105" i="21"/>
  <c r="L896" i="13"/>
  <c r="H141" i="21"/>
  <c r="H135" i="21" s="1"/>
  <c r="J594" i="17"/>
  <c r="J271" i="17"/>
  <c r="X621" i="14"/>
  <c r="O247" i="17"/>
  <c r="O583" i="17" s="1"/>
  <c r="O568" i="17"/>
  <c r="Y145" i="17"/>
  <c r="Y613" i="17"/>
  <c r="Y864" i="14"/>
  <c r="T847" i="14"/>
  <c r="T879" i="14"/>
  <c r="T91" i="14"/>
  <c r="J879" i="14"/>
  <c r="J91" i="14"/>
  <c r="K633" i="13"/>
  <c r="K882" i="13"/>
  <c r="G120" i="21"/>
  <c r="M633" i="13"/>
  <c r="I120" i="21"/>
  <c r="M882" i="13"/>
  <c r="T621" i="14"/>
  <c r="Y551" i="17"/>
  <c r="Y16" i="14"/>
  <c r="V548" i="17"/>
  <c r="V221" i="17"/>
  <c r="V557" i="17" s="1"/>
  <c r="O221" i="17"/>
  <c r="O557" i="17" s="1"/>
  <c r="O548" i="17"/>
  <c r="Y871" i="14"/>
  <c r="U583" i="17"/>
  <c r="J100" i="19"/>
  <c r="J50" i="19"/>
  <c r="J102" i="19" s="1"/>
  <c r="T50" i="19"/>
  <c r="T102" i="19" s="1"/>
  <c r="T100" i="19"/>
  <c r="M320" i="17"/>
  <c r="M655" i="17"/>
  <c r="Y837" i="14"/>
  <c r="K126" i="21"/>
  <c r="Y887" i="13"/>
  <c r="U890" i="13"/>
  <c r="Q102" i="21"/>
  <c r="Q99" i="21" s="1"/>
  <c r="Q890" i="13"/>
  <c r="M102" i="21"/>
  <c r="E30" i="23"/>
  <c r="H102" i="21"/>
  <c r="R848" i="13"/>
  <c r="R865" i="13" s="1"/>
  <c r="R594" i="13"/>
  <c r="N57" i="21" s="1"/>
  <c r="Q594" i="13"/>
  <c r="Q848" i="13"/>
  <c r="Q865" i="13" s="1"/>
  <c r="Y62" i="18"/>
  <c r="R652" i="17"/>
  <c r="R152" i="17"/>
  <c r="T652" i="17"/>
  <c r="T152" i="17"/>
  <c r="T656" i="17" s="1"/>
  <c r="K132" i="21"/>
  <c r="O898" i="13"/>
  <c r="K898" i="13"/>
  <c r="G132" i="21"/>
  <c r="K156" i="15"/>
  <c r="Q156" i="15"/>
  <c r="P607" i="13"/>
  <c r="P869" i="13"/>
  <c r="P878" i="13" s="1"/>
  <c r="Q607" i="13"/>
  <c r="Q869" i="13"/>
  <c r="Q878" i="13" s="1"/>
  <c r="R860" i="14"/>
  <c r="W367" i="17"/>
  <c r="Q103" i="17"/>
  <c r="S221" i="17"/>
  <c r="S557" i="17" s="1"/>
  <c r="Q886" i="13"/>
  <c r="Q362" i="13"/>
  <c r="M54" i="21" s="1"/>
  <c r="M117" i="21"/>
  <c r="X91" i="14"/>
  <c r="O619" i="18"/>
  <c r="O883" i="18" s="1"/>
  <c r="T830" i="18"/>
  <c r="T316" i="18"/>
  <c r="T844" i="18" s="1"/>
  <c r="V830" i="18"/>
  <c r="V316" i="18"/>
  <c r="P849" i="18"/>
  <c r="P329" i="18"/>
  <c r="T849" i="18"/>
  <c r="T329" i="18"/>
  <c r="V866" i="14"/>
  <c r="V621" i="14"/>
  <c r="Y814" i="18"/>
  <c r="U835" i="13"/>
  <c r="U843" i="13" s="1"/>
  <c r="L592" i="17"/>
  <c r="L439" i="17"/>
  <c r="Y71" i="13"/>
  <c r="H114" i="21"/>
  <c r="L91" i="13"/>
  <c r="L884" i="13"/>
  <c r="Y872" i="18"/>
  <c r="T557" i="17"/>
  <c r="K557" i="17"/>
  <c r="Y838" i="18"/>
  <c r="Y328" i="14"/>
  <c r="Q858" i="14"/>
  <c r="Q860" i="14" s="1"/>
  <c r="Q330" i="14"/>
  <c r="H63" i="1"/>
  <c r="H59" i="1"/>
  <c r="Q30" i="13"/>
  <c r="P355" i="18"/>
  <c r="J889" i="13"/>
  <c r="V815" i="18"/>
  <c r="V30" i="18"/>
  <c r="O815" i="18"/>
  <c r="O30" i="18"/>
  <c r="P54" i="21"/>
  <c r="Y14" i="17"/>
  <c r="Q518" i="17"/>
  <c r="Q31" i="17"/>
  <c r="R638" i="17"/>
  <c r="R306" i="17"/>
  <c r="R642" i="17" s="1"/>
  <c r="K306" i="17"/>
  <c r="K642" i="17" s="1"/>
  <c r="K638" i="17"/>
  <c r="T558" i="18"/>
  <c r="T817" i="18"/>
  <c r="W817" i="18"/>
  <c r="W558" i="18"/>
  <c r="W822" i="18" s="1"/>
  <c r="M558" i="18"/>
  <c r="Y854" i="14"/>
  <c r="Y832" i="14"/>
  <c r="M831" i="14"/>
  <c r="M847" i="14" s="1"/>
  <c r="M317" i="14"/>
  <c r="N831" i="14"/>
  <c r="N847" i="14" s="1"/>
  <c r="N317" i="14"/>
  <c r="T619" i="18"/>
  <c r="L52" i="13"/>
  <c r="Y583" i="13"/>
  <c r="Y593" i="17"/>
  <c r="U868" i="14"/>
  <c r="U886" i="14" s="1"/>
  <c r="U356" i="14"/>
  <c r="K868" i="14"/>
  <c r="K356" i="14"/>
  <c r="N355" i="18"/>
  <c r="I141" i="21"/>
  <c r="I135" i="21" s="1"/>
  <c r="I105" i="21"/>
  <c r="I99" i="21" s="1"/>
  <c r="M896" i="13"/>
  <c r="V860" i="14"/>
  <c r="X169" i="15"/>
  <c r="V619" i="18"/>
  <c r="V883" i="18" s="1"/>
  <c r="Y543" i="17"/>
  <c r="U221" i="17"/>
  <c r="U557" i="17" s="1"/>
  <c r="W329" i="18"/>
  <c r="J117" i="21"/>
  <c r="O821" i="14"/>
  <c r="O825" i="14" s="1"/>
  <c r="O560" i="14"/>
  <c r="T595" i="14"/>
  <c r="Q633" i="13"/>
  <c r="M120" i="21"/>
  <c r="Q882" i="13"/>
  <c r="Y552" i="17"/>
  <c r="Y606" i="14"/>
  <c r="Q825" i="14"/>
  <c r="I100" i="19"/>
  <c r="I50" i="19"/>
  <c r="I102" i="19" s="1"/>
  <c r="P890" i="13"/>
  <c r="L102" i="21"/>
  <c r="L594" i="13"/>
  <c r="L848" i="13"/>
  <c r="L865" i="13" s="1"/>
  <c r="O152" i="17"/>
  <c r="O656" i="17" s="1"/>
  <c r="O652" i="17"/>
  <c r="L898" i="13"/>
  <c r="H132" i="21"/>
  <c r="H123" i="21" s="1"/>
  <c r="V607" i="13"/>
  <c r="V869" i="13"/>
  <c r="V878" i="13" s="1"/>
  <c r="K886" i="13"/>
  <c r="G117" i="21"/>
  <c r="K362" i="13"/>
  <c r="G54" i="21" s="1"/>
  <c r="U362" i="13"/>
  <c r="Q54" i="21" s="1"/>
  <c r="Q117" i="21"/>
  <c r="U886" i="13"/>
  <c r="W830" i="18"/>
  <c r="W316" i="18"/>
  <c r="K866" i="14"/>
  <c r="K621" i="14"/>
  <c r="R592" i="17"/>
  <c r="R439" i="17"/>
  <c r="W884" i="13"/>
  <c r="W91" i="13"/>
  <c r="P114" i="21"/>
  <c r="T884" i="13"/>
  <c r="T91" i="13"/>
  <c r="P51" i="21" s="1"/>
  <c r="S858" i="14"/>
  <c r="S860" i="14" s="1"/>
  <c r="S330" i="14"/>
  <c r="V889" i="13"/>
  <c r="N518" i="17"/>
  <c r="N31" i="17"/>
  <c r="N535" i="17" s="1"/>
  <c r="S247" i="17"/>
  <c r="S568" i="17"/>
  <c r="T649" i="17"/>
  <c r="Y834" i="14"/>
  <c r="Y578" i="18"/>
  <c r="O91" i="14"/>
  <c r="Y84" i="14"/>
  <c r="R120" i="21"/>
  <c r="V633" i="13"/>
  <c r="H120" i="21"/>
  <c r="L633" i="13"/>
  <c r="Y873" i="13"/>
  <c r="Y86" i="14"/>
  <c r="N548" i="17"/>
  <c r="N221" i="17"/>
  <c r="N557" i="17" s="1"/>
  <c r="Y833" i="18"/>
  <c r="P367" i="17"/>
  <c r="P100" i="19"/>
  <c r="P50" i="19"/>
  <c r="P102" i="19" s="1"/>
  <c r="R100" i="19"/>
  <c r="R50" i="19"/>
  <c r="R102" i="19" s="1"/>
  <c r="J320" i="17"/>
  <c r="J655" i="17"/>
  <c r="S320" i="17"/>
  <c r="S655" i="17"/>
  <c r="M557" i="17"/>
  <c r="U594" i="13"/>
  <c r="U848" i="13"/>
  <c r="U865" i="13" s="1"/>
  <c r="P594" i="13"/>
  <c r="L57" i="21" s="1"/>
  <c r="P848" i="13"/>
  <c r="P865" i="13" s="1"/>
  <c r="U857" i="18"/>
  <c r="Y572" i="13"/>
  <c r="P652" i="17"/>
  <c r="P152" i="17"/>
  <c r="P656" i="17" s="1"/>
  <c r="L652" i="17"/>
  <c r="L152" i="17"/>
  <c r="L656" i="17" s="1"/>
  <c r="R132" i="21"/>
  <c r="V898" i="13"/>
  <c r="Q132" i="21"/>
  <c r="U898" i="13"/>
  <c r="Y857" i="13"/>
  <c r="R156" i="15"/>
  <c r="U156" i="15"/>
  <c r="L607" i="13"/>
  <c r="L869" i="13"/>
  <c r="L878" i="13" s="1"/>
  <c r="S607" i="13"/>
  <c r="O57" i="21" s="1"/>
  <c r="S869" i="13"/>
  <c r="S878" i="13" s="1"/>
  <c r="X221" i="17"/>
  <c r="X557" i="17" s="1"/>
  <c r="X886" i="14"/>
  <c r="O830" i="18"/>
  <c r="O316" i="18"/>
  <c r="O844" i="18" s="1"/>
  <c r="K830" i="18"/>
  <c r="K316" i="18"/>
  <c r="K844" i="18" s="1"/>
  <c r="Y321" i="18"/>
  <c r="K849" i="18"/>
  <c r="K329" i="18"/>
  <c r="L621" i="14"/>
  <c r="L866" i="14"/>
  <c r="Y199" i="17"/>
  <c r="Y348" i="18"/>
  <c r="M876" i="18"/>
  <c r="Y876" i="18" s="1"/>
  <c r="M355" i="18"/>
  <c r="M883" i="18" s="1"/>
  <c r="U30" i="13"/>
  <c r="Q51" i="21" s="1"/>
  <c r="Y851" i="14"/>
  <c r="P883" i="18"/>
  <c r="J592" i="17"/>
  <c r="J439" i="17"/>
  <c r="X884" i="13"/>
  <c r="X91" i="13"/>
  <c r="N91" i="13"/>
  <c r="J51" i="21" s="1"/>
  <c r="N884" i="13"/>
  <c r="J114" i="21"/>
  <c r="J111" i="21" s="1"/>
  <c r="Y875" i="13"/>
  <c r="W247" i="17"/>
  <c r="W583" i="17" s="1"/>
  <c r="Y855" i="14"/>
  <c r="P825" i="14"/>
  <c r="N619" i="18"/>
  <c r="L858" i="14"/>
  <c r="L860" i="14" s="1"/>
  <c r="L330" i="14"/>
  <c r="O858" i="14"/>
  <c r="O330" i="14"/>
  <c r="I32" i="20"/>
  <c r="Y30" i="20"/>
  <c r="O889" i="13"/>
  <c r="Y336" i="13"/>
  <c r="Y23" i="18"/>
  <c r="M815" i="18"/>
  <c r="M30" i="18"/>
  <c r="Y293" i="13"/>
  <c r="W301" i="13"/>
  <c r="Y301" i="13" s="1"/>
  <c r="W835" i="13"/>
  <c r="W843" i="13" s="1"/>
  <c r="L518" i="17"/>
  <c r="L31" i="17"/>
  <c r="L535" i="17" s="1"/>
  <c r="K31" i="17"/>
  <c r="K535" i="17" s="1"/>
  <c r="K518" i="17"/>
  <c r="N306" i="17"/>
  <c r="N642" i="17" s="1"/>
  <c r="N638" i="17"/>
  <c r="J306" i="17"/>
  <c r="J638" i="17"/>
  <c r="K91" i="14"/>
  <c r="U558" i="18"/>
  <c r="U817" i="18"/>
  <c r="V439" i="17"/>
  <c r="Y868" i="18"/>
  <c r="S621" i="14"/>
  <c r="X141" i="15"/>
  <c r="K121" i="8"/>
  <c r="I289" i="17" s="1"/>
  <c r="K122" i="8"/>
  <c r="I290" i="17" s="1"/>
  <c r="K112" i="8"/>
  <c r="I280" i="17" s="1"/>
  <c r="K114" i="8"/>
  <c r="I282" i="17" s="1"/>
  <c r="K126" i="8"/>
  <c r="I294" i="17" s="1"/>
  <c r="K124" i="8"/>
  <c r="I292" i="17" s="1"/>
  <c r="K111" i="8"/>
  <c r="L317" i="14"/>
  <c r="L831" i="14"/>
  <c r="L847" i="14" s="1"/>
  <c r="V317" i="14"/>
  <c r="V831" i="14"/>
  <c r="V847" i="14" s="1"/>
  <c r="M439" i="17"/>
  <c r="M607" i="17" s="1"/>
  <c r="U103" i="17"/>
  <c r="X825" i="14"/>
  <c r="Y854" i="13"/>
  <c r="R355" i="18"/>
  <c r="T835" i="13"/>
  <c r="T843" i="13" s="1"/>
  <c r="I126" i="21"/>
  <c r="L356" i="14"/>
  <c r="L868" i="14"/>
  <c r="P356" i="14"/>
  <c r="P868" i="14"/>
  <c r="Y893" i="13"/>
  <c r="K896" i="13"/>
  <c r="G141" i="21"/>
  <c r="G135" i="21" s="1"/>
  <c r="G105" i="21"/>
  <c r="V330" i="14"/>
  <c r="P594" i="17"/>
  <c r="P271" i="17"/>
  <c r="U439" i="17"/>
  <c r="S103" i="17"/>
  <c r="N362" i="13"/>
  <c r="J54" i="21" s="1"/>
  <c r="Q52" i="13"/>
  <c r="L580" i="18"/>
  <c r="L844" i="18" s="1"/>
  <c r="U595" i="14"/>
  <c r="O607" i="17" l="1"/>
  <c r="K822" i="18"/>
  <c r="P844" i="18"/>
  <c r="V583" i="17"/>
  <c r="J57" i="21"/>
  <c r="J48" i="21" s="1"/>
  <c r="Q656" i="17"/>
  <c r="L51" i="21"/>
  <c r="L48" i="21" s="1"/>
  <c r="O123" i="21"/>
  <c r="H145" i="21"/>
  <c r="L463" i="17" s="1"/>
  <c r="G145" i="21"/>
  <c r="K463" i="17" s="1"/>
  <c r="J145" i="21"/>
  <c r="N463" i="17" s="1"/>
  <c r="Q145" i="21"/>
  <c r="U463" i="17" s="1"/>
  <c r="X535" i="17"/>
  <c r="R883" i="18"/>
  <c r="Q57" i="21"/>
  <c r="Q48" i="21" s="1"/>
  <c r="P145" i="21"/>
  <c r="T463" i="17" s="1"/>
  <c r="S844" i="18"/>
  <c r="S607" i="17"/>
  <c r="W844" i="18"/>
  <c r="I145" i="21"/>
  <c r="M463" i="17" s="1"/>
  <c r="R57" i="21"/>
  <c r="R48" i="21" s="1"/>
  <c r="W904" i="13"/>
  <c r="P886" i="14"/>
  <c r="O99" i="21"/>
  <c r="Q857" i="18"/>
  <c r="Y649" i="17"/>
  <c r="M886" i="14"/>
  <c r="F57" i="21"/>
  <c r="Y415" i="17"/>
  <c r="L583" i="17"/>
  <c r="N883" i="18"/>
  <c r="K857" i="18"/>
  <c r="P99" i="21"/>
  <c r="M51" i="21"/>
  <c r="M656" i="17"/>
  <c r="Y821" i="14"/>
  <c r="R583" i="17"/>
  <c r="O904" i="13"/>
  <c r="Y854" i="18"/>
  <c r="Y815" i="18"/>
  <c r="T822" i="18"/>
  <c r="I1061" i="18"/>
  <c r="G18" i="1" s="1"/>
  <c r="F17" i="12"/>
  <c r="F20" i="12" s="1"/>
  <c r="H273" i="10"/>
  <c r="U607" i="17"/>
  <c r="M822" i="18"/>
  <c r="Y592" i="17"/>
  <c r="L886" i="14"/>
  <c r="L904" i="13"/>
  <c r="V844" i="18"/>
  <c r="P535" i="17"/>
  <c r="Y595" i="14"/>
  <c r="O145" i="21"/>
  <c r="S463" i="17" s="1"/>
  <c r="X583" i="17"/>
  <c r="T535" i="17"/>
  <c r="T886" i="14"/>
  <c r="Y330" i="14"/>
  <c r="Y520" i="17"/>
  <c r="N51" i="21"/>
  <c r="N48" i="21" s="1"/>
  <c r="Y548" i="17"/>
  <c r="Y866" i="14"/>
  <c r="H57" i="21"/>
  <c r="Y52" i="13"/>
  <c r="V822" i="18"/>
  <c r="R656" i="17"/>
  <c r="S904" i="13"/>
  <c r="T883" i="18"/>
  <c r="R145" i="21"/>
  <c r="V463" i="17" s="1"/>
  <c r="R886" i="14"/>
  <c r="P583" i="17"/>
  <c r="Y329" i="18"/>
  <c r="P111" i="21"/>
  <c r="U822" i="18"/>
  <c r="Y879" i="14"/>
  <c r="T607" i="17"/>
  <c r="I111" i="21"/>
  <c r="L857" i="18"/>
  <c r="L145" i="21"/>
  <c r="P463" i="17" s="1"/>
  <c r="K145" i="21"/>
  <c r="O463" i="17" s="1"/>
  <c r="L607" i="17"/>
  <c r="K111" i="21"/>
  <c r="S822" i="18"/>
  <c r="V904" i="13"/>
  <c r="Q607" i="17"/>
  <c r="Y91" i="14"/>
  <c r="Q535" i="17"/>
  <c r="V886" i="14"/>
  <c r="M99" i="21"/>
  <c r="Y320" i="17"/>
  <c r="X102" i="19"/>
  <c r="Y560" i="14"/>
  <c r="N145" i="21"/>
  <c r="R463" i="17" s="1"/>
  <c r="T904" i="13"/>
  <c r="K883" i="18"/>
  <c r="Y317" i="14"/>
  <c r="O857" i="18"/>
  <c r="E54" i="21"/>
  <c r="W294" i="17"/>
  <c r="X294" i="17"/>
  <c r="Y367" i="17"/>
  <c r="Y817" i="18"/>
  <c r="S283" i="17"/>
  <c r="S296" i="17"/>
  <c r="R283" i="17"/>
  <c r="R296" i="17"/>
  <c r="X280" i="17"/>
  <c r="W280" i="17"/>
  <c r="S583" i="17"/>
  <c r="M904" i="13"/>
  <c r="O860" i="14"/>
  <c r="Y860" i="14" s="1"/>
  <c r="Y830" i="18"/>
  <c r="Y886" i="13"/>
  <c r="L825" i="14"/>
  <c r="Y825" i="14" s="1"/>
  <c r="X450" i="17"/>
  <c r="W450" i="17"/>
  <c r="I51" i="21"/>
  <c r="O51" i="21"/>
  <c r="O48" i="21" s="1"/>
  <c r="M122" i="8"/>
  <c r="I122" i="17"/>
  <c r="V656" i="17"/>
  <c r="G57" i="21"/>
  <c r="P283" i="17"/>
  <c r="P296" i="17"/>
  <c r="K283" i="17"/>
  <c r="K296" i="17"/>
  <c r="Y316" i="18"/>
  <c r="Y619" i="18"/>
  <c r="I123" i="21"/>
  <c r="X290" i="17"/>
  <c r="W290" i="17"/>
  <c r="Y655" i="17"/>
  <c r="M57" i="21"/>
  <c r="M48" i="21" s="1"/>
  <c r="Y65" i="18"/>
  <c r="J857" i="18"/>
  <c r="Y594" i="13"/>
  <c r="E132" i="21"/>
  <c r="E117" i="21"/>
  <c r="X448" i="17"/>
  <c r="W448" i="17"/>
  <c r="K656" i="17"/>
  <c r="M857" i="18"/>
  <c r="V607" i="17"/>
  <c r="I121" i="17"/>
  <c r="M121" i="8"/>
  <c r="W535" i="17"/>
  <c r="K51" i="21"/>
  <c r="F111" i="21"/>
  <c r="E114" i="21"/>
  <c r="X844" i="18"/>
  <c r="N99" i="21"/>
  <c r="K865" i="13"/>
  <c r="N283" i="17"/>
  <c r="N296" i="17"/>
  <c r="Y439" i="17"/>
  <c r="O283" i="17"/>
  <c r="O296" i="17"/>
  <c r="X100" i="19"/>
  <c r="Y91" i="13"/>
  <c r="W457" i="17"/>
  <c r="X457" i="17"/>
  <c r="X289" i="17"/>
  <c r="W289" i="17"/>
  <c r="O535" i="17"/>
  <c r="Y898" i="13"/>
  <c r="G111" i="21"/>
  <c r="N656" i="17"/>
  <c r="Y848" i="13"/>
  <c r="J865" i="13"/>
  <c r="Y865" i="13" s="1"/>
  <c r="R123" i="21"/>
  <c r="I447" i="17"/>
  <c r="H39" i="23"/>
  <c r="Y858" i="14"/>
  <c r="R857" i="18"/>
  <c r="U904" i="13"/>
  <c r="I112" i="17"/>
  <c r="M112" i="8"/>
  <c r="G51" i="21"/>
  <c r="G48" i="21" s="1"/>
  <c r="Y518" i="17"/>
  <c r="Y835" i="13"/>
  <c r="G99" i="21"/>
  <c r="R111" i="21"/>
  <c r="F123" i="21"/>
  <c r="U283" i="17"/>
  <c r="U296" i="17"/>
  <c r="Y831" i="14"/>
  <c r="J847" i="14"/>
  <c r="Y847" i="14" s="1"/>
  <c r="G123" i="21"/>
  <c r="M124" i="8"/>
  <c r="I124" i="17"/>
  <c r="X282" i="17"/>
  <c r="W282" i="17"/>
  <c r="O822" i="18"/>
  <c r="M111" i="21"/>
  <c r="Y896" i="13"/>
  <c r="Y247" i="17"/>
  <c r="F99" i="21"/>
  <c r="E102" i="21"/>
  <c r="Q904" i="13"/>
  <c r="K123" i="21"/>
  <c r="Y271" i="17"/>
  <c r="J886" i="14"/>
  <c r="N904" i="13"/>
  <c r="E105" i="21"/>
  <c r="J607" i="17"/>
  <c r="Y103" i="17"/>
  <c r="I57" i="21"/>
  <c r="Y568" i="17"/>
  <c r="Y890" i="13"/>
  <c r="R607" i="17"/>
  <c r="W460" i="17"/>
  <c r="X460" i="17"/>
  <c r="T857" i="18"/>
  <c r="S857" i="18"/>
  <c r="W857" i="18"/>
  <c r="X904" i="13"/>
  <c r="M111" i="8"/>
  <c r="I111" i="17"/>
  <c r="F39" i="23"/>
  <c r="J535" i="17"/>
  <c r="Y884" i="13"/>
  <c r="Y843" i="13"/>
  <c r="K57" i="21"/>
  <c r="G139" i="21"/>
  <c r="K127" i="17" s="1"/>
  <c r="Q139" i="21"/>
  <c r="U127" i="17" s="1"/>
  <c r="J139" i="21"/>
  <c r="N127" i="17" s="1"/>
  <c r="M139" i="21"/>
  <c r="Q127" i="17" s="1"/>
  <c r="K139" i="21"/>
  <c r="O127" i="17" s="1"/>
  <c r="F139" i="21"/>
  <c r="L139" i="21"/>
  <c r="P127" i="17" s="1"/>
  <c r="H139" i="21"/>
  <c r="L127" i="17" s="1"/>
  <c r="N139" i="21"/>
  <c r="R127" i="17" s="1"/>
  <c r="O139" i="21"/>
  <c r="S127" i="17" s="1"/>
  <c r="I139" i="21"/>
  <c r="M127" i="17" s="1"/>
  <c r="R139" i="21"/>
  <c r="V127" i="17" s="1"/>
  <c r="P139" i="21"/>
  <c r="T127" i="17" s="1"/>
  <c r="Q123" i="21"/>
  <c r="E126" i="21"/>
  <c r="M283" i="17"/>
  <c r="M296" i="17"/>
  <c r="J883" i="18"/>
  <c r="Y558" i="18"/>
  <c r="E120" i="21"/>
  <c r="E130" i="21"/>
  <c r="J283" i="17"/>
  <c r="J296" i="17"/>
  <c r="L111" i="21"/>
  <c r="Y638" i="17"/>
  <c r="J642" i="17"/>
  <c r="Y642" i="17" s="1"/>
  <c r="Y306" i="17"/>
  <c r="Y31" i="17"/>
  <c r="I279" i="17"/>
  <c r="G39" i="23"/>
  <c r="I37" i="20"/>
  <c r="F12" i="12"/>
  <c r="Y32" i="20"/>
  <c r="G13" i="1"/>
  <c r="J822" i="18"/>
  <c r="L99" i="21"/>
  <c r="Y889" i="13"/>
  <c r="H99" i="21"/>
  <c r="K904" i="13"/>
  <c r="Y594" i="17"/>
  <c r="Q822" i="18"/>
  <c r="E141" i="21"/>
  <c r="F135" i="21"/>
  <c r="E135" i="21" s="1"/>
  <c r="S656" i="17"/>
  <c r="J583" i="17"/>
  <c r="X156" i="15"/>
  <c r="W462" i="17"/>
  <c r="X462" i="17"/>
  <c r="R904" i="13"/>
  <c r="Q111" i="21"/>
  <c r="P857" i="18"/>
  <c r="I126" i="17"/>
  <c r="M126" i="8"/>
  <c r="O111" i="21"/>
  <c r="Y868" i="14"/>
  <c r="Y849" i="18"/>
  <c r="W656" i="17"/>
  <c r="R99" i="21"/>
  <c r="L283" i="17"/>
  <c r="L296" i="17"/>
  <c r="Q283" i="17"/>
  <c r="Q296" i="17"/>
  <c r="H111" i="21"/>
  <c r="Y355" i="18"/>
  <c r="J656" i="17"/>
  <c r="Y152" i="17"/>
  <c r="F109" i="21"/>
  <c r="N109" i="21"/>
  <c r="L109" i="21"/>
  <c r="M109" i="21"/>
  <c r="K109" i="21"/>
  <c r="G109" i="21"/>
  <c r="J109" i="21"/>
  <c r="Q109" i="21"/>
  <c r="O109" i="21"/>
  <c r="P109" i="21"/>
  <c r="R109" i="21"/>
  <c r="H109" i="21"/>
  <c r="I109" i="21"/>
  <c r="Y607" i="13"/>
  <c r="Y362" i="13"/>
  <c r="Y633" i="13"/>
  <c r="P904" i="13"/>
  <c r="Y30" i="18"/>
  <c r="X292" i="17"/>
  <c r="W292" i="17"/>
  <c r="Y30" i="13"/>
  <c r="K886" i="14"/>
  <c r="G31" i="23"/>
  <c r="H31" i="23"/>
  <c r="F31" i="23"/>
  <c r="X50" i="19"/>
  <c r="Y652" i="17"/>
  <c r="J99" i="21"/>
  <c r="J463" i="17"/>
  <c r="Y621" i="14"/>
  <c r="H51" i="21"/>
  <c r="U656" i="17"/>
  <c r="J557" i="17"/>
  <c r="Y557" i="17" s="1"/>
  <c r="Y221" i="17"/>
  <c r="W458" i="17"/>
  <c r="X458" i="17"/>
  <c r="Y869" i="13"/>
  <c r="J878" i="13"/>
  <c r="Y878" i="13" s="1"/>
  <c r="V857" i="18"/>
  <c r="Y580" i="18"/>
  <c r="F48" i="21"/>
  <c r="P57" i="21"/>
  <c r="P48" i="21" s="1"/>
  <c r="P607" i="17"/>
  <c r="Y882" i="13"/>
  <c r="J904" i="13"/>
  <c r="M123" i="21"/>
  <c r="K583" i="17"/>
  <c r="I114" i="17"/>
  <c r="M114" i="8"/>
  <c r="X656" i="17"/>
  <c r="Y356" i="14"/>
  <c r="N111" i="21"/>
  <c r="V283" i="17"/>
  <c r="V296" i="17"/>
  <c r="T283" i="17"/>
  <c r="T296" i="17"/>
  <c r="Y822" i="18" l="1"/>
  <c r="H48" i="21"/>
  <c r="K48" i="21"/>
  <c r="E57" i="21"/>
  <c r="K58" i="21" s="1"/>
  <c r="Y463" i="17"/>
  <c r="Y883" i="18"/>
  <c r="G21" i="1"/>
  <c r="G17" i="24"/>
  <c r="E145" i="21"/>
  <c r="E51" i="21"/>
  <c r="Y844" i="18"/>
  <c r="E99" i="21"/>
  <c r="E111" i="21"/>
  <c r="R58" i="21"/>
  <c r="F58" i="21"/>
  <c r="H58" i="21"/>
  <c r="I58" i="21"/>
  <c r="O58" i="21"/>
  <c r="P58" i="21"/>
  <c r="J58" i="21"/>
  <c r="J128" i="5"/>
  <c r="J147" i="10"/>
  <c r="J212" i="5"/>
  <c r="J114" i="6"/>
  <c r="J201" i="5"/>
  <c r="J203" i="5"/>
  <c r="J263" i="10"/>
  <c r="J172" i="10"/>
  <c r="J100" i="5"/>
  <c r="J175" i="6"/>
  <c r="J114" i="5"/>
  <c r="J154" i="10"/>
  <c r="J120" i="6"/>
  <c r="J168" i="5"/>
  <c r="J115" i="6"/>
  <c r="J229" i="5"/>
  <c r="J122" i="5"/>
  <c r="J164" i="6"/>
  <c r="J180" i="6"/>
  <c r="J113" i="6"/>
  <c r="J152" i="5"/>
  <c r="J239" i="10"/>
  <c r="J218" i="6"/>
  <c r="J169" i="5"/>
  <c r="J245" i="10"/>
  <c r="J100" i="10"/>
  <c r="J174" i="10"/>
  <c r="J213" i="10"/>
  <c r="J171" i="6"/>
  <c r="J102" i="6"/>
  <c r="J257" i="6"/>
  <c r="J156" i="5"/>
  <c r="J162" i="6"/>
  <c r="J232" i="10"/>
  <c r="J205" i="10"/>
  <c r="J148" i="10"/>
  <c r="J237" i="5"/>
  <c r="J119" i="6"/>
  <c r="J215" i="6"/>
  <c r="J177" i="10"/>
  <c r="J236" i="5"/>
  <c r="J210" i="10"/>
  <c r="J237" i="10"/>
  <c r="J172" i="5"/>
  <c r="J217" i="5"/>
  <c r="J98" i="10"/>
  <c r="J157" i="6"/>
  <c r="J238" i="6"/>
  <c r="J142" i="6"/>
  <c r="J198" i="6"/>
  <c r="J14" i="6"/>
  <c r="J236" i="6"/>
  <c r="J140" i="6"/>
  <c r="J257" i="5"/>
  <c r="J231" i="10"/>
  <c r="J179" i="5"/>
  <c r="J191" i="6"/>
  <c r="J98" i="5"/>
  <c r="J197" i="6"/>
  <c r="J216" i="10"/>
  <c r="J177" i="5"/>
  <c r="J115" i="10"/>
  <c r="J246" i="6"/>
  <c r="J190" i="10"/>
  <c r="J105" i="10"/>
  <c r="J151" i="10"/>
  <c r="J112" i="10"/>
  <c r="J218" i="10"/>
  <c r="J182" i="5"/>
  <c r="J264" i="5"/>
  <c r="J214" i="5"/>
  <c r="J212" i="6"/>
  <c r="J150" i="5"/>
  <c r="J208" i="10"/>
  <c r="J98" i="6"/>
  <c r="J248" i="6"/>
  <c r="J15" i="5"/>
  <c r="J163" i="6"/>
  <c r="J175" i="5"/>
  <c r="J99" i="10"/>
  <c r="J249" i="10"/>
  <c r="J267" i="5"/>
  <c r="J153" i="10"/>
  <c r="J255" i="10"/>
  <c r="J261" i="5"/>
  <c r="J265" i="6"/>
  <c r="J110" i="10"/>
  <c r="J257" i="10"/>
  <c r="J242" i="10"/>
  <c r="J175" i="10"/>
  <c r="J250" i="10"/>
  <c r="J97" i="6"/>
  <c r="J165" i="5"/>
  <c r="J118" i="5"/>
  <c r="J112" i="5"/>
  <c r="J157" i="10"/>
  <c r="J252" i="5"/>
  <c r="J207" i="6"/>
  <c r="J110" i="5"/>
  <c r="J160" i="10"/>
  <c r="J95" i="6"/>
  <c r="J141" i="6"/>
  <c r="J117" i="10"/>
  <c r="J238" i="10"/>
  <c r="J121" i="5"/>
  <c r="J124" i="5"/>
  <c r="J154" i="6"/>
  <c r="J192" i="6"/>
  <c r="J222" i="5"/>
  <c r="J240" i="5"/>
  <c r="J109" i="6"/>
  <c r="J166" i="6"/>
  <c r="J224" i="5"/>
  <c r="J258" i="5"/>
  <c r="J104" i="10"/>
  <c r="J178" i="6"/>
  <c r="J168" i="6"/>
  <c r="J139" i="10"/>
  <c r="J165" i="10"/>
  <c r="J158" i="5"/>
  <c r="J162" i="10"/>
  <c r="J214" i="6"/>
  <c r="J272" i="5"/>
  <c r="J220" i="5"/>
  <c r="J256" i="6"/>
  <c r="J167" i="5"/>
  <c r="J141" i="10"/>
  <c r="J195" i="6"/>
  <c r="J105" i="5"/>
  <c r="J225" i="5"/>
  <c r="J193" i="10"/>
  <c r="J266" i="6"/>
  <c r="J239" i="6"/>
  <c r="J149" i="10"/>
  <c r="J217" i="6"/>
  <c r="J191" i="10"/>
  <c r="J193" i="6"/>
  <c r="J100" i="6"/>
  <c r="J235" i="6"/>
  <c r="J263" i="6"/>
  <c r="J159" i="6"/>
  <c r="J14" i="5"/>
  <c r="J246" i="5"/>
  <c r="J224" i="6"/>
  <c r="J201" i="6"/>
  <c r="J244" i="5"/>
  <c r="J211" i="6"/>
  <c r="J196" i="5"/>
  <c r="J258" i="10"/>
  <c r="J221" i="10"/>
  <c r="J239" i="5"/>
  <c r="J208" i="5"/>
  <c r="J168" i="10"/>
  <c r="J249" i="6"/>
  <c r="J250" i="5"/>
  <c r="J207" i="5"/>
  <c r="J112" i="6"/>
  <c r="J129" i="6"/>
  <c r="J196" i="6"/>
  <c r="J106" i="6"/>
  <c r="J201" i="10"/>
  <c r="J242" i="5"/>
  <c r="J262" i="10"/>
  <c r="J220" i="10"/>
  <c r="J99" i="5"/>
  <c r="J253" i="5"/>
  <c r="J113" i="5"/>
  <c r="J260" i="6"/>
  <c r="J194" i="6"/>
  <c r="J180" i="10"/>
  <c r="J128" i="6"/>
  <c r="J260" i="10"/>
  <c r="J193" i="5"/>
  <c r="J211" i="5"/>
  <c r="J256" i="10"/>
  <c r="J99" i="6"/>
  <c r="J202" i="5"/>
  <c r="J241" i="10"/>
  <c r="J182" i="6"/>
  <c r="J128" i="10"/>
  <c r="J115" i="5"/>
  <c r="J101" i="10"/>
  <c r="J108" i="10"/>
  <c r="J186" i="5"/>
  <c r="J117" i="5"/>
  <c r="J259" i="10"/>
  <c r="J170" i="10"/>
  <c r="J173" i="5"/>
  <c r="J101" i="6"/>
  <c r="J163" i="10"/>
  <c r="J124" i="6"/>
  <c r="J117" i="6"/>
  <c r="J116" i="5"/>
  <c r="J256" i="5"/>
  <c r="J219" i="6"/>
  <c r="J163" i="5"/>
  <c r="J169" i="6"/>
  <c r="J178" i="10"/>
  <c r="J255" i="5"/>
  <c r="J221" i="5"/>
  <c r="J179" i="6"/>
  <c r="J107" i="10"/>
  <c r="J204" i="10"/>
  <c r="J249" i="5"/>
  <c r="J200" i="5"/>
  <c r="J155" i="5"/>
  <c r="J149" i="6"/>
  <c r="J166" i="10"/>
  <c r="J243" i="6"/>
  <c r="J15" i="6"/>
  <c r="J106" i="5"/>
  <c r="J195" i="10"/>
  <c r="J181" i="5"/>
  <c r="J178" i="5"/>
  <c r="J107" i="6"/>
  <c r="J105" i="6"/>
  <c r="J221" i="6"/>
  <c r="J217" i="10"/>
  <c r="J209" i="10"/>
  <c r="J207" i="10"/>
  <c r="J195" i="5"/>
  <c r="J215" i="10"/>
  <c r="J176" i="5"/>
  <c r="J189" i="10"/>
  <c r="J223" i="5"/>
  <c r="J194" i="5"/>
  <c r="J235" i="10"/>
  <c r="J173" i="10"/>
  <c r="J121" i="10"/>
  <c r="J199" i="5"/>
  <c r="J152" i="6"/>
  <c r="J113" i="10"/>
  <c r="J109" i="5"/>
  <c r="J162" i="5"/>
  <c r="J247" i="5"/>
  <c r="J95" i="10"/>
  <c r="J156" i="6"/>
  <c r="J151" i="6"/>
  <c r="J125" i="6"/>
  <c r="J126" i="10"/>
  <c r="J154" i="5"/>
  <c r="J198" i="10"/>
  <c r="J103" i="10"/>
  <c r="J157" i="5"/>
  <c r="J110" i="6"/>
  <c r="J152" i="10"/>
  <c r="J253" i="10"/>
  <c r="J166" i="5"/>
  <c r="J210" i="5"/>
  <c r="J118" i="6"/>
  <c r="J172" i="6"/>
  <c r="J238" i="5"/>
  <c r="J241" i="6"/>
  <c r="J106" i="10"/>
  <c r="J123" i="5"/>
  <c r="J197" i="10"/>
  <c r="J171" i="5"/>
  <c r="J215" i="5"/>
  <c r="J159" i="10"/>
  <c r="J218" i="5"/>
  <c r="J111" i="10"/>
  <c r="J155" i="6"/>
  <c r="J251" i="5"/>
  <c r="J196" i="10"/>
  <c r="J247" i="6"/>
  <c r="J158" i="10"/>
  <c r="J245" i="6"/>
  <c r="J194" i="10"/>
  <c r="J129" i="5"/>
  <c r="J123" i="6"/>
  <c r="J219" i="5"/>
  <c r="J164" i="5"/>
  <c r="J216" i="5"/>
  <c r="J179" i="10"/>
  <c r="J244" i="10"/>
  <c r="J199" i="10"/>
  <c r="J223" i="6"/>
  <c r="J262" i="5"/>
  <c r="J192" i="10"/>
  <c r="J161" i="10"/>
  <c r="J248" i="5"/>
  <c r="J148" i="6"/>
  <c r="J190" i="6"/>
  <c r="J120" i="10"/>
  <c r="J118" i="10"/>
  <c r="J219" i="10"/>
  <c r="J130" i="6"/>
  <c r="J216" i="6"/>
  <c r="J222" i="6"/>
  <c r="J243" i="10"/>
  <c r="J127" i="10"/>
  <c r="J156" i="10"/>
  <c r="J251" i="10"/>
  <c r="J119" i="5"/>
  <c r="J262" i="6"/>
  <c r="J204" i="5"/>
  <c r="J123" i="10"/>
  <c r="J173" i="6"/>
  <c r="J111" i="6"/>
  <c r="J181" i="6"/>
  <c r="J102" i="5"/>
  <c r="J234" i="10"/>
  <c r="J161" i="5"/>
  <c r="J142" i="5"/>
  <c r="J220" i="6"/>
  <c r="J153" i="5"/>
  <c r="J125" i="10"/>
  <c r="J155" i="10"/>
  <c r="J197" i="5"/>
  <c r="J203" i="6"/>
  <c r="J252" i="10"/>
  <c r="J235" i="5"/>
  <c r="J260" i="5"/>
  <c r="J205" i="6"/>
  <c r="J214" i="10"/>
  <c r="J108" i="6"/>
  <c r="J180" i="5"/>
  <c r="J140" i="10"/>
  <c r="J124" i="10"/>
  <c r="J141" i="5"/>
  <c r="J104" i="6"/>
  <c r="J233" i="10"/>
  <c r="J119" i="10"/>
  <c r="J160" i="6"/>
  <c r="J237" i="6"/>
  <c r="J240" i="6"/>
  <c r="J248" i="10"/>
  <c r="J97" i="5"/>
  <c r="J199" i="6"/>
  <c r="J127" i="6"/>
  <c r="J159" i="5"/>
  <c r="J254" i="5"/>
  <c r="J206" i="6"/>
  <c r="J170" i="6"/>
  <c r="J108" i="5"/>
  <c r="J126" i="6"/>
  <c r="J116" i="10"/>
  <c r="J213" i="6"/>
  <c r="J202" i="6"/>
  <c r="J245" i="5"/>
  <c r="J263" i="5"/>
  <c r="J254" i="6"/>
  <c r="J211" i="10"/>
  <c r="J158" i="6"/>
  <c r="J121" i="6"/>
  <c r="J246" i="10"/>
  <c r="J213" i="5"/>
  <c r="J176" i="10"/>
  <c r="J200" i="10"/>
  <c r="J209" i="5"/>
  <c r="J164" i="10"/>
  <c r="J177" i="6"/>
  <c r="J240" i="10"/>
  <c r="J103" i="6"/>
  <c r="J96" i="10"/>
  <c r="J236" i="10"/>
  <c r="J202" i="10"/>
  <c r="J143" i="5"/>
  <c r="I16" i="11"/>
  <c r="J160" i="5"/>
  <c r="J176" i="6"/>
  <c r="J261" i="10"/>
  <c r="J255" i="6"/>
  <c r="J204" i="6"/>
  <c r="J208" i="6"/>
  <c r="J109" i="10"/>
  <c r="J264" i="10"/>
  <c r="J261" i="6"/>
  <c r="J107" i="5"/>
  <c r="J170" i="5"/>
  <c r="J203" i="10"/>
  <c r="J116" i="6"/>
  <c r="J265" i="5"/>
  <c r="J174" i="5"/>
  <c r="J174" i="6"/>
  <c r="J192" i="5"/>
  <c r="J252" i="6"/>
  <c r="J200" i="6"/>
  <c r="J254" i="10"/>
  <c r="J126" i="5"/>
  <c r="E31" i="23"/>
  <c r="J167" i="6"/>
  <c r="J97" i="10"/>
  <c r="J258" i="6"/>
  <c r="J169" i="10"/>
  <c r="J120" i="5"/>
  <c r="J150" i="10"/>
  <c r="J264" i="6"/>
  <c r="J114" i="10"/>
  <c r="J151" i="5"/>
  <c r="J161" i="6"/>
  <c r="J122" i="10"/>
  <c r="J259" i="5"/>
  <c r="J210" i="6"/>
  <c r="J127" i="5"/>
  <c r="J125" i="5"/>
  <c r="J205" i="5"/>
  <c r="J266" i="5"/>
  <c r="J103" i="5"/>
  <c r="J101" i="5"/>
  <c r="J122" i="6"/>
  <c r="J232" i="6"/>
  <c r="J212" i="10"/>
  <c r="J250" i="6"/>
  <c r="J171" i="10"/>
  <c r="J96" i="6"/>
  <c r="J268" i="5"/>
  <c r="J206" i="10"/>
  <c r="J234" i="6"/>
  <c r="J242" i="6"/>
  <c r="J165" i="6"/>
  <c r="J149" i="5"/>
  <c r="J247" i="10"/>
  <c r="J153" i="6"/>
  <c r="J96" i="5"/>
  <c r="J222" i="10"/>
  <c r="J209" i="6"/>
  <c r="J111" i="5"/>
  <c r="J233" i="6"/>
  <c r="J135" i="5"/>
  <c r="J198" i="5"/>
  <c r="J259" i="6"/>
  <c r="J102" i="10"/>
  <c r="J104" i="5"/>
  <c r="J95" i="5"/>
  <c r="J150" i="6"/>
  <c r="J243" i="5"/>
  <c r="J206" i="5"/>
  <c r="J244" i="6"/>
  <c r="J167" i="10"/>
  <c r="J241" i="5"/>
  <c r="J253" i="6"/>
  <c r="J251" i="6"/>
  <c r="I136" i="21"/>
  <c r="P136" i="21"/>
  <c r="H136" i="21"/>
  <c r="K136" i="21"/>
  <c r="G136" i="21"/>
  <c r="N136" i="21"/>
  <c r="L136" i="21"/>
  <c r="R136" i="21"/>
  <c r="M136" i="21"/>
  <c r="J136" i="21"/>
  <c r="F136" i="21"/>
  <c r="Q136" i="21"/>
  <c r="O136" i="21"/>
  <c r="O106" i="21"/>
  <c r="S278" i="17" s="1"/>
  <c r="I106" i="21"/>
  <c r="M278" i="17" s="1"/>
  <c r="M106" i="21"/>
  <c r="Q278" i="17" s="1"/>
  <c r="F106" i="21"/>
  <c r="K106" i="21"/>
  <c r="O278" i="17" s="1"/>
  <c r="P106" i="21"/>
  <c r="T278" i="17" s="1"/>
  <c r="N106" i="21"/>
  <c r="R278" i="17" s="1"/>
  <c r="G106" i="21"/>
  <c r="K278" i="17" s="1"/>
  <c r="Q106" i="21"/>
  <c r="U278" i="17" s="1"/>
  <c r="R106" i="21"/>
  <c r="V278" i="17" s="1"/>
  <c r="H106" i="21"/>
  <c r="L278" i="17" s="1"/>
  <c r="L106" i="21"/>
  <c r="P278" i="17" s="1"/>
  <c r="J106" i="21"/>
  <c r="N278" i="17" s="1"/>
  <c r="H100" i="21"/>
  <c r="I100" i="21"/>
  <c r="J100" i="21"/>
  <c r="N100" i="21"/>
  <c r="K100" i="21"/>
  <c r="Q100" i="21"/>
  <c r="F100" i="21"/>
  <c r="L100" i="21"/>
  <c r="R100" i="21"/>
  <c r="P100" i="21"/>
  <c r="G100" i="21"/>
  <c r="O100" i="21"/>
  <c r="M100" i="21"/>
  <c r="X114" i="17"/>
  <c r="X618" i="17" s="1"/>
  <c r="W114" i="17"/>
  <c r="W618" i="17" s="1"/>
  <c r="K242" i="6"/>
  <c r="I507" i="14" s="1"/>
  <c r="K140" i="6"/>
  <c r="K267" i="5"/>
  <c r="I538" i="13" s="1"/>
  <c r="K108" i="5"/>
  <c r="I379" i="13" s="1"/>
  <c r="K246" i="5"/>
  <c r="I517" i="13" s="1"/>
  <c r="K126" i="10"/>
  <c r="I390" i="18" s="1"/>
  <c r="K97" i="10"/>
  <c r="I361" i="18" s="1"/>
  <c r="K175" i="10"/>
  <c r="I439" i="18" s="1"/>
  <c r="K198" i="10"/>
  <c r="I462" i="18" s="1"/>
  <c r="K233" i="6"/>
  <c r="I498" i="14" s="1"/>
  <c r="K120" i="6"/>
  <c r="I385" i="14" s="1"/>
  <c r="K252" i="6"/>
  <c r="I517" i="14" s="1"/>
  <c r="K113" i="6"/>
  <c r="I378" i="14" s="1"/>
  <c r="K190" i="6"/>
  <c r="K165" i="10"/>
  <c r="I429" i="18" s="1"/>
  <c r="K110" i="6"/>
  <c r="I375" i="14" s="1"/>
  <c r="K95" i="5"/>
  <c r="K124" i="10"/>
  <c r="I388" i="18" s="1"/>
  <c r="K232" i="10"/>
  <c r="I496" i="18" s="1"/>
  <c r="K205" i="5"/>
  <c r="I476" i="13" s="1"/>
  <c r="K167" i="5"/>
  <c r="I438" i="13" s="1"/>
  <c r="K123" i="5"/>
  <c r="I394" i="13" s="1"/>
  <c r="K263" i="6"/>
  <c r="I528" i="14" s="1"/>
  <c r="K171" i="6"/>
  <c r="I436" i="14" s="1"/>
  <c r="K123" i="10"/>
  <c r="I387" i="18" s="1"/>
  <c r="K148" i="10"/>
  <c r="I412" i="18" s="1"/>
  <c r="K122" i="5"/>
  <c r="I393" i="13" s="1"/>
  <c r="K208" i="5"/>
  <c r="I479" i="13" s="1"/>
  <c r="K204" i="6"/>
  <c r="I469" i="14" s="1"/>
  <c r="K239" i="5"/>
  <c r="I510" i="13" s="1"/>
  <c r="K209" i="10"/>
  <c r="I473" i="18" s="1"/>
  <c r="K117" i="6"/>
  <c r="I382" i="14" s="1"/>
  <c r="K247" i="10"/>
  <c r="I511" i="18" s="1"/>
  <c r="K152" i="5"/>
  <c r="I423" i="13" s="1"/>
  <c r="K103" i="10"/>
  <c r="I367" i="18" s="1"/>
  <c r="K221" i="5"/>
  <c r="I492" i="13" s="1"/>
  <c r="K246" i="10"/>
  <c r="I510" i="18" s="1"/>
  <c r="K244" i="6"/>
  <c r="I509" i="14" s="1"/>
  <c r="K172" i="5"/>
  <c r="I443" i="13" s="1"/>
  <c r="K213" i="10"/>
  <c r="I477" i="18" s="1"/>
  <c r="K216" i="5"/>
  <c r="I487" i="13" s="1"/>
  <c r="K98" i="6"/>
  <c r="I363" i="14" s="1"/>
  <c r="K259" i="5"/>
  <c r="I530" i="13" s="1"/>
  <c r="K220" i="10"/>
  <c r="I484" i="18" s="1"/>
  <c r="K262" i="10"/>
  <c r="I526" i="18" s="1"/>
  <c r="K126" i="5"/>
  <c r="I397" i="13" s="1"/>
  <c r="K173" i="6"/>
  <c r="I438" i="14" s="1"/>
  <c r="K149" i="5"/>
  <c r="K212" i="6"/>
  <c r="I477" i="14" s="1"/>
  <c r="K140" i="10"/>
  <c r="I404" i="18" s="1"/>
  <c r="K165" i="6"/>
  <c r="I430" i="14" s="1"/>
  <c r="K111" i="5"/>
  <c r="I382" i="13" s="1"/>
  <c r="K264" i="6"/>
  <c r="I529" i="14" s="1"/>
  <c r="K209" i="6"/>
  <c r="I474" i="14" s="1"/>
  <c r="K109" i="6"/>
  <c r="I374" i="14" s="1"/>
  <c r="K128" i="5"/>
  <c r="I399" i="13" s="1"/>
  <c r="K196" i="5"/>
  <c r="I467" i="13" s="1"/>
  <c r="J16" i="11"/>
  <c r="H41" i="19" s="1"/>
  <c r="K172" i="10"/>
  <c r="I436" i="18" s="1"/>
  <c r="K192" i="10"/>
  <c r="I456" i="18" s="1"/>
  <c r="K119" i="5"/>
  <c r="I390" i="13" s="1"/>
  <c r="K96" i="5"/>
  <c r="I367" i="13" s="1"/>
  <c r="K164" i="6"/>
  <c r="I429" i="14" s="1"/>
  <c r="K198" i="6"/>
  <c r="I463" i="14" s="1"/>
  <c r="K166" i="5"/>
  <c r="I437" i="13" s="1"/>
  <c r="K161" i="6"/>
  <c r="I426" i="14" s="1"/>
  <c r="K159" i="5"/>
  <c r="I430" i="13" s="1"/>
  <c r="K158" i="6"/>
  <c r="I423" i="14" s="1"/>
  <c r="K193" i="10"/>
  <c r="I457" i="18" s="1"/>
  <c r="K128" i="10"/>
  <c r="I392" i="18" s="1"/>
  <c r="K117" i="10"/>
  <c r="I381" i="18" s="1"/>
  <c r="K206" i="10"/>
  <c r="I470" i="18" s="1"/>
  <c r="K96" i="6"/>
  <c r="I361" i="14" s="1"/>
  <c r="K241" i="6"/>
  <c r="I506" i="14" s="1"/>
  <c r="K207" i="6"/>
  <c r="I472" i="14" s="1"/>
  <c r="K108" i="6"/>
  <c r="I373" i="14" s="1"/>
  <c r="K210" i="5"/>
  <c r="I481" i="13" s="1"/>
  <c r="K244" i="10"/>
  <c r="I508" i="18" s="1"/>
  <c r="K111" i="10"/>
  <c r="I375" i="18" s="1"/>
  <c r="K249" i="6"/>
  <c r="I514" i="14" s="1"/>
  <c r="K97" i="5"/>
  <c r="I368" i="13" s="1"/>
  <c r="K103" i="6"/>
  <c r="I368" i="14" s="1"/>
  <c r="K199" i="6"/>
  <c r="I464" i="14" s="1"/>
  <c r="K164" i="10"/>
  <c r="I428" i="18" s="1"/>
  <c r="K175" i="6"/>
  <c r="I440" i="14" s="1"/>
  <c r="K154" i="6"/>
  <c r="I419" i="14" s="1"/>
  <c r="K250" i="5"/>
  <c r="I521" i="13" s="1"/>
  <c r="K248" i="10"/>
  <c r="I512" i="18" s="1"/>
  <c r="K107" i="5"/>
  <c r="I378" i="13" s="1"/>
  <c r="K116" i="6"/>
  <c r="I381" i="14" s="1"/>
  <c r="K235" i="10"/>
  <c r="I499" i="18" s="1"/>
  <c r="K147" i="10"/>
  <c r="K129" i="6"/>
  <c r="I394" i="14" s="1"/>
  <c r="K194" i="5"/>
  <c r="I465" i="13" s="1"/>
  <c r="K152" i="10"/>
  <c r="I416" i="18" s="1"/>
  <c r="K162" i="10"/>
  <c r="I426" i="18" s="1"/>
  <c r="K213" i="6"/>
  <c r="I478" i="14" s="1"/>
  <c r="K238" i="5"/>
  <c r="I509" i="13" s="1"/>
  <c r="K261" i="5"/>
  <c r="I532" i="13" s="1"/>
  <c r="K245" i="6"/>
  <c r="I510" i="14" s="1"/>
  <c r="K251" i="10"/>
  <c r="I515" i="18" s="1"/>
  <c r="K128" i="6"/>
  <c r="I393" i="14" s="1"/>
  <c r="K141" i="10"/>
  <c r="I405" i="18" s="1"/>
  <c r="K251" i="6"/>
  <c r="I516" i="14" s="1"/>
  <c r="K223" i="6"/>
  <c r="I488" i="14" s="1"/>
  <c r="K164" i="5"/>
  <c r="I435" i="13" s="1"/>
  <c r="K179" i="5"/>
  <c r="I450" i="13" s="1"/>
  <c r="K113" i="10"/>
  <c r="I377" i="18" s="1"/>
  <c r="K264" i="5"/>
  <c r="I535" i="13" s="1"/>
  <c r="K262" i="5"/>
  <c r="I533" i="13" s="1"/>
  <c r="K254" i="6"/>
  <c r="I519" i="14" s="1"/>
  <c r="K162" i="5"/>
  <c r="I433" i="13" s="1"/>
  <c r="K257" i="5"/>
  <c r="I528" i="13" s="1"/>
  <c r="K208" i="6"/>
  <c r="I473" i="14" s="1"/>
  <c r="K122" i="6"/>
  <c r="I387" i="14" s="1"/>
  <c r="K108" i="10"/>
  <c r="I372" i="18" s="1"/>
  <c r="K166" i="6"/>
  <c r="I431" i="14" s="1"/>
  <c r="K118" i="10"/>
  <c r="I382" i="18" s="1"/>
  <c r="K130" i="6"/>
  <c r="I395" i="14" s="1"/>
  <c r="K154" i="5"/>
  <c r="I425" i="13" s="1"/>
  <c r="K152" i="6"/>
  <c r="I417" i="14" s="1"/>
  <c r="K176" i="10"/>
  <c r="I440" i="18" s="1"/>
  <c r="K256" i="6"/>
  <c r="I521" i="14" s="1"/>
  <c r="K250" i="6"/>
  <c r="I515" i="14" s="1"/>
  <c r="K104" i="5"/>
  <c r="I375" i="13" s="1"/>
  <c r="K169" i="5"/>
  <c r="I440" i="13" s="1"/>
  <c r="K121" i="6"/>
  <c r="I386" i="14" s="1"/>
  <c r="K258" i="10"/>
  <c r="I522" i="18" s="1"/>
  <c r="K180" i="10"/>
  <c r="I444" i="18" s="1"/>
  <c r="K257" i="10"/>
  <c r="I521" i="18" s="1"/>
  <c r="K192" i="6"/>
  <c r="I457" i="14" s="1"/>
  <c r="K107" i="10"/>
  <c r="I371" i="18" s="1"/>
  <c r="K155" i="10"/>
  <c r="I419" i="18" s="1"/>
  <c r="K173" i="5"/>
  <c r="I444" i="13" s="1"/>
  <c r="K199" i="5"/>
  <c r="I470" i="13" s="1"/>
  <c r="K160" i="10"/>
  <c r="I424" i="18" s="1"/>
  <c r="K204" i="10"/>
  <c r="I468" i="18" s="1"/>
  <c r="K181" i="5"/>
  <c r="I452" i="13" s="1"/>
  <c r="K176" i="6"/>
  <c r="I441" i="14" s="1"/>
  <c r="K99" i="5"/>
  <c r="I370" i="13" s="1"/>
  <c r="K150" i="10"/>
  <c r="I414" i="18" s="1"/>
  <c r="K243" i="5"/>
  <c r="I514" i="13" s="1"/>
  <c r="K178" i="6"/>
  <c r="I443" i="14" s="1"/>
  <c r="K218" i="5"/>
  <c r="I489" i="13" s="1"/>
  <c r="K119" i="10"/>
  <c r="I383" i="18" s="1"/>
  <c r="K194" i="6"/>
  <c r="I459" i="14" s="1"/>
  <c r="K212" i="5"/>
  <c r="I483" i="13" s="1"/>
  <c r="K219" i="6"/>
  <c r="I484" i="14" s="1"/>
  <c r="K201" i="10"/>
  <c r="I465" i="18" s="1"/>
  <c r="K242" i="10"/>
  <c r="I506" i="18" s="1"/>
  <c r="K113" i="5"/>
  <c r="I384" i="13" s="1"/>
  <c r="K265" i="6"/>
  <c r="I530" i="14" s="1"/>
  <c r="K102" i="5"/>
  <c r="I373" i="13" s="1"/>
  <c r="K102" i="10"/>
  <c r="I366" i="18" s="1"/>
  <c r="K251" i="5"/>
  <c r="I522" i="13" s="1"/>
  <c r="K192" i="5"/>
  <c r="K142" i="6"/>
  <c r="I407" i="14" s="1"/>
  <c r="K104" i="6"/>
  <c r="I369" i="14" s="1"/>
  <c r="K157" i="10"/>
  <c r="I421" i="18" s="1"/>
  <c r="K208" i="10"/>
  <c r="I472" i="18" s="1"/>
  <c r="K258" i="5"/>
  <c r="I529" i="13" s="1"/>
  <c r="K106" i="10"/>
  <c r="I370" i="18" s="1"/>
  <c r="K126" i="6"/>
  <c r="I391" i="14" s="1"/>
  <c r="K182" i="6"/>
  <c r="I447" i="14" s="1"/>
  <c r="K198" i="5"/>
  <c r="I469" i="13" s="1"/>
  <c r="K194" i="10"/>
  <c r="I458" i="18" s="1"/>
  <c r="K100" i="5"/>
  <c r="I371" i="13" s="1"/>
  <c r="K156" i="5"/>
  <c r="I427" i="13" s="1"/>
  <c r="K127" i="10"/>
  <c r="I391" i="18" s="1"/>
  <c r="K120" i="10"/>
  <c r="I384" i="18" s="1"/>
  <c r="K248" i="6"/>
  <c r="I513" i="14" s="1"/>
  <c r="K97" i="6"/>
  <c r="I362" i="14" s="1"/>
  <c r="K255" i="10"/>
  <c r="I519" i="18" s="1"/>
  <c r="K221" i="6"/>
  <c r="I486" i="14" s="1"/>
  <c r="K262" i="6"/>
  <c r="I527" i="14" s="1"/>
  <c r="K169" i="6"/>
  <c r="I434" i="14" s="1"/>
  <c r="K116" i="10"/>
  <c r="I380" i="18" s="1"/>
  <c r="K112" i="10"/>
  <c r="I376" i="18" s="1"/>
  <c r="K247" i="5"/>
  <c r="I518" i="13" s="1"/>
  <c r="K260" i="6"/>
  <c r="I525" i="14" s="1"/>
  <c r="K163" i="5"/>
  <c r="I434" i="13" s="1"/>
  <c r="K201" i="6"/>
  <c r="I466" i="14" s="1"/>
  <c r="K223" i="5"/>
  <c r="I494" i="13" s="1"/>
  <c r="K233" i="10"/>
  <c r="I497" i="18" s="1"/>
  <c r="K103" i="5"/>
  <c r="I374" i="13" s="1"/>
  <c r="K101" i="5"/>
  <c r="I372" i="13" s="1"/>
  <c r="K172" i="6"/>
  <c r="I437" i="14" s="1"/>
  <c r="K222" i="10"/>
  <c r="I486" i="18" s="1"/>
  <c r="K248" i="5"/>
  <c r="I519" i="13" s="1"/>
  <c r="K175" i="5"/>
  <c r="I446" i="13" s="1"/>
  <c r="K174" i="10"/>
  <c r="I438" i="18" s="1"/>
  <c r="K254" i="5"/>
  <c r="I525" i="13" s="1"/>
  <c r="K99" i="10"/>
  <c r="I363" i="18" s="1"/>
  <c r="K162" i="6"/>
  <c r="I427" i="14" s="1"/>
  <c r="K159" i="6"/>
  <c r="I424" i="14" s="1"/>
  <c r="K203" i="10"/>
  <c r="I467" i="18" s="1"/>
  <c r="K180" i="5"/>
  <c r="I451" i="13" s="1"/>
  <c r="K129" i="5"/>
  <c r="I400" i="13" s="1"/>
  <c r="K167" i="10"/>
  <c r="I431" i="18" s="1"/>
  <c r="K153" i="10"/>
  <c r="I417" i="18" s="1"/>
  <c r="K142" i="5"/>
  <c r="I413" i="13" s="1"/>
  <c r="K114" i="5"/>
  <c r="I385" i="13" s="1"/>
  <c r="K239" i="6"/>
  <c r="I504" i="14" s="1"/>
  <c r="K95" i="6"/>
  <c r="K203" i="5"/>
  <c r="I474" i="13" s="1"/>
  <c r="K110" i="10"/>
  <c r="I374" i="18" s="1"/>
  <c r="K197" i="10"/>
  <c r="I461" i="18" s="1"/>
  <c r="K173" i="10"/>
  <c r="I437" i="18" s="1"/>
  <c r="K149" i="6"/>
  <c r="I414" i="14" s="1"/>
  <c r="K125" i="5"/>
  <c r="I396" i="13" s="1"/>
  <c r="K15" i="5"/>
  <c r="I286" i="13" s="1"/>
  <c r="K207" i="5"/>
  <c r="I478" i="13" s="1"/>
  <c r="K209" i="5"/>
  <c r="I480" i="13" s="1"/>
  <c r="K155" i="6"/>
  <c r="I420" i="14" s="1"/>
  <c r="K216" i="10"/>
  <c r="I480" i="18" s="1"/>
  <c r="K236" i="5"/>
  <c r="I507" i="13" s="1"/>
  <c r="K255" i="6"/>
  <c r="I520" i="14" s="1"/>
  <c r="K206" i="5"/>
  <c r="I477" i="13" s="1"/>
  <c r="K202" i="10"/>
  <c r="I466" i="18" s="1"/>
  <c r="K106" i="5"/>
  <c r="I377" i="13" s="1"/>
  <c r="K259" i="6"/>
  <c r="I524" i="14" s="1"/>
  <c r="K200" i="10"/>
  <c r="I464" i="18" s="1"/>
  <c r="K245" i="5"/>
  <c r="I516" i="13" s="1"/>
  <c r="K263" i="10"/>
  <c r="I527" i="18" s="1"/>
  <c r="K114" i="10"/>
  <c r="I378" i="18" s="1"/>
  <c r="K205" i="6"/>
  <c r="I470" i="14" s="1"/>
  <c r="K196" i="6"/>
  <c r="I461" i="14" s="1"/>
  <c r="K265" i="5"/>
  <c r="I536" i="13" s="1"/>
  <c r="K211" i="10"/>
  <c r="I475" i="18" s="1"/>
  <c r="K124" i="5"/>
  <c r="I395" i="13" s="1"/>
  <c r="K260" i="5"/>
  <c r="I531" i="13" s="1"/>
  <c r="K214" i="6"/>
  <c r="I479" i="14" s="1"/>
  <c r="K171" i="5"/>
  <c r="I442" i="13" s="1"/>
  <c r="K109" i="5"/>
  <c r="I380" i="13" s="1"/>
  <c r="K254" i="10"/>
  <c r="I518" i="18" s="1"/>
  <c r="K165" i="5"/>
  <c r="I436" i="13" s="1"/>
  <c r="K143" i="5"/>
  <c r="I414" i="13" s="1"/>
  <c r="K14" i="6"/>
  <c r="K148" i="6"/>
  <c r="K219" i="10"/>
  <c r="I483" i="18" s="1"/>
  <c r="K193" i="6"/>
  <c r="I458" i="14" s="1"/>
  <c r="K213" i="5"/>
  <c r="I484" i="13" s="1"/>
  <c r="K249" i="5"/>
  <c r="I520" i="13" s="1"/>
  <c r="K216" i="6"/>
  <c r="I481" i="14" s="1"/>
  <c r="K235" i="6"/>
  <c r="I500" i="14" s="1"/>
  <c r="K253" i="10"/>
  <c r="I517" i="18" s="1"/>
  <c r="K158" i="10"/>
  <c r="I422" i="18" s="1"/>
  <c r="K174" i="5"/>
  <c r="I445" i="13" s="1"/>
  <c r="K245" i="10"/>
  <c r="I509" i="18" s="1"/>
  <c r="K218" i="6"/>
  <c r="I483" i="14" s="1"/>
  <c r="K235" i="5"/>
  <c r="K257" i="6"/>
  <c r="I522" i="14" s="1"/>
  <c r="K170" i="6"/>
  <c r="I435" i="14" s="1"/>
  <c r="K212" i="10"/>
  <c r="I476" i="18" s="1"/>
  <c r="K118" i="5"/>
  <c r="I389" i="13" s="1"/>
  <c r="K224" i="5"/>
  <c r="I495" i="13" s="1"/>
  <c r="K160" i="5"/>
  <c r="I431" i="13" s="1"/>
  <c r="K266" i="5"/>
  <c r="I537" i="13" s="1"/>
  <c r="K260" i="10"/>
  <c r="I524" i="18" s="1"/>
  <c r="K117" i="5"/>
  <c r="I388" i="13" s="1"/>
  <c r="K195" i="5"/>
  <c r="I466" i="13" s="1"/>
  <c r="K250" i="10"/>
  <c r="I514" i="18" s="1"/>
  <c r="K98" i="10"/>
  <c r="I362" i="18" s="1"/>
  <c r="K238" i="10"/>
  <c r="I502" i="18" s="1"/>
  <c r="K240" i="5"/>
  <c r="I511" i="13" s="1"/>
  <c r="K225" i="5"/>
  <c r="I496" i="13" s="1"/>
  <c r="K236" i="6"/>
  <c r="I501" i="14" s="1"/>
  <c r="K207" i="10"/>
  <c r="I471" i="18" s="1"/>
  <c r="K243" i="6"/>
  <c r="I508" i="14" s="1"/>
  <c r="K163" i="10"/>
  <c r="I427" i="18" s="1"/>
  <c r="K256" i="10"/>
  <c r="I520" i="18" s="1"/>
  <c r="K255" i="5"/>
  <c r="I526" i="13" s="1"/>
  <c r="K191" i="6"/>
  <c r="I456" i="14" s="1"/>
  <c r="K122" i="10"/>
  <c r="I386" i="18" s="1"/>
  <c r="K221" i="10"/>
  <c r="I485" i="18" s="1"/>
  <c r="K237" i="6"/>
  <c r="I502" i="14" s="1"/>
  <c r="K243" i="10"/>
  <c r="I507" i="18" s="1"/>
  <c r="K211" i="6"/>
  <c r="I476" i="14" s="1"/>
  <c r="K222" i="6"/>
  <c r="I487" i="14" s="1"/>
  <c r="K217" i="10"/>
  <c r="I481" i="18" s="1"/>
  <c r="K157" i="5"/>
  <c r="I428" i="13" s="1"/>
  <c r="K105" i="6"/>
  <c r="I370" i="14" s="1"/>
  <c r="K99" i="6"/>
  <c r="I364" i="14" s="1"/>
  <c r="K174" i="6"/>
  <c r="I439" i="14" s="1"/>
  <c r="K217" i="5"/>
  <c r="I488" i="13" s="1"/>
  <c r="K244" i="5"/>
  <c r="I515" i="13" s="1"/>
  <c r="K196" i="10"/>
  <c r="I460" i="18" s="1"/>
  <c r="K241" i="10"/>
  <c r="I505" i="18" s="1"/>
  <c r="K204" i="5"/>
  <c r="I475" i="13" s="1"/>
  <c r="K101" i="6"/>
  <c r="I366" i="14" s="1"/>
  <c r="K127" i="5"/>
  <c r="I398" i="13" s="1"/>
  <c r="K186" i="5"/>
  <c r="I457" i="13" s="1"/>
  <c r="K180" i="6"/>
  <c r="I445" i="14" s="1"/>
  <c r="K258" i="6"/>
  <c r="I523" i="14" s="1"/>
  <c r="K115" i="10"/>
  <c r="I379" i="18" s="1"/>
  <c r="K190" i="10"/>
  <c r="I454" i="18" s="1"/>
  <c r="K224" i="6"/>
  <c r="I489" i="14" s="1"/>
  <c r="K237" i="5"/>
  <c r="I508" i="13" s="1"/>
  <c r="K197" i="5"/>
  <c r="I468" i="13" s="1"/>
  <c r="K239" i="10"/>
  <c r="I503" i="18" s="1"/>
  <c r="K150" i="6"/>
  <c r="I415" i="14" s="1"/>
  <c r="K112" i="5"/>
  <c r="I383" i="13" s="1"/>
  <c r="K242" i="5"/>
  <c r="I513" i="13" s="1"/>
  <c r="K237" i="10"/>
  <c r="I501" i="18" s="1"/>
  <c r="K170" i="5"/>
  <c r="I441" i="13" s="1"/>
  <c r="K234" i="10"/>
  <c r="I498" i="18" s="1"/>
  <c r="K191" i="10"/>
  <c r="I455" i="18" s="1"/>
  <c r="K181" i="6"/>
  <c r="I446" i="14" s="1"/>
  <c r="K98" i="5"/>
  <c r="I369" i="13" s="1"/>
  <c r="K115" i="6"/>
  <c r="I380" i="14" s="1"/>
  <c r="K115" i="5"/>
  <c r="I386" i="13" s="1"/>
  <c r="K229" i="5"/>
  <c r="I500" i="13" s="1"/>
  <c r="K151" i="5"/>
  <c r="I422" i="13" s="1"/>
  <c r="K171" i="10"/>
  <c r="I435" i="18" s="1"/>
  <c r="K210" i="10"/>
  <c r="I474" i="18" s="1"/>
  <c r="K125" i="10"/>
  <c r="I389" i="18" s="1"/>
  <c r="K214" i="10"/>
  <c r="I478" i="18" s="1"/>
  <c r="K105" i="10"/>
  <c r="I369" i="18" s="1"/>
  <c r="K168" i="10"/>
  <c r="I432" i="18" s="1"/>
  <c r="K249" i="10"/>
  <c r="I513" i="18" s="1"/>
  <c r="K215" i="5"/>
  <c r="I486" i="13" s="1"/>
  <c r="K168" i="6"/>
  <c r="I433" i="14" s="1"/>
  <c r="K168" i="5"/>
  <c r="I439" i="13" s="1"/>
  <c r="K247" i="6"/>
  <c r="I512" i="14" s="1"/>
  <c r="K161" i="10"/>
  <c r="I425" i="18" s="1"/>
  <c r="K256" i="5"/>
  <c r="I527" i="13" s="1"/>
  <c r="K232" i="6"/>
  <c r="K215" i="10"/>
  <c r="I479" i="18" s="1"/>
  <c r="K211" i="5"/>
  <c r="I482" i="13" s="1"/>
  <c r="K100" i="6"/>
  <c r="I365" i="14" s="1"/>
  <c r="K202" i="5"/>
  <c r="I473" i="13" s="1"/>
  <c r="K231" i="10"/>
  <c r="K114" i="6"/>
  <c r="I379" i="14" s="1"/>
  <c r="K169" i="10"/>
  <c r="I433" i="18" s="1"/>
  <c r="K268" i="5"/>
  <c r="I539" i="13" s="1"/>
  <c r="K102" i="6"/>
  <c r="I367" i="14" s="1"/>
  <c r="K127" i="6"/>
  <c r="I392" i="14" s="1"/>
  <c r="K200" i="6"/>
  <c r="I465" i="14" s="1"/>
  <c r="K252" i="10"/>
  <c r="I516" i="18" s="1"/>
  <c r="K203" i="6"/>
  <c r="I468" i="14" s="1"/>
  <c r="K261" i="10"/>
  <c r="I525" i="18" s="1"/>
  <c r="K217" i="6"/>
  <c r="I482" i="14" s="1"/>
  <c r="K220" i="5"/>
  <c r="I491" i="13" s="1"/>
  <c r="K178" i="10"/>
  <c r="I442" i="18" s="1"/>
  <c r="K264" i="10"/>
  <c r="I528" i="18" s="1"/>
  <c r="K119" i="6"/>
  <c r="I384" i="14" s="1"/>
  <c r="K125" i="6"/>
  <c r="I390" i="14" s="1"/>
  <c r="K261" i="6"/>
  <c r="I526" i="14" s="1"/>
  <c r="K135" i="5"/>
  <c r="K141" i="5"/>
  <c r="K240" i="10"/>
  <c r="I504" i="18" s="1"/>
  <c r="K177" i="5"/>
  <c r="I448" i="13" s="1"/>
  <c r="K116" i="5"/>
  <c r="I387" i="13" s="1"/>
  <c r="K120" i="5"/>
  <c r="I391" i="13" s="1"/>
  <c r="K218" i="10"/>
  <c r="I482" i="18" s="1"/>
  <c r="K14" i="5"/>
  <c r="K177" i="10"/>
  <c r="I441" i="18" s="1"/>
  <c r="K96" i="10"/>
  <c r="I360" i="18" s="1"/>
  <c r="K121" i="5"/>
  <c r="I392" i="13" s="1"/>
  <c r="K178" i="5"/>
  <c r="I449" i="13" s="1"/>
  <c r="K179" i="6"/>
  <c r="I444" i="14" s="1"/>
  <c r="K95" i="10"/>
  <c r="K139" i="10"/>
  <c r="K110" i="5"/>
  <c r="I381" i="13" s="1"/>
  <c r="K149" i="10"/>
  <c r="I413" i="18" s="1"/>
  <c r="K246" i="6"/>
  <c r="I511" i="14" s="1"/>
  <c r="K100" i="10"/>
  <c r="I364" i="18" s="1"/>
  <c r="K167" i="6"/>
  <c r="I432" i="14" s="1"/>
  <c r="K158" i="5"/>
  <c r="I429" i="13" s="1"/>
  <c r="K210" i="6"/>
  <c r="I475" i="14" s="1"/>
  <c r="K253" i="6"/>
  <c r="I518" i="14" s="1"/>
  <c r="K234" i="6"/>
  <c r="I499" i="14" s="1"/>
  <c r="K141" i="6"/>
  <c r="I406" i="14" s="1"/>
  <c r="K182" i="5"/>
  <c r="I453" i="13" s="1"/>
  <c r="K104" i="10"/>
  <c r="I368" i="18" s="1"/>
  <c r="K150" i="5"/>
  <c r="I421" i="13" s="1"/>
  <c r="K253" i="5"/>
  <c r="I524" i="13" s="1"/>
  <c r="K259" i="10"/>
  <c r="I523" i="18" s="1"/>
  <c r="K156" i="6"/>
  <c r="I421" i="14" s="1"/>
  <c r="K123" i="6"/>
  <c r="I388" i="14" s="1"/>
  <c r="K109" i="10"/>
  <c r="I373" i="18" s="1"/>
  <c r="K195" i="10"/>
  <c r="I459" i="18" s="1"/>
  <c r="K118" i="6"/>
  <c r="I383" i="14" s="1"/>
  <c r="K163" i="6"/>
  <c r="I428" i="14" s="1"/>
  <c r="K107" i="6"/>
  <c r="I372" i="14" s="1"/>
  <c r="K166" i="10"/>
  <c r="I430" i="18" s="1"/>
  <c r="K240" i="6"/>
  <c r="I505" i="14" s="1"/>
  <c r="K15" i="6"/>
  <c r="I280" i="14" s="1"/>
  <c r="K200" i="5"/>
  <c r="I471" i="13" s="1"/>
  <c r="K220" i="6"/>
  <c r="I485" i="14" s="1"/>
  <c r="K153" i="6"/>
  <c r="I418" i="14" s="1"/>
  <c r="K206" i="6"/>
  <c r="I471" i="14" s="1"/>
  <c r="K121" i="10"/>
  <c r="I385" i="18" s="1"/>
  <c r="K263" i="5"/>
  <c r="I534" i="13" s="1"/>
  <c r="K156" i="10"/>
  <c r="I420" i="18" s="1"/>
  <c r="K106" i="6"/>
  <c r="I371" i="14" s="1"/>
  <c r="K214" i="5"/>
  <c r="I485" i="13" s="1"/>
  <c r="K193" i="5"/>
  <c r="I464" i="13" s="1"/>
  <c r="K215" i="6"/>
  <c r="I480" i="14" s="1"/>
  <c r="K159" i="10"/>
  <c r="I423" i="18" s="1"/>
  <c r="K236" i="10"/>
  <c r="I500" i="18" s="1"/>
  <c r="K201" i="5"/>
  <c r="I472" i="13" s="1"/>
  <c r="K111" i="6"/>
  <c r="I376" i="14" s="1"/>
  <c r="K272" i="5"/>
  <c r="I543" i="13" s="1"/>
  <c r="K161" i="5"/>
  <c r="I432" i="13" s="1"/>
  <c r="K179" i="10"/>
  <c r="I443" i="18" s="1"/>
  <c r="K195" i="6"/>
  <c r="I460" i="14" s="1"/>
  <c r="K101" i="10"/>
  <c r="I365" i="18" s="1"/>
  <c r="K154" i="10"/>
  <c r="I418" i="18" s="1"/>
  <c r="K189" i="10"/>
  <c r="K155" i="5"/>
  <c r="I426" i="13" s="1"/>
  <c r="K252" i="5"/>
  <c r="I523" i="13" s="1"/>
  <c r="K199" i="10"/>
  <c r="I463" i="18" s="1"/>
  <c r="K151" i="6"/>
  <c r="I416" i="14" s="1"/>
  <c r="K112" i="6"/>
  <c r="I377" i="14" s="1"/>
  <c r="K153" i="5"/>
  <c r="I424" i="13" s="1"/>
  <c r="K205" i="10"/>
  <c r="I469" i="18" s="1"/>
  <c r="K105" i="5"/>
  <c r="I376" i="13" s="1"/>
  <c r="K176" i="5"/>
  <c r="I447" i="13" s="1"/>
  <c r="K177" i="6"/>
  <c r="I442" i="14" s="1"/>
  <c r="K241" i="5"/>
  <c r="I512" i="13" s="1"/>
  <c r="K170" i="10"/>
  <c r="I434" i="18" s="1"/>
  <c r="K157" i="6"/>
  <c r="I422" i="14" s="1"/>
  <c r="K219" i="5"/>
  <c r="I490" i="13" s="1"/>
  <c r="K197" i="6"/>
  <c r="I462" i="14" s="1"/>
  <c r="K238" i="6"/>
  <c r="I503" i="14" s="1"/>
  <c r="K202" i="6"/>
  <c r="I467" i="14" s="1"/>
  <c r="K124" i="6"/>
  <c r="I389" i="14" s="1"/>
  <c r="K266" i="6"/>
  <c r="I531" i="14" s="1"/>
  <c r="K222" i="5"/>
  <c r="I493" i="13" s="1"/>
  <c r="K160" i="6"/>
  <c r="I425" i="14" s="1"/>
  <c r="K151" i="10"/>
  <c r="I415" i="18" s="1"/>
  <c r="Y656" i="17"/>
  <c r="G59" i="1"/>
  <c r="G63" i="1"/>
  <c r="G23" i="1"/>
  <c r="W13" i="1"/>
  <c r="G31" i="24"/>
  <c r="N121" i="21"/>
  <c r="R121" i="21"/>
  <c r="O121" i="21"/>
  <c r="S447" i="17" s="1"/>
  <c r="K121" i="21"/>
  <c r="G121" i="21"/>
  <c r="H121" i="21"/>
  <c r="L447" i="17" s="1"/>
  <c r="Q121" i="21"/>
  <c r="I121" i="21"/>
  <c r="P121" i="21"/>
  <c r="T447" i="17" s="1"/>
  <c r="L121" i="21"/>
  <c r="J121" i="21"/>
  <c r="N447" i="17" s="1"/>
  <c r="M121" i="21"/>
  <c r="F121" i="21"/>
  <c r="J447" i="17" s="1"/>
  <c r="Y535" i="17"/>
  <c r="Y886" i="14"/>
  <c r="W447" i="17"/>
  <c r="X447" i="17"/>
  <c r="O447" i="17"/>
  <c r="U447" i="17"/>
  <c r="K447" i="17"/>
  <c r="Q447" i="17"/>
  <c r="M447" i="17"/>
  <c r="R447" i="17"/>
  <c r="J52" i="21"/>
  <c r="N52" i="21"/>
  <c r="O52" i="21"/>
  <c r="L52" i="21"/>
  <c r="I52" i="21"/>
  <c r="M52" i="21"/>
  <c r="G52" i="21"/>
  <c r="H52" i="21"/>
  <c r="P52" i="21"/>
  <c r="Q52" i="21"/>
  <c r="F52" i="21"/>
  <c r="K52" i="21"/>
  <c r="R52" i="21"/>
  <c r="E109" i="21"/>
  <c r="Y283" i="17"/>
  <c r="E139" i="21"/>
  <c r="J127" i="17"/>
  <c r="K112" i="21"/>
  <c r="Q112" i="21"/>
  <c r="N112" i="21"/>
  <c r="L112" i="21"/>
  <c r="G112" i="21"/>
  <c r="O112" i="21"/>
  <c r="F112" i="21"/>
  <c r="R112" i="21"/>
  <c r="I112" i="21"/>
  <c r="J112" i="21"/>
  <c r="P112" i="21"/>
  <c r="M112" i="21"/>
  <c r="H112" i="21"/>
  <c r="L118" i="21"/>
  <c r="J118" i="21"/>
  <c r="G118" i="21"/>
  <c r="M118" i="21"/>
  <c r="Q279" i="17" s="1"/>
  <c r="P118" i="21"/>
  <c r="R118" i="21"/>
  <c r="I118" i="21"/>
  <c r="H118" i="21"/>
  <c r="L279" i="17" s="1"/>
  <c r="Q118" i="21"/>
  <c r="K118" i="21"/>
  <c r="N118" i="21"/>
  <c r="R279" i="17" s="1"/>
  <c r="O118" i="21"/>
  <c r="S279" i="17" s="1"/>
  <c r="F118" i="21"/>
  <c r="L163" i="10"/>
  <c r="I691" i="18" s="1"/>
  <c r="L108" i="10"/>
  <c r="I636" i="18" s="1"/>
  <c r="L154" i="6"/>
  <c r="I684" i="14" s="1"/>
  <c r="L116" i="6"/>
  <c r="I646" i="14" s="1"/>
  <c r="L148" i="10"/>
  <c r="I676" i="18" s="1"/>
  <c r="L205" i="10"/>
  <c r="I733" i="18" s="1"/>
  <c r="L267" i="5"/>
  <c r="I809" i="13" s="1"/>
  <c r="L203" i="5"/>
  <c r="I745" i="13" s="1"/>
  <c r="L262" i="10"/>
  <c r="I790" i="18" s="1"/>
  <c r="L198" i="6"/>
  <c r="I728" i="14" s="1"/>
  <c r="L244" i="10"/>
  <c r="I772" i="18" s="1"/>
  <c r="L164" i="10"/>
  <c r="I692" i="18" s="1"/>
  <c r="L248" i="6"/>
  <c r="I778" i="14" s="1"/>
  <c r="L166" i="10"/>
  <c r="I694" i="18" s="1"/>
  <c r="L160" i="5"/>
  <c r="I702" i="13" s="1"/>
  <c r="L152" i="5"/>
  <c r="I694" i="13" s="1"/>
  <c r="L202" i="6"/>
  <c r="I732" i="14" s="1"/>
  <c r="L113" i="10"/>
  <c r="I641" i="18" s="1"/>
  <c r="L259" i="5"/>
  <c r="I801" i="13" s="1"/>
  <c r="L130" i="6"/>
  <c r="I660" i="14" s="1"/>
  <c r="L142" i="5"/>
  <c r="I684" i="13" s="1"/>
  <c r="L210" i="5"/>
  <c r="I752" i="13" s="1"/>
  <c r="L101" i="6"/>
  <c r="I631" i="14" s="1"/>
  <c r="L198" i="10"/>
  <c r="I726" i="18" s="1"/>
  <c r="L202" i="10"/>
  <c r="I730" i="18" s="1"/>
  <c r="L159" i="6"/>
  <c r="I689" i="14" s="1"/>
  <c r="L109" i="10"/>
  <c r="I637" i="18" s="1"/>
  <c r="L149" i="5"/>
  <c r="L222" i="5"/>
  <c r="I764" i="13" s="1"/>
  <c r="L171" i="10"/>
  <c r="I699" i="18" s="1"/>
  <c r="L97" i="6"/>
  <c r="I627" i="14" s="1"/>
  <c r="L195" i="5"/>
  <c r="I737" i="13" s="1"/>
  <c r="L208" i="5"/>
  <c r="I750" i="13" s="1"/>
  <c r="L249" i="6"/>
  <c r="I779" i="14" s="1"/>
  <c r="L152" i="10"/>
  <c r="I680" i="18" s="1"/>
  <c r="L15" i="5"/>
  <c r="I557" i="13" s="1"/>
  <c r="L189" i="10"/>
  <c r="L113" i="5"/>
  <c r="I655" i="13" s="1"/>
  <c r="L235" i="6"/>
  <c r="I765" i="14" s="1"/>
  <c r="L100" i="5"/>
  <c r="I642" i="13" s="1"/>
  <c r="L258" i="5"/>
  <c r="I800" i="13" s="1"/>
  <c r="L208" i="10"/>
  <c r="I736" i="18" s="1"/>
  <c r="L221" i="5"/>
  <c r="I763" i="13" s="1"/>
  <c r="L247" i="5"/>
  <c r="I789" i="13" s="1"/>
  <c r="L200" i="5"/>
  <c r="I742" i="13" s="1"/>
  <c r="L160" i="10"/>
  <c r="I688" i="18" s="1"/>
  <c r="L119" i="6"/>
  <c r="I649" i="14" s="1"/>
  <c r="L102" i="10"/>
  <c r="I630" i="18" s="1"/>
  <c r="L172" i="10"/>
  <c r="I700" i="18" s="1"/>
  <c r="L123" i="6"/>
  <c r="I653" i="14" s="1"/>
  <c r="L195" i="10"/>
  <c r="I723" i="18" s="1"/>
  <c r="L263" i="5"/>
  <c r="I805" i="13" s="1"/>
  <c r="L192" i="6"/>
  <c r="I722" i="14" s="1"/>
  <c r="L95" i="6"/>
  <c r="L213" i="6"/>
  <c r="I743" i="14" s="1"/>
  <c r="L121" i="10"/>
  <c r="I649" i="18" s="1"/>
  <c r="L207" i="10"/>
  <c r="I735" i="18" s="1"/>
  <c r="L175" i="6"/>
  <c r="I705" i="14" s="1"/>
  <c r="L178" i="5"/>
  <c r="I720" i="13" s="1"/>
  <c r="L114" i="6"/>
  <c r="I644" i="14" s="1"/>
  <c r="L224" i="5"/>
  <c r="I766" i="13" s="1"/>
  <c r="L119" i="5"/>
  <c r="I661" i="13" s="1"/>
  <c r="L260" i="6"/>
  <c r="I790" i="14" s="1"/>
  <c r="L242" i="10"/>
  <c r="I770" i="18" s="1"/>
  <c r="L256" i="5"/>
  <c r="I798" i="13" s="1"/>
  <c r="L177" i="6"/>
  <c r="I707" i="14" s="1"/>
  <c r="L161" i="10"/>
  <c r="I689" i="18" s="1"/>
  <c r="L107" i="6"/>
  <c r="I637" i="14" s="1"/>
  <c r="L235" i="10"/>
  <c r="I763" i="18" s="1"/>
  <c r="L172" i="6"/>
  <c r="I702" i="14" s="1"/>
  <c r="L179" i="10"/>
  <c r="I707" i="18" s="1"/>
  <c r="L215" i="10"/>
  <c r="I743" i="18" s="1"/>
  <c r="L247" i="6"/>
  <c r="I777" i="14" s="1"/>
  <c r="L196" i="10"/>
  <c r="I724" i="18" s="1"/>
  <c r="L212" i="10"/>
  <c r="I740" i="18" s="1"/>
  <c r="L215" i="5"/>
  <c r="I757" i="13" s="1"/>
  <c r="L170" i="5"/>
  <c r="I712" i="13" s="1"/>
  <c r="L243" i="5"/>
  <c r="I785" i="13" s="1"/>
  <c r="L117" i="6"/>
  <c r="I647" i="14" s="1"/>
  <c r="L153" i="6"/>
  <c r="I683" i="14" s="1"/>
  <c r="L169" i="5"/>
  <c r="I711" i="13" s="1"/>
  <c r="L223" i="6"/>
  <c r="I753" i="14" s="1"/>
  <c r="L250" i="6"/>
  <c r="I780" i="14" s="1"/>
  <c r="L249" i="10"/>
  <c r="I777" i="18" s="1"/>
  <c r="L118" i="10"/>
  <c r="I646" i="18" s="1"/>
  <c r="L109" i="5"/>
  <c r="I651" i="13" s="1"/>
  <c r="L117" i="10"/>
  <c r="I645" i="18" s="1"/>
  <c r="L262" i="5"/>
  <c r="I804" i="13" s="1"/>
  <c r="L119" i="10"/>
  <c r="I647" i="18" s="1"/>
  <c r="L261" i="10"/>
  <c r="I789" i="18" s="1"/>
  <c r="L152" i="6"/>
  <c r="I682" i="14" s="1"/>
  <c r="L176" i="10"/>
  <c r="I704" i="18" s="1"/>
  <c r="L157" i="10"/>
  <c r="I685" i="18" s="1"/>
  <c r="L171" i="6"/>
  <c r="I701" i="14" s="1"/>
  <c r="L191" i="10"/>
  <c r="I719" i="18" s="1"/>
  <c r="L234" i="10"/>
  <c r="I762" i="18" s="1"/>
  <c r="L155" i="6"/>
  <c r="I685" i="14" s="1"/>
  <c r="L236" i="10"/>
  <c r="I764" i="18" s="1"/>
  <c r="L265" i="6"/>
  <c r="I795" i="14" s="1"/>
  <c r="L252" i="6"/>
  <c r="I782" i="14" s="1"/>
  <c r="L238" i="5"/>
  <c r="I780" i="13" s="1"/>
  <c r="L118" i="6"/>
  <c r="I648" i="14" s="1"/>
  <c r="L211" i="5"/>
  <c r="I753" i="13" s="1"/>
  <c r="L148" i="6"/>
  <c r="L190" i="10"/>
  <c r="I718" i="18" s="1"/>
  <c r="L151" i="10"/>
  <c r="I679" i="18" s="1"/>
  <c r="L162" i="6"/>
  <c r="I692" i="14" s="1"/>
  <c r="L266" i="5"/>
  <c r="I808" i="13" s="1"/>
  <c r="L97" i="5"/>
  <c r="I639" i="13" s="1"/>
  <c r="L264" i="6"/>
  <c r="I794" i="14" s="1"/>
  <c r="L155" i="5"/>
  <c r="I697" i="13" s="1"/>
  <c r="L96" i="6"/>
  <c r="I626" i="14" s="1"/>
  <c r="L220" i="10"/>
  <c r="I748" i="18" s="1"/>
  <c r="L99" i="6"/>
  <c r="I629" i="14" s="1"/>
  <c r="L197" i="10"/>
  <c r="I725" i="18" s="1"/>
  <c r="L220" i="5"/>
  <c r="I762" i="13" s="1"/>
  <c r="L127" i="6"/>
  <c r="I657" i="14" s="1"/>
  <c r="L182" i="5"/>
  <c r="I724" i="13" s="1"/>
  <c r="L165" i="10"/>
  <c r="I693" i="18" s="1"/>
  <c r="L150" i="5"/>
  <c r="I692" i="13" s="1"/>
  <c r="L107" i="10"/>
  <c r="I635" i="18" s="1"/>
  <c r="L202" i="5"/>
  <c r="I744" i="13" s="1"/>
  <c r="L166" i="5"/>
  <c r="I708" i="13" s="1"/>
  <c r="L105" i="5"/>
  <c r="I647" i="13" s="1"/>
  <c r="L101" i="5"/>
  <c r="I643" i="13" s="1"/>
  <c r="L180" i="6"/>
  <c r="I710" i="14" s="1"/>
  <c r="L112" i="6"/>
  <c r="I642" i="14" s="1"/>
  <c r="L221" i="6"/>
  <c r="I751" i="14" s="1"/>
  <c r="L251" i="6"/>
  <c r="I781" i="14" s="1"/>
  <c r="L112" i="5"/>
  <c r="I654" i="13" s="1"/>
  <c r="L103" i="5"/>
  <c r="I645" i="13" s="1"/>
  <c r="L216" i="10"/>
  <c r="I744" i="18" s="1"/>
  <c r="L95" i="10"/>
  <c r="L159" i="5"/>
  <c r="I701" i="13" s="1"/>
  <c r="L150" i="6"/>
  <c r="I680" i="14" s="1"/>
  <c r="L173" i="5"/>
  <c r="I715" i="13" s="1"/>
  <c r="L193" i="6"/>
  <c r="I723" i="14" s="1"/>
  <c r="L120" i="10"/>
  <c r="I648" i="18" s="1"/>
  <c r="L179" i="5"/>
  <c r="I721" i="13" s="1"/>
  <c r="L240" i="10"/>
  <c r="I768" i="18" s="1"/>
  <c r="L211" i="10"/>
  <c r="I739" i="18" s="1"/>
  <c r="L199" i="6"/>
  <c r="I729" i="14" s="1"/>
  <c r="L203" i="6"/>
  <c r="I733" i="14" s="1"/>
  <c r="L163" i="5"/>
  <c r="I705" i="13" s="1"/>
  <c r="L173" i="6"/>
  <c r="I703" i="14" s="1"/>
  <c r="L261" i="5"/>
  <c r="I803" i="13" s="1"/>
  <c r="L245" i="10"/>
  <c r="I773" i="18" s="1"/>
  <c r="L180" i="5"/>
  <c r="I722" i="13" s="1"/>
  <c r="L217" i="6"/>
  <c r="I747" i="14" s="1"/>
  <c r="L141" i="6"/>
  <c r="I671" i="14" s="1"/>
  <c r="L200" i="10"/>
  <c r="I728" i="18" s="1"/>
  <c r="L100" i="6"/>
  <c r="I630" i="14" s="1"/>
  <c r="L165" i="6"/>
  <c r="I695" i="14" s="1"/>
  <c r="L127" i="10"/>
  <c r="I655" i="18" s="1"/>
  <c r="L180" i="10"/>
  <c r="I708" i="18" s="1"/>
  <c r="L141" i="10"/>
  <c r="I669" i="18" s="1"/>
  <c r="L264" i="10"/>
  <c r="I792" i="18" s="1"/>
  <c r="L218" i="10"/>
  <c r="I746" i="18" s="1"/>
  <c r="L177" i="5"/>
  <c r="I719" i="13" s="1"/>
  <c r="L240" i="5"/>
  <c r="I782" i="13" s="1"/>
  <c r="L127" i="5"/>
  <c r="I669" i="13" s="1"/>
  <c r="L164" i="6"/>
  <c r="I694" i="14" s="1"/>
  <c r="L176" i="5"/>
  <c r="I718" i="13" s="1"/>
  <c r="L110" i="10"/>
  <c r="I638" i="18" s="1"/>
  <c r="L170" i="6"/>
  <c r="I700" i="14" s="1"/>
  <c r="L118" i="5"/>
  <c r="I660" i="13" s="1"/>
  <c r="L263" i="6"/>
  <c r="I793" i="14" s="1"/>
  <c r="L151" i="6"/>
  <c r="I681" i="14" s="1"/>
  <c r="L162" i="5"/>
  <c r="I704" i="13" s="1"/>
  <c r="L260" i="5"/>
  <c r="I802" i="13" s="1"/>
  <c r="L241" i="10"/>
  <c r="I769" i="18" s="1"/>
  <c r="L105" i="6"/>
  <c r="I635" i="14" s="1"/>
  <c r="L168" i="6"/>
  <c r="I698" i="14" s="1"/>
  <c r="L129" i="6"/>
  <c r="I659" i="14" s="1"/>
  <c r="L111" i="5"/>
  <c r="I653" i="13" s="1"/>
  <c r="L240" i="6"/>
  <c r="I770" i="14" s="1"/>
  <c r="L254" i="5"/>
  <c r="I796" i="13" s="1"/>
  <c r="L111" i="10"/>
  <c r="I639" i="18" s="1"/>
  <c r="L248" i="5"/>
  <c r="I790" i="13" s="1"/>
  <c r="L154" i="5"/>
  <c r="I696" i="13" s="1"/>
  <c r="L114" i="10"/>
  <c r="I642" i="18" s="1"/>
  <c r="L241" i="5"/>
  <c r="I783" i="13" s="1"/>
  <c r="L272" i="5"/>
  <c r="I814" i="13" s="1"/>
  <c r="L243" i="10"/>
  <c r="I771" i="18" s="1"/>
  <c r="L110" i="6"/>
  <c r="I640" i="14" s="1"/>
  <c r="L264" i="5"/>
  <c r="I806" i="13" s="1"/>
  <c r="L104" i="10"/>
  <c r="I632" i="18" s="1"/>
  <c r="L232" i="6"/>
  <c r="L175" i="5"/>
  <c r="I717" i="13" s="1"/>
  <c r="L237" i="6"/>
  <c r="I767" i="14" s="1"/>
  <c r="L117" i="5"/>
  <c r="I659" i="13" s="1"/>
  <c r="L194" i="5"/>
  <c r="I736" i="13" s="1"/>
  <c r="L109" i="6"/>
  <c r="I639" i="14" s="1"/>
  <c r="L266" i="6"/>
  <c r="I796" i="14" s="1"/>
  <c r="L101" i="10"/>
  <c r="I629" i="18" s="1"/>
  <c r="L135" i="5"/>
  <c r="L174" i="5"/>
  <c r="I716" i="13" s="1"/>
  <c r="L204" i="5"/>
  <c r="I746" i="13" s="1"/>
  <c r="L197" i="6"/>
  <c r="I727" i="14" s="1"/>
  <c r="L102" i="6"/>
  <c r="I632" i="14" s="1"/>
  <c r="L237" i="10"/>
  <c r="I765" i="18" s="1"/>
  <c r="L194" i="10"/>
  <c r="I722" i="18" s="1"/>
  <c r="L207" i="6"/>
  <c r="I737" i="14" s="1"/>
  <c r="L217" i="5"/>
  <c r="I759" i="13" s="1"/>
  <c r="L245" i="5"/>
  <c r="I787" i="13" s="1"/>
  <c r="L229" i="5"/>
  <c r="I771" i="13" s="1"/>
  <c r="L175" i="10"/>
  <c r="I703" i="18" s="1"/>
  <c r="L192" i="5"/>
  <c r="L219" i="10"/>
  <c r="I747" i="18" s="1"/>
  <c r="L206" i="10"/>
  <c r="I734" i="18" s="1"/>
  <c r="L156" i="5"/>
  <c r="I698" i="13" s="1"/>
  <c r="L197" i="5"/>
  <c r="I739" i="13" s="1"/>
  <c r="L213" i="10"/>
  <c r="I741" i="18" s="1"/>
  <c r="L139" i="10"/>
  <c r="L268" i="5"/>
  <c r="I810" i="13" s="1"/>
  <c r="L96" i="10"/>
  <c r="I624" i="18" s="1"/>
  <c r="L239" i="10"/>
  <c r="I767" i="18" s="1"/>
  <c r="L201" i="5"/>
  <c r="I743" i="13" s="1"/>
  <c r="L181" i="5"/>
  <c r="I723" i="13" s="1"/>
  <c r="L262" i="6"/>
  <c r="I792" i="14" s="1"/>
  <c r="L153" i="5"/>
  <c r="I695" i="13" s="1"/>
  <c r="L158" i="6"/>
  <c r="I688" i="14" s="1"/>
  <c r="L167" i="5"/>
  <c r="I709" i="13" s="1"/>
  <c r="L246" i="6"/>
  <c r="I776" i="14" s="1"/>
  <c r="L98" i="5"/>
  <c r="I640" i="13" s="1"/>
  <c r="L211" i="6"/>
  <c r="I741" i="14" s="1"/>
  <c r="L168" i="5"/>
  <c r="I710" i="13" s="1"/>
  <c r="L251" i="10"/>
  <c r="I779" i="18" s="1"/>
  <c r="L162" i="10"/>
  <c r="I690" i="18" s="1"/>
  <c r="L245" i="6"/>
  <c r="I775" i="14" s="1"/>
  <c r="L161" i="6"/>
  <c r="I691" i="14" s="1"/>
  <c r="L177" i="10"/>
  <c r="I705" i="18" s="1"/>
  <c r="L128" i="10"/>
  <c r="I656" i="18" s="1"/>
  <c r="L249" i="5"/>
  <c r="I791" i="13" s="1"/>
  <c r="L215" i="6"/>
  <c r="I745" i="14" s="1"/>
  <c r="L102" i="5"/>
  <c r="I644" i="13" s="1"/>
  <c r="L155" i="10"/>
  <c r="I683" i="18" s="1"/>
  <c r="L214" i="6"/>
  <c r="I744" i="14" s="1"/>
  <c r="L253" i="10"/>
  <c r="I781" i="18" s="1"/>
  <c r="L121" i="6"/>
  <c r="I651" i="14" s="1"/>
  <c r="L250" i="5"/>
  <c r="I792" i="13" s="1"/>
  <c r="L214" i="10"/>
  <c r="I742" i="18" s="1"/>
  <c r="L156" i="6"/>
  <c r="I686" i="14" s="1"/>
  <c r="L205" i="5"/>
  <c r="I747" i="13" s="1"/>
  <c r="L140" i="6"/>
  <c r="L203" i="10"/>
  <c r="I731" i="18" s="1"/>
  <c r="L174" i="10"/>
  <c r="I702" i="18" s="1"/>
  <c r="L257" i="6"/>
  <c r="I787" i="14" s="1"/>
  <c r="L237" i="5"/>
  <c r="I779" i="13" s="1"/>
  <c r="L112" i="10"/>
  <c r="I640" i="18" s="1"/>
  <c r="L220" i="6"/>
  <c r="I750" i="14" s="1"/>
  <c r="L209" i="10"/>
  <c r="I737" i="18" s="1"/>
  <c r="L149" i="10"/>
  <c r="I677" i="18" s="1"/>
  <c r="L115" i="6"/>
  <c r="I645" i="14" s="1"/>
  <c r="L111" i="6"/>
  <c r="I641" i="14" s="1"/>
  <c r="L258" i="6"/>
  <c r="I788" i="14" s="1"/>
  <c r="L259" i="10"/>
  <c r="I787" i="18" s="1"/>
  <c r="L143" i="5"/>
  <c r="I685" i="13" s="1"/>
  <c r="L156" i="10"/>
  <c r="I684" i="18" s="1"/>
  <c r="L126" i="6"/>
  <c r="I656" i="14" s="1"/>
  <c r="L115" i="5"/>
  <c r="I657" i="13" s="1"/>
  <c r="L178" i="10"/>
  <c r="I706" i="18" s="1"/>
  <c r="L179" i="6"/>
  <c r="I709" i="14" s="1"/>
  <c r="L125" i="5"/>
  <c r="I667" i="13" s="1"/>
  <c r="L251" i="5"/>
  <c r="I793" i="13" s="1"/>
  <c r="L196" i="5"/>
  <c r="I738" i="13" s="1"/>
  <c r="L252" i="5"/>
  <c r="I794" i="13" s="1"/>
  <c r="L217" i="10"/>
  <c r="I745" i="18" s="1"/>
  <c r="L116" i="10"/>
  <c r="I644" i="18" s="1"/>
  <c r="L212" i="5"/>
  <c r="I754" i="13" s="1"/>
  <c r="L199" i="10"/>
  <c r="I727" i="18" s="1"/>
  <c r="L157" i="6"/>
  <c r="I687" i="14" s="1"/>
  <c r="L259" i="6"/>
  <c r="I789" i="14" s="1"/>
  <c r="L105" i="10"/>
  <c r="I633" i="18" s="1"/>
  <c r="L120" i="5"/>
  <c r="I662" i="13" s="1"/>
  <c r="L186" i="5"/>
  <c r="I728" i="13" s="1"/>
  <c r="L244" i="5"/>
  <c r="I786" i="13" s="1"/>
  <c r="L165" i="5"/>
  <c r="I707" i="13" s="1"/>
  <c r="L123" i="10"/>
  <c r="I651" i="18" s="1"/>
  <c r="L106" i="5"/>
  <c r="I648" i="13" s="1"/>
  <c r="L123" i="5"/>
  <c r="I665" i="13" s="1"/>
  <c r="L192" i="10"/>
  <c r="I720" i="18" s="1"/>
  <c r="L204" i="6"/>
  <c r="I734" i="14" s="1"/>
  <c r="L199" i="5"/>
  <c r="I741" i="13" s="1"/>
  <c r="L174" i="6"/>
  <c r="I704" i="14" s="1"/>
  <c r="L209" i="5"/>
  <c r="I751" i="13" s="1"/>
  <c r="L126" i="5"/>
  <c r="I668" i="13" s="1"/>
  <c r="L206" i="6"/>
  <c r="I736" i="14" s="1"/>
  <c r="L103" i="6"/>
  <c r="I633" i="14" s="1"/>
  <c r="L126" i="10"/>
  <c r="I654" i="18" s="1"/>
  <c r="L158" i="5"/>
  <c r="I700" i="13" s="1"/>
  <c r="L253" i="5"/>
  <c r="I795" i="13" s="1"/>
  <c r="L242" i="6"/>
  <c r="I772" i="14" s="1"/>
  <c r="L263" i="10"/>
  <c r="I791" i="18" s="1"/>
  <c r="L208" i="6"/>
  <c r="I738" i="14" s="1"/>
  <c r="L108" i="5"/>
  <c r="I650" i="13" s="1"/>
  <c r="L255" i="5"/>
  <c r="I797" i="13" s="1"/>
  <c r="L210" i="6"/>
  <c r="I740" i="14" s="1"/>
  <c r="L114" i="5"/>
  <c r="I656" i="13" s="1"/>
  <c r="L222" i="6"/>
  <c r="I752" i="14" s="1"/>
  <c r="K16" i="11"/>
  <c r="H67" i="19" s="1"/>
  <c r="L214" i="5"/>
  <c r="I756" i="13" s="1"/>
  <c r="L100" i="10"/>
  <c r="I628" i="18" s="1"/>
  <c r="L124" i="6"/>
  <c r="I654" i="14" s="1"/>
  <c r="L219" i="5"/>
  <c r="I761" i="13" s="1"/>
  <c r="L254" i="10"/>
  <c r="I782" i="18" s="1"/>
  <c r="L194" i="6"/>
  <c r="I724" i="14" s="1"/>
  <c r="L265" i="5"/>
  <c r="I807" i="13" s="1"/>
  <c r="L191" i="6"/>
  <c r="I721" i="14" s="1"/>
  <c r="L205" i="6"/>
  <c r="I735" i="14" s="1"/>
  <c r="L142" i="6"/>
  <c r="I672" i="14" s="1"/>
  <c r="L149" i="6"/>
  <c r="I679" i="14" s="1"/>
  <c r="L140" i="10"/>
  <c r="I668" i="18" s="1"/>
  <c r="L124" i="10"/>
  <c r="I652" i="18" s="1"/>
  <c r="L260" i="10"/>
  <c r="I788" i="18" s="1"/>
  <c r="L98" i="6"/>
  <c r="I628" i="14" s="1"/>
  <c r="L97" i="10"/>
  <c r="I625" i="18" s="1"/>
  <c r="L196" i="6"/>
  <c r="I726" i="14" s="1"/>
  <c r="L209" i="6"/>
  <c r="I739" i="14" s="1"/>
  <c r="L147" i="10"/>
  <c r="L167" i="10"/>
  <c r="I695" i="18" s="1"/>
  <c r="L193" i="10"/>
  <c r="I721" i="18" s="1"/>
  <c r="L99" i="10"/>
  <c r="I627" i="18" s="1"/>
  <c r="L106" i="6"/>
  <c r="I636" i="14" s="1"/>
  <c r="L193" i="5"/>
  <c r="I735" i="13" s="1"/>
  <c r="L103" i="10"/>
  <c r="I631" i="18" s="1"/>
  <c r="L212" i="6"/>
  <c r="I742" i="14" s="1"/>
  <c r="L125" i="10"/>
  <c r="I653" i="18" s="1"/>
  <c r="L110" i="5"/>
  <c r="I652" i="13" s="1"/>
  <c r="L235" i="5"/>
  <c r="L256" i="6"/>
  <c r="I786" i="14" s="1"/>
  <c r="L243" i="6"/>
  <c r="I773" i="14" s="1"/>
  <c r="L169" i="10"/>
  <c r="I697" i="18" s="1"/>
  <c r="L233" i="6"/>
  <c r="I763" i="14" s="1"/>
  <c r="L201" i="10"/>
  <c r="I729" i="18" s="1"/>
  <c r="L166" i="6"/>
  <c r="I696" i="14" s="1"/>
  <c r="L218" i="5"/>
  <c r="I760" i="13" s="1"/>
  <c r="L222" i="10"/>
  <c r="I750" i="18" s="1"/>
  <c r="L216" i="5"/>
  <c r="I758" i="13" s="1"/>
  <c r="L258" i="10"/>
  <c r="I786" i="18" s="1"/>
  <c r="L169" i="6"/>
  <c r="I699" i="14" s="1"/>
  <c r="L95" i="5"/>
  <c r="L236" i="5"/>
  <c r="I778" i="13" s="1"/>
  <c r="L213" i="5"/>
  <c r="I755" i="13" s="1"/>
  <c r="L164" i="5"/>
  <c r="I706" i="13" s="1"/>
  <c r="L129" i="5"/>
  <c r="I671" i="13" s="1"/>
  <c r="L107" i="5"/>
  <c r="I649" i="13" s="1"/>
  <c r="L167" i="6"/>
  <c r="I697" i="14" s="1"/>
  <c r="L255" i="10"/>
  <c r="I783" i="18" s="1"/>
  <c r="L124" i="5"/>
  <c r="I666" i="13" s="1"/>
  <c r="L250" i="10"/>
  <c r="I778" i="18" s="1"/>
  <c r="L206" i="5"/>
  <c r="I748" i="13" s="1"/>
  <c r="L201" i="6"/>
  <c r="I731" i="14" s="1"/>
  <c r="L153" i="10"/>
  <c r="I681" i="18" s="1"/>
  <c r="L168" i="10"/>
  <c r="I696" i="18" s="1"/>
  <c r="L104" i="6"/>
  <c r="I634" i="14" s="1"/>
  <c r="L200" i="6"/>
  <c r="I730" i="14" s="1"/>
  <c r="L241" i="6"/>
  <c r="I771" i="14" s="1"/>
  <c r="L178" i="6"/>
  <c r="I708" i="14" s="1"/>
  <c r="L96" i="5"/>
  <c r="I638" i="13" s="1"/>
  <c r="L158" i="10"/>
  <c r="I686" i="18" s="1"/>
  <c r="L173" i="10"/>
  <c r="I701" i="18" s="1"/>
  <c r="L113" i="6"/>
  <c r="I643" i="14" s="1"/>
  <c r="L15" i="6"/>
  <c r="I545" i="14" s="1"/>
  <c r="L182" i="6"/>
  <c r="I712" i="14" s="1"/>
  <c r="L171" i="5"/>
  <c r="I713" i="13" s="1"/>
  <c r="L246" i="5"/>
  <c r="I788" i="13" s="1"/>
  <c r="L122" i="10"/>
  <c r="I650" i="18" s="1"/>
  <c r="L14" i="6"/>
  <c r="L99" i="5"/>
  <c r="I641" i="13" s="1"/>
  <c r="L224" i="6"/>
  <c r="I754" i="14" s="1"/>
  <c r="L150" i="10"/>
  <c r="I678" i="18" s="1"/>
  <c r="L98" i="10"/>
  <c r="I626" i="18" s="1"/>
  <c r="L151" i="5"/>
  <c r="I693" i="13" s="1"/>
  <c r="L163" i="6"/>
  <c r="I693" i="14" s="1"/>
  <c r="L204" i="10"/>
  <c r="I732" i="18" s="1"/>
  <c r="L210" i="10"/>
  <c r="I738" i="18" s="1"/>
  <c r="L225" i="5"/>
  <c r="I767" i="13" s="1"/>
  <c r="L232" i="10"/>
  <c r="I760" i="18" s="1"/>
  <c r="L115" i="10"/>
  <c r="I643" i="18" s="1"/>
  <c r="L104" i="5"/>
  <c r="I646" i="13" s="1"/>
  <c r="L106" i="10"/>
  <c r="I634" i="18" s="1"/>
  <c r="L141" i="5"/>
  <c r="L216" i="6"/>
  <c r="I746" i="14" s="1"/>
  <c r="L181" i="6"/>
  <c r="I711" i="14" s="1"/>
  <c r="L161" i="5"/>
  <c r="I703" i="13" s="1"/>
  <c r="L261" i="6"/>
  <c r="I791" i="14" s="1"/>
  <c r="L234" i="6"/>
  <c r="I764" i="14" s="1"/>
  <c r="L238" i="10"/>
  <c r="I766" i="18" s="1"/>
  <c r="L207" i="5"/>
  <c r="I749" i="13" s="1"/>
  <c r="L176" i="6"/>
  <c r="I706" i="14" s="1"/>
  <c r="L198" i="5"/>
  <c r="I740" i="13" s="1"/>
  <c r="L154" i="10"/>
  <c r="I682" i="18" s="1"/>
  <c r="L236" i="6"/>
  <c r="I766" i="14" s="1"/>
  <c r="L125" i="6"/>
  <c r="I655" i="14" s="1"/>
  <c r="L195" i="6"/>
  <c r="I725" i="14" s="1"/>
  <c r="L233" i="10"/>
  <c r="I761" i="18" s="1"/>
  <c r="L257" i="5"/>
  <c r="I799" i="13" s="1"/>
  <c r="L221" i="10"/>
  <c r="I749" i="18" s="1"/>
  <c r="L122" i="6"/>
  <c r="I652" i="14" s="1"/>
  <c r="L170" i="10"/>
  <c r="I698" i="18" s="1"/>
  <c r="L159" i="10"/>
  <c r="I687" i="18" s="1"/>
  <c r="L14" i="5"/>
  <c r="L121" i="5"/>
  <c r="I663" i="13" s="1"/>
  <c r="L223" i="5"/>
  <c r="I765" i="13" s="1"/>
  <c r="L239" i="5"/>
  <c r="I781" i="13" s="1"/>
  <c r="L252" i="10"/>
  <c r="I780" i="18" s="1"/>
  <c r="L120" i="6"/>
  <c r="I650" i="14" s="1"/>
  <c r="L246" i="10"/>
  <c r="I774" i="18" s="1"/>
  <c r="L253" i="6"/>
  <c r="I783" i="14" s="1"/>
  <c r="L247" i="10"/>
  <c r="I775" i="18" s="1"/>
  <c r="L128" i="5"/>
  <c r="I670" i="13" s="1"/>
  <c r="L218" i="6"/>
  <c r="I748" i="14" s="1"/>
  <c r="L242" i="5"/>
  <c r="I784" i="13" s="1"/>
  <c r="L128" i="6"/>
  <c r="I658" i="14" s="1"/>
  <c r="L157" i="5"/>
  <c r="I699" i="13" s="1"/>
  <c r="L108" i="6"/>
  <c r="I638" i="14" s="1"/>
  <c r="L172" i="5"/>
  <c r="I714" i="13" s="1"/>
  <c r="L248" i="10"/>
  <c r="I776" i="18" s="1"/>
  <c r="L254" i="6"/>
  <c r="I784" i="14" s="1"/>
  <c r="L244" i="6"/>
  <c r="I774" i="14" s="1"/>
  <c r="L257" i="10"/>
  <c r="I785" i="18" s="1"/>
  <c r="L238" i="6"/>
  <c r="I768" i="14" s="1"/>
  <c r="L256" i="10"/>
  <c r="I784" i="18" s="1"/>
  <c r="L116" i="5"/>
  <c r="I658" i="13" s="1"/>
  <c r="L239" i="6"/>
  <c r="I769" i="14" s="1"/>
  <c r="L219" i="6"/>
  <c r="I749" i="14" s="1"/>
  <c r="L255" i="6"/>
  <c r="I785" i="14" s="1"/>
  <c r="L190" i="6"/>
  <c r="L122" i="5"/>
  <c r="I664" i="13" s="1"/>
  <c r="L160" i="6"/>
  <c r="I690" i="14" s="1"/>
  <c r="L231" i="10"/>
  <c r="L142" i="21"/>
  <c r="P295" i="17" s="1"/>
  <c r="H142" i="21"/>
  <c r="L295" i="17" s="1"/>
  <c r="L631" i="17" s="1"/>
  <c r="R142" i="21"/>
  <c r="V295" i="17" s="1"/>
  <c r="V631" i="17" s="1"/>
  <c r="N142" i="21"/>
  <c r="R295" i="17" s="1"/>
  <c r="G142" i="21"/>
  <c r="K295" i="17" s="1"/>
  <c r="K631" i="17" s="1"/>
  <c r="F142" i="21"/>
  <c r="K142" i="21"/>
  <c r="O295" i="17" s="1"/>
  <c r="O631" i="17" s="1"/>
  <c r="P142" i="21"/>
  <c r="T295" i="17" s="1"/>
  <c r="O142" i="21"/>
  <c r="S295" i="17" s="1"/>
  <c r="I142" i="21"/>
  <c r="M295" i="17" s="1"/>
  <c r="M631" i="17" s="1"/>
  <c r="M142" i="21"/>
  <c r="Q295" i="17" s="1"/>
  <c r="Q631" i="17" s="1"/>
  <c r="Q142" i="21"/>
  <c r="U295" i="17" s="1"/>
  <c r="J142" i="21"/>
  <c r="N295" i="17" s="1"/>
  <c r="N631" i="17" s="1"/>
  <c r="T631" i="17"/>
  <c r="G133" i="21"/>
  <c r="K464" i="17" s="1"/>
  <c r="Q133" i="21"/>
  <c r="U464" i="17" s="1"/>
  <c r="N133" i="21"/>
  <c r="R464" i="17" s="1"/>
  <c r="K133" i="21"/>
  <c r="O464" i="17" s="1"/>
  <c r="M133" i="21"/>
  <c r="Q464" i="17" s="1"/>
  <c r="L133" i="21"/>
  <c r="P464" i="17" s="1"/>
  <c r="P133" i="21"/>
  <c r="T464" i="17" s="1"/>
  <c r="I133" i="21"/>
  <c r="M464" i="17" s="1"/>
  <c r="R133" i="21"/>
  <c r="V464" i="17" s="1"/>
  <c r="J133" i="21"/>
  <c r="N464" i="17" s="1"/>
  <c r="F133" i="21"/>
  <c r="O133" i="21"/>
  <c r="S464" i="17" s="1"/>
  <c r="H133" i="21"/>
  <c r="L464" i="17" s="1"/>
  <c r="E39" i="23"/>
  <c r="Y857" i="18"/>
  <c r="X122" i="17"/>
  <c r="X626" i="17" s="1"/>
  <c r="W122" i="17"/>
  <c r="W626" i="17" s="1"/>
  <c r="Y904" i="13"/>
  <c r="F22" i="12"/>
  <c r="S631" i="17"/>
  <c r="U631" i="17"/>
  <c r="W111" i="17"/>
  <c r="X111" i="17"/>
  <c r="W112" i="17"/>
  <c r="W616" i="17" s="1"/>
  <c r="X112" i="17"/>
  <c r="X616" i="17" s="1"/>
  <c r="X121" i="17"/>
  <c r="X625" i="17" s="1"/>
  <c r="W121" i="17"/>
  <c r="W625" i="17" s="1"/>
  <c r="I48" i="21"/>
  <c r="E48" i="21" s="1"/>
  <c r="Y583" i="17"/>
  <c r="R631" i="17"/>
  <c r="W124" i="17"/>
  <c r="W628" i="17" s="1"/>
  <c r="X124" i="17"/>
  <c r="X628" i="17" s="1"/>
  <c r="E123" i="21"/>
  <c r="F55" i="21"/>
  <c r="P55" i="21"/>
  <c r="N55" i="21"/>
  <c r="R55" i="21"/>
  <c r="J55" i="21"/>
  <c r="Q55" i="21"/>
  <c r="O55" i="21"/>
  <c r="H55" i="21"/>
  <c r="L55" i="21"/>
  <c r="K55" i="21"/>
  <c r="M55" i="21"/>
  <c r="G55" i="21"/>
  <c r="I55" i="21"/>
  <c r="X126" i="17"/>
  <c r="X630" i="17" s="1"/>
  <c r="W126" i="17"/>
  <c r="W630" i="17" s="1"/>
  <c r="U279" i="17"/>
  <c r="O279" i="17"/>
  <c r="M279" i="17"/>
  <c r="K279" i="17"/>
  <c r="W279" i="17"/>
  <c r="X279" i="17"/>
  <c r="V279" i="17"/>
  <c r="T279" i="17"/>
  <c r="J279" i="17"/>
  <c r="N279" i="17"/>
  <c r="P279" i="17"/>
  <c r="Y296" i="17"/>
  <c r="J127" i="21"/>
  <c r="H127" i="21"/>
  <c r="N127" i="21"/>
  <c r="L127" i="21"/>
  <c r="F127" i="21"/>
  <c r="O127" i="21"/>
  <c r="Q127" i="21"/>
  <c r="R127" i="21"/>
  <c r="K127" i="21"/>
  <c r="M127" i="21"/>
  <c r="P127" i="21"/>
  <c r="G127" i="21"/>
  <c r="I127" i="21"/>
  <c r="P631" i="17"/>
  <c r="Y607" i="17"/>
  <c r="J103" i="21"/>
  <c r="N110" i="17" s="1"/>
  <c r="F103" i="21"/>
  <c r="J112" i="17" s="1"/>
  <c r="K103" i="21"/>
  <c r="O110" i="17" s="1"/>
  <c r="P103" i="21"/>
  <c r="T110" i="17" s="1"/>
  <c r="I103" i="21"/>
  <c r="M110" i="17" s="1"/>
  <c r="R103" i="21"/>
  <c r="V110" i="17" s="1"/>
  <c r="L103" i="21"/>
  <c r="P110" i="17" s="1"/>
  <c r="G103" i="21"/>
  <c r="K110" i="17" s="1"/>
  <c r="N103" i="21"/>
  <c r="R110" i="17" s="1"/>
  <c r="O103" i="21"/>
  <c r="S110" i="17" s="1"/>
  <c r="Q103" i="21"/>
  <c r="U110" i="17" s="1"/>
  <c r="H103" i="21"/>
  <c r="L110" i="17" s="1"/>
  <c r="M103" i="21"/>
  <c r="Q110" i="17" s="1"/>
  <c r="O115" i="21"/>
  <c r="S121" i="17" s="1"/>
  <c r="F115" i="21"/>
  <c r="J121" i="17" s="1"/>
  <c r="K115" i="21"/>
  <c r="O111" i="17" s="1"/>
  <c r="O615" i="17" s="1"/>
  <c r="R115" i="21"/>
  <c r="V122" i="17" s="1"/>
  <c r="I115" i="21"/>
  <c r="M121" i="17" s="1"/>
  <c r="H115" i="21"/>
  <c r="L124" i="17" s="1"/>
  <c r="J115" i="21"/>
  <c r="N122" i="17" s="1"/>
  <c r="N115" i="21"/>
  <c r="R111" i="17" s="1"/>
  <c r="M115" i="21"/>
  <c r="Q126" i="17" s="1"/>
  <c r="Q115" i="21"/>
  <c r="U124" i="17" s="1"/>
  <c r="G115" i="21"/>
  <c r="K121" i="17" s="1"/>
  <c r="L115" i="21"/>
  <c r="P121" i="17" s="1"/>
  <c r="P115" i="21"/>
  <c r="T111" i="17" s="1"/>
  <c r="Q58" i="21" l="1"/>
  <c r="G58" i="21"/>
  <c r="L58" i="21"/>
  <c r="M58" i="21"/>
  <c r="Q751" i="13" s="1"/>
  <c r="N58" i="21"/>
  <c r="R751" i="13" s="1"/>
  <c r="O121" i="17"/>
  <c r="R112" i="17"/>
  <c r="P126" i="17"/>
  <c r="V124" i="17"/>
  <c r="L111" i="17"/>
  <c r="L615" i="17" s="1"/>
  <c r="L126" i="17"/>
  <c r="K124" i="17"/>
  <c r="R121" i="17"/>
  <c r="W615" i="17"/>
  <c r="M122" i="17"/>
  <c r="V126" i="17"/>
  <c r="Q111" i="17"/>
  <c r="T615" i="17"/>
  <c r="R126" i="17"/>
  <c r="P111" i="17"/>
  <c r="Q114" i="17"/>
  <c r="S114" i="17"/>
  <c r="M126" i="17"/>
  <c r="L112" i="17"/>
  <c r="R114" i="17"/>
  <c r="Y279" i="17"/>
  <c r="R615" i="17"/>
  <c r="M49" i="21"/>
  <c r="I49" i="21"/>
  <c r="G49" i="21"/>
  <c r="O49" i="21"/>
  <c r="F49" i="21"/>
  <c r="Q49" i="21"/>
  <c r="J49" i="21"/>
  <c r="N49" i="21"/>
  <c r="R49" i="21"/>
  <c r="P49" i="21"/>
  <c r="H49" i="21"/>
  <c r="L49" i="21"/>
  <c r="K49" i="21"/>
  <c r="W799" i="13"/>
  <c r="X799" i="13"/>
  <c r="M799" i="13"/>
  <c r="T799" i="13"/>
  <c r="V799" i="13"/>
  <c r="K799" i="13"/>
  <c r="L799" i="13"/>
  <c r="R799" i="13"/>
  <c r="S799" i="13"/>
  <c r="U799" i="13"/>
  <c r="N799" i="13"/>
  <c r="O799" i="13"/>
  <c r="P799" i="13"/>
  <c r="J799" i="13"/>
  <c r="X666" i="13"/>
  <c r="W666" i="13"/>
  <c r="M666" i="13"/>
  <c r="O666" i="13"/>
  <c r="J666" i="13"/>
  <c r="L666" i="13"/>
  <c r="V666" i="13"/>
  <c r="U666" i="13"/>
  <c r="P666" i="13"/>
  <c r="K666" i="13"/>
  <c r="N666" i="13"/>
  <c r="S666" i="13"/>
  <c r="R666" i="13"/>
  <c r="T666" i="13"/>
  <c r="W751" i="13"/>
  <c r="M751" i="13"/>
  <c r="X751" i="13"/>
  <c r="K751" i="13"/>
  <c r="J751" i="13"/>
  <c r="U751" i="13"/>
  <c r="S751" i="13"/>
  <c r="L751" i="13"/>
  <c r="N751" i="13"/>
  <c r="T751" i="13"/>
  <c r="O751" i="13"/>
  <c r="P751" i="13"/>
  <c r="V751" i="13"/>
  <c r="X744" i="14"/>
  <c r="M744" i="14"/>
  <c r="J744" i="14"/>
  <c r="U744" i="14"/>
  <c r="L744" i="14"/>
  <c r="W744" i="14"/>
  <c r="N744" i="14"/>
  <c r="S744" i="14"/>
  <c r="R744" i="14"/>
  <c r="K744" i="14"/>
  <c r="O744" i="14"/>
  <c r="V744" i="14"/>
  <c r="P744" i="14"/>
  <c r="T744" i="14"/>
  <c r="X767" i="14"/>
  <c r="W767" i="14"/>
  <c r="M767" i="14"/>
  <c r="U767" i="14"/>
  <c r="J767" i="14"/>
  <c r="P767" i="14"/>
  <c r="T767" i="14"/>
  <c r="O767" i="14"/>
  <c r="N767" i="14"/>
  <c r="V767" i="14"/>
  <c r="L767" i="14"/>
  <c r="R767" i="14"/>
  <c r="K767" i="14"/>
  <c r="S767" i="14"/>
  <c r="W729" i="14"/>
  <c r="M729" i="14"/>
  <c r="J729" i="14"/>
  <c r="L729" i="14"/>
  <c r="T729" i="14"/>
  <c r="K729" i="14"/>
  <c r="V729" i="14"/>
  <c r="X729" i="14"/>
  <c r="Q729" i="14"/>
  <c r="N729" i="14"/>
  <c r="U729" i="14"/>
  <c r="P729" i="14"/>
  <c r="O729" i="14"/>
  <c r="S729" i="14"/>
  <c r="R729" i="14"/>
  <c r="P701" i="14"/>
  <c r="M701" i="14"/>
  <c r="O701" i="14"/>
  <c r="J701" i="14"/>
  <c r="R701" i="14"/>
  <c r="L701" i="14"/>
  <c r="X701" i="14"/>
  <c r="T701" i="14"/>
  <c r="U701" i="14"/>
  <c r="W701" i="14"/>
  <c r="V701" i="14"/>
  <c r="N701" i="14"/>
  <c r="K701" i="14"/>
  <c r="S701" i="14"/>
  <c r="X472" i="13"/>
  <c r="W472" i="13"/>
  <c r="N472" i="13"/>
  <c r="J472" i="13"/>
  <c r="V472" i="13"/>
  <c r="P472" i="13"/>
  <c r="S472" i="13"/>
  <c r="K472" i="13"/>
  <c r="T472" i="13"/>
  <c r="L472" i="13"/>
  <c r="Q472" i="13"/>
  <c r="U472" i="13"/>
  <c r="O472" i="13"/>
  <c r="R472" i="13"/>
  <c r="M472" i="13"/>
  <c r="X391" i="13"/>
  <c r="W391" i="13"/>
  <c r="V391" i="13"/>
  <c r="S391" i="13"/>
  <c r="L391" i="13"/>
  <c r="J391" i="13"/>
  <c r="P391" i="13"/>
  <c r="M391" i="13"/>
  <c r="N391" i="13"/>
  <c r="R391" i="13"/>
  <c r="K391" i="13"/>
  <c r="O391" i="13"/>
  <c r="Q391" i="13"/>
  <c r="T391" i="13"/>
  <c r="U391" i="13"/>
  <c r="W508" i="13"/>
  <c r="X508" i="13"/>
  <c r="J508" i="13"/>
  <c r="M508" i="13"/>
  <c r="K508" i="13"/>
  <c r="N508" i="13"/>
  <c r="S508" i="13"/>
  <c r="R508" i="13"/>
  <c r="P508" i="13"/>
  <c r="L508" i="13"/>
  <c r="Q508" i="13"/>
  <c r="U508" i="13"/>
  <c r="V508" i="13"/>
  <c r="T508" i="13"/>
  <c r="O508" i="13"/>
  <c r="W537" i="13"/>
  <c r="X537" i="13"/>
  <c r="J537" i="13"/>
  <c r="P537" i="13"/>
  <c r="M537" i="13"/>
  <c r="L537" i="13"/>
  <c r="S537" i="13"/>
  <c r="R537" i="13"/>
  <c r="N537" i="13"/>
  <c r="O537" i="13"/>
  <c r="K537" i="13"/>
  <c r="V537" i="13"/>
  <c r="Q537" i="13"/>
  <c r="T537" i="13"/>
  <c r="U537" i="13"/>
  <c r="W396" i="13"/>
  <c r="X396" i="13"/>
  <c r="J396" i="13"/>
  <c r="V396" i="13"/>
  <c r="N396" i="13"/>
  <c r="P396" i="13"/>
  <c r="S396" i="13"/>
  <c r="M396" i="13"/>
  <c r="R396" i="13"/>
  <c r="L396" i="13"/>
  <c r="O396" i="13"/>
  <c r="T396" i="13"/>
  <c r="U396" i="13"/>
  <c r="K396" i="13"/>
  <c r="Q396" i="13"/>
  <c r="X376" i="18"/>
  <c r="W376" i="18"/>
  <c r="P376" i="18"/>
  <c r="L376" i="18"/>
  <c r="N376" i="18"/>
  <c r="M376" i="18"/>
  <c r="J376" i="18"/>
  <c r="O376" i="18"/>
  <c r="S376" i="18"/>
  <c r="R376" i="18"/>
  <c r="V376" i="18"/>
  <c r="T376" i="18"/>
  <c r="K376" i="18"/>
  <c r="Q376" i="18"/>
  <c r="U376" i="18"/>
  <c r="W440" i="18"/>
  <c r="X440" i="18"/>
  <c r="J440" i="18"/>
  <c r="V440" i="18"/>
  <c r="L440" i="18"/>
  <c r="P440" i="18"/>
  <c r="N440" i="18"/>
  <c r="S440" i="18"/>
  <c r="K440" i="18"/>
  <c r="R440" i="18"/>
  <c r="M440" i="18"/>
  <c r="T440" i="18"/>
  <c r="O440" i="18"/>
  <c r="Q440" i="18"/>
  <c r="U440" i="18"/>
  <c r="W506" i="14"/>
  <c r="M506" i="14"/>
  <c r="X506" i="14"/>
  <c r="L506" i="14"/>
  <c r="R506" i="14"/>
  <c r="P506" i="14"/>
  <c r="S506" i="14"/>
  <c r="J506" i="14"/>
  <c r="V506" i="14"/>
  <c r="K506" i="14"/>
  <c r="Q506" i="14"/>
  <c r="U506" i="14"/>
  <c r="N506" i="14"/>
  <c r="T506" i="14"/>
  <c r="O506" i="14"/>
  <c r="I165" i="14"/>
  <c r="M165" i="6"/>
  <c r="I255" i="14"/>
  <c r="M255" i="6"/>
  <c r="I214" i="18"/>
  <c r="M214" i="10"/>
  <c r="I159" i="18"/>
  <c r="M159" i="10"/>
  <c r="I209" i="18"/>
  <c r="M209" i="10"/>
  <c r="M128" i="6"/>
  <c r="I128" i="14"/>
  <c r="I272" i="13"/>
  <c r="M272" i="5"/>
  <c r="I98" i="14"/>
  <c r="M98" i="6"/>
  <c r="I205" i="18"/>
  <c r="M205" i="10"/>
  <c r="T765" i="13"/>
  <c r="W765" i="13"/>
  <c r="P765" i="13"/>
  <c r="J765" i="13"/>
  <c r="K765" i="13"/>
  <c r="L765" i="13"/>
  <c r="S765" i="13"/>
  <c r="M765" i="13"/>
  <c r="U765" i="13"/>
  <c r="N765" i="13"/>
  <c r="O765" i="13"/>
  <c r="V765" i="13"/>
  <c r="R765" i="13"/>
  <c r="X765" i="13"/>
  <c r="W626" i="18"/>
  <c r="M626" i="18"/>
  <c r="T626" i="18"/>
  <c r="R626" i="18"/>
  <c r="V626" i="18"/>
  <c r="P626" i="18"/>
  <c r="L626" i="18"/>
  <c r="N626" i="18"/>
  <c r="X626" i="18"/>
  <c r="U626" i="18"/>
  <c r="J626" i="18"/>
  <c r="K626" i="18"/>
  <c r="S626" i="18"/>
  <c r="O626" i="18"/>
  <c r="X735" i="13"/>
  <c r="M735" i="13"/>
  <c r="T735" i="13"/>
  <c r="R735" i="13"/>
  <c r="J735" i="13"/>
  <c r="U735" i="13"/>
  <c r="P735" i="13"/>
  <c r="K735" i="13"/>
  <c r="N735" i="13"/>
  <c r="V735" i="13"/>
  <c r="L735" i="13"/>
  <c r="S735" i="13"/>
  <c r="Q735" i="13"/>
  <c r="O735" i="13"/>
  <c r="W735" i="13"/>
  <c r="X786" i="13"/>
  <c r="W786" i="13"/>
  <c r="J786" i="13"/>
  <c r="U786" i="13"/>
  <c r="T786" i="13"/>
  <c r="P786" i="13"/>
  <c r="O786" i="13"/>
  <c r="V786" i="13"/>
  <c r="M786" i="13"/>
  <c r="R786" i="13"/>
  <c r="S786" i="13"/>
  <c r="N786" i="13"/>
  <c r="L786" i="13"/>
  <c r="K786" i="13"/>
  <c r="X683" i="18"/>
  <c r="W683" i="18"/>
  <c r="J683" i="18"/>
  <c r="U683" i="18"/>
  <c r="O683" i="18"/>
  <c r="M683" i="18"/>
  <c r="T683" i="18"/>
  <c r="P683" i="18"/>
  <c r="V683" i="18"/>
  <c r="R683" i="18"/>
  <c r="N683" i="18"/>
  <c r="L683" i="18"/>
  <c r="Q683" i="18"/>
  <c r="K683" i="18"/>
  <c r="S683" i="18"/>
  <c r="X717" i="13"/>
  <c r="J717" i="13"/>
  <c r="M717" i="13"/>
  <c r="T717" i="13"/>
  <c r="K717" i="13"/>
  <c r="L717" i="13"/>
  <c r="R717" i="13"/>
  <c r="W717" i="13"/>
  <c r="Q717" i="13"/>
  <c r="O717" i="13"/>
  <c r="P717" i="13"/>
  <c r="S717" i="13"/>
  <c r="N717" i="13"/>
  <c r="U717" i="13"/>
  <c r="V717" i="13"/>
  <c r="Q739" i="18"/>
  <c r="V739" i="18"/>
  <c r="P739" i="18"/>
  <c r="R739" i="18"/>
  <c r="K739" i="18"/>
  <c r="X739" i="18"/>
  <c r="U739" i="18"/>
  <c r="L739" i="18"/>
  <c r="M739" i="18"/>
  <c r="N739" i="18"/>
  <c r="J739" i="18"/>
  <c r="T739" i="18"/>
  <c r="O739" i="18"/>
  <c r="S739" i="18"/>
  <c r="W739" i="18"/>
  <c r="R646" i="18"/>
  <c r="M646" i="18"/>
  <c r="J646" i="18"/>
  <c r="V646" i="18"/>
  <c r="W646" i="18"/>
  <c r="S646" i="18"/>
  <c r="K646" i="18"/>
  <c r="O646" i="18"/>
  <c r="N646" i="18"/>
  <c r="T646" i="18"/>
  <c r="X646" i="18"/>
  <c r="P646" i="18"/>
  <c r="U646" i="18"/>
  <c r="L646" i="18"/>
  <c r="Y127" i="17"/>
  <c r="V450" i="17"/>
  <c r="V457" i="17"/>
  <c r="V462" i="17"/>
  <c r="V458" i="17"/>
  <c r="V460" i="17"/>
  <c r="V448" i="17"/>
  <c r="W385" i="18"/>
  <c r="J385" i="18"/>
  <c r="P385" i="18"/>
  <c r="N385" i="18"/>
  <c r="X385" i="18"/>
  <c r="L385" i="18"/>
  <c r="S385" i="18"/>
  <c r="M385" i="18"/>
  <c r="R385" i="18"/>
  <c r="V385" i="18"/>
  <c r="Q385" i="18"/>
  <c r="U385" i="18"/>
  <c r="K385" i="18"/>
  <c r="O385" i="18"/>
  <c r="T385" i="18"/>
  <c r="W528" i="18"/>
  <c r="X528" i="18"/>
  <c r="M528" i="18"/>
  <c r="J528" i="18"/>
  <c r="S528" i="18"/>
  <c r="P528" i="18"/>
  <c r="R528" i="18"/>
  <c r="N528" i="18"/>
  <c r="U528" i="18"/>
  <c r="T528" i="18"/>
  <c r="L528" i="18"/>
  <c r="K528" i="18"/>
  <c r="V528" i="18"/>
  <c r="O528" i="18"/>
  <c r="Q528" i="18"/>
  <c r="W489" i="14"/>
  <c r="X489" i="14"/>
  <c r="U489" i="14"/>
  <c r="J489" i="14"/>
  <c r="S489" i="14"/>
  <c r="K489" i="14"/>
  <c r="P489" i="14"/>
  <c r="M489" i="14"/>
  <c r="L489" i="14"/>
  <c r="R489" i="14"/>
  <c r="V489" i="14"/>
  <c r="Q489" i="14"/>
  <c r="O489" i="14"/>
  <c r="N489" i="14"/>
  <c r="T489" i="14"/>
  <c r="W509" i="18"/>
  <c r="X509" i="18"/>
  <c r="J509" i="18"/>
  <c r="L509" i="18"/>
  <c r="M509" i="18"/>
  <c r="P509" i="18"/>
  <c r="S509" i="18"/>
  <c r="V509" i="18"/>
  <c r="K509" i="18"/>
  <c r="R509" i="18"/>
  <c r="N509" i="18"/>
  <c r="O509" i="18"/>
  <c r="Q509" i="18"/>
  <c r="T509" i="18"/>
  <c r="U509" i="18"/>
  <c r="W413" i="13"/>
  <c r="J413" i="13"/>
  <c r="X413" i="13"/>
  <c r="N413" i="13"/>
  <c r="S413" i="13"/>
  <c r="P413" i="13"/>
  <c r="L413" i="13"/>
  <c r="M413" i="13"/>
  <c r="V413" i="13"/>
  <c r="U413" i="13"/>
  <c r="R413" i="13"/>
  <c r="Q413" i="13"/>
  <c r="K413" i="13"/>
  <c r="O413" i="13"/>
  <c r="T413" i="13"/>
  <c r="W373" i="13"/>
  <c r="X373" i="13"/>
  <c r="L373" i="13"/>
  <c r="J373" i="13"/>
  <c r="P373" i="13"/>
  <c r="V373" i="13"/>
  <c r="R373" i="13"/>
  <c r="S373" i="13"/>
  <c r="M373" i="13"/>
  <c r="O373" i="13"/>
  <c r="U373" i="13"/>
  <c r="K373" i="13"/>
  <c r="Q373" i="13"/>
  <c r="N373" i="13"/>
  <c r="T373" i="13"/>
  <c r="W488" i="14"/>
  <c r="X488" i="14"/>
  <c r="J488" i="14"/>
  <c r="L488" i="14"/>
  <c r="P488" i="14"/>
  <c r="S488" i="14"/>
  <c r="M488" i="14"/>
  <c r="N488" i="14"/>
  <c r="V488" i="14"/>
  <c r="R488" i="14"/>
  <c r="K488" i="14"/>
  <c r="T488" i="14"/>
  <c r="U488" i="14"/>
  <c r="Q488" i="14"/>
  <c r="O488" i="14"/>
  <c r="W467" i="13"/>
  <c r="X467" i="13"/>
  <c r="J467" i="13"/>
  <c r="N467" i="13"/>
  <c r="P467" i="13"/>
  <c r="M467" i="13"/>
  <c r="V467" i="13"/>
  <c r="S467" i="13"/>
  <c r="L467" i="13"/>
  <c r="Q467" i="13"/>
  <c r="T467" i="13"/>
  <c r="O467" i="13"/>
  <c r="U467" i="13"/>
  <c r="R467" i="13"/>
  <c r="K467" i="13"/>
  <c r="W511" i="18"/>
  <c r="X511" i="18"/>
  <c r="J511" i="18"/>
  <c r="P511" i="18"/>
  <c r="M511" i="18"/>
  <c r="S511" i="18"/>
  <c r="V511" i="18"/>
  <c r="L511" i="18"/>
  <c r="N511" i="18"/>
  <c r="R511" i="18"/>
  <c r="K511" i="18"/>
  <c r="O511" i="18"/>
  <c r="U511" i="18"/>
  <c r="Q511" i="18"/>
  <c r="T511" i="18"/>
  <c r="X462" i="18"/>
  <c r="W462" i="18"/>
  <c r="S462" i="18"/>
  <c r="J462" i="18"/>
  <c r="P462" i="18"/>
  <c r="L462" i="18"/>
  <c r="K462" i="18"/>
  <c r="U462" i="18"/>
  <c r="M462" i="18"/>
  <c r="N462" i="18"/>
  <c r="R462" i="18"/>
  <c r="O462" i="18"/>
  <c r="Q462" i="18"/>
  <c r="T462" i="18"/>
  <c r="V462" i="18"/>
  <c r="J278" i="17"/>
  <c r="E106" i="21"/>
  <c r="I242" i="14"/>
  <c r="M242" i="6"/>
  <c r="I261" i="18"/>
  <c r="M261" i="10"/>
  <c r="I205" i="14"/>
  <c r="M205" i="6"/>
  <c r="M158" i="10"/>
  <c r="I158" i="18"/>
  <c r="I217" i="18"/>
  <c r="M217" i="10"/>
  <c r="M180" i="10"/>
  <c r="I180" i="18"/>
  <c r="I214" i="14"/>
  <c r="M214" i="6"/>
  <c r="I208" i="18"/>
  <c r="M208" i="10"/>
  <c r="I210" i="18"/>
  <c r="M210" i="10"/>
  <c r="Q614" i="17"/>
  <c r="M614" i="17"/>
  <c r="K115" i="17"/>
  <c r="K619" i="17" s="1"/>
  <c r="K128" i="17"/>
  <c r="K632" i="17" s="1"/>
  <c r="P128" i="17"/>
  <c r="P632" i="17" s="1"/>
  <c r="P115" i="17"/>
  <c r="P619" i="17" s="1"/>
  <c r="O126" i="17"/>
  <c r="K126" i="17"/>
  <c r="J124" i="17"/>
  <c r="M124" i="17"/>
  <c r="K112" i="17"/>
  <c r="T112" i="17"/>
  <c r="M111" i="17"/>
  <c r="M615" i="17" s="1"/>
  <c r="J111" i="17"/>
  <c r="S122" i="17"/>
  <c r="Q122" i="17"/>
  <c r="X785" i="14"/>
  <c r="W785" i="14"/>
  <c r="M785" i="14"/>
  <c r="J785" i="14"/>
  <c r="T785" i="14"/>
  <c r="K785" i="14"/>
  <c r="S785" i="14"/>
  <c r="V785" i="14"/>
  <c r="O785" i="14"/>
  <c r="L785" i="14"/>
  <c r="N785" i="14"/>
  <c r="U785" i="14"/>
  <c r="P785" i="14"/>
  <c r="R785" i="14"/>
  <c r="X784" i="14"/>
  <c r="W784" i="14"/>
  <c r="K784" i="14"/>
  <c r="R784" i="14"/>
  <c r="J784" i="14"/>
  <c r="T784" i="14"/>
  <c r="V784" i="14"/>
  <c r="P784" i="14"/>
  <c r="O784" i="14"/>
  <c r="L784" i="14"/>
  <c r="S784" i="14"/>
  <c r="N784" i="14"/>
  <c r="U784" i="14"/>
  <c r="M784" i="14"/>
  <c r="X670" i="13"/>
  <c r="J670" i="13"/>
  <c r="M670" i="13"/>
  <c r="T670" i="13"/>
  <c r="U670" i="13"/>
  <c r="L670" i="13"/>
  <c r="P670" i="13"/>
  <c r="R670" i="13"/>
  <c r="N670" i="13"/>
  <c r="O670" i="13"/>
  <c r="K670" i="13"/>
  <c r="V670" i="13"/>
  <c r="S670" i="13"/>
  <c r="W670" i="13"/>
  <c r="W663" i="13"/>
  <c r="X663" i="13"/>
  <c r="M663" i="13"/>
  <c r="V663" i="13"/>
  <c r="Q663" i="13"/>
  <c r="O663" i="13"/>
  <c r="R663" i="13"/>
  <c r="J663" i="13"/>
  <c r="K663" i="13"/>
  <c r="P663" i="13"/>
  <c r="U663" i="13"/>
  <c r="T663" i="13"/>
  <c r="S663" i="13"/>
  <c r="N663" i="13"/>
  <c r="L663" i="13"/>
  <c r="W725" i="14"/>
  <c r="X725" i="14"/>
  <c r="P725" i="14"/>
  <c r="M725" i="14"/>
  <c r="J725" i="14"/>
  <c r="Q725" i="14"/>
  <c r="R725" i="14"/>
  <c r="T725" i="14"/>
  <c r="O725" i="14"/>
  <c r="U725" i="14"/>
  <c r="S725" i="14"/>
  <c r="N725" i="14"/>
  <c r="V725" i="14"/>
  <c r="L725" i="14"/>
  <c r="K725" i="14"/>
  <c r="J764" i="14"/>
  <c r="N764" i="14"/>
  <c r="O764" i="14"/>
  <c r="U764" i="14"/>
  <c r="P764" i="14"/>
  <c r="M764" i="14"/>
  <c r="R764" i="14"/>
  <c r="K764" i="14"/>
  <c r="L764" i="14"/>
  <c r="T764" i="14"/>
  <c r="X764" i="14"/>
  <c r="V764" i="14"/>
  <c r="S764" i="14"/>
  <c r="W764" i="14"/>
  <c r="W643" i="18"/>
  <c r="T643" i="18"/>
  <c r="M643" i="18"/>
  <c r="K643" i="18"/>
  <c r="X643" i="18"/>
  <c r="U643" i="18"/>
  <c r="P643" i="18"/>
  <c r="L643" i="18"/>
  <c r="O643" i="18"/>
  <c r="V643" i="18"/>
  <c r="J643" i="18"/>
  <c r="R643" i="18"/>
  <c r="S643" i="18"/>
  <c r="Q643" i="18"/>
  <c r="N643" i="18"/>
  <c r="X678" i="18"/>
  <c r="M678" i="18"/>
  <c r="U678" i="18"/>
  <c r="L678" i="18"/>
  <c r="K678" i="18"/>
  <c r="P678" i="18"/>
  <c r="O678" i="18"/>
  <c r="V678" i="18"/>
  <c r="T678" i="18"/>
  <c r="W678" i="18"/>
  <c r="J678" i="18"/>
  <c r="R678" i="18"/>
  <c r="S678" i="18"/>
  <c r="N678" i="18"/>
  <c r="U545" i="14"/>
  <c r="S545" i="14"/>
  <c r="P545" i="14"/>
  <c r="V545" i="14"/>
  <c r="L545" i="14"/>
  <c r="R545" i="14"/>
  <c r="K545" i="14"/>
  <c r="Q545" i="14"/>
  <c r="N545" i="14"/>
  <c r="M545" i="14"/>
  <c r="W545" i="14"/>
  <c r="J545" i="14"/>
  <c r="T545" i="14"/>
  <c r="X545" i="14"/>
  <c r="O545" i="14"/>
  <c r="X634" i="14"/>
  <c r="J634" i="14"/>
  <c r="K634" i="14"/>
  <c r="W634" i="14"/>
  <c r="M634" i="14"/>
  <c r="T634" i="14"/>
  <c r="R634" i="14"/>
  <c r="L634" i="14"/>
  <c r="P634" i="14"/>
  <c r="O634" i="14"/>
  <c r="Q634" i="14"/>
  <c r="U634" i="14"/>
  <c r="N634" i="14"/>
  <c r="S634" i="14"/>
  <c r="V634" i="14"/>
  <c r="M697" i="14"/>
  <c r="W697" i="14"/>
  <c r="R697" i="14"/>
  <c r="P697" i="14"/>
  <c r="J697" i="14"/>
  <c r="U697" i="14"/>
  <c r="N697" i="14"/>
  <c r="K697" i="14"/>
  <c r="X697" i="14"/>
  <c r="V697" i="14"/>
  <c r="L697" i="14"/>
  <c r="T697" i="14"/>
  <c r="S697" i="14"/>
  <c r="O697" i="14"/>
  <c r="J786" i="18"/>
  <c r="W786" i="18"/>
  <c r="M786" i="18"/>
  <c r="T786" i="18"/>
  <c r="X786" i="18"/>
  <c r="L786" i="18"/>
  <c r="U786" i="18"/>
  <c r="P786" i="18"/>
  <c r="K786" i="18"/>
  <c r="S786" i="18"/>
  <c r="R786" i="18"/>
  <c r="O786" i="18"/>
  <c r="V786" i="18"/>
  <c r="N786" i="18"/>
  <c r="Q786" i="18"/>
  <c r="W773" i="14"/>
  <c r="M773" i="14"/>
  <c r="T773" i="14"/>
  <c r="P773" i="14"/>
  <c r="L773" i="14"/>
  <c r="U773" i="14"/>
  <c r="K773" i="14"/>
  <c r="S773" i="14"/>
  <c r="X773" i="14"/>
  <c r="R773" i="14"/>
  <c r="V773" i="14"/>
  <c r="J773" i="14"/>
  <c r="O773" i="14"/>
  <c r="N773" i="14"/>
  <c r="W636" i="14"/>
  <c r="X636" i="14"/>
  <c r="P636" i="14"/>
  <c r="L636" i="14"/>
  <c r="T636" i="14"/>
  <c r="U636" i="14"/>
  <c r="Q636" i="14"/>
  <c r="S636" i="14"/>
  <c r="M636" i="14"/>
  <c r="V636" i="14"/>
  <c r="R636" i="14"/>
  <c r="O636" i="14"/>
  <c r="K636" i="14"/>
  <c r="N636" i="14"/>
  <c r="J636" i="14"/>
  <c r="X628" i="14"/>
  <c r="W628" i="14"/>
  <c r="M628" i="14"/>
  <c r="J628" i="14"/>
  <c r="T628" i="14"/>
  <c r="V628" i="14"/>
  <c r="U628" i="14"/>
  <c r="R628" i="14"/>
  <c r="S628" i="14"/>
  <c r="K628" i="14"/>
  <c r="L628" i="14"/>
  <c r="N628" i="14"/>
  <c r="P628" i="14"/>
  <c r="O628" i="14"/>
  <c r="X807" i="13"/>
  <c r="M807" i="13"/>
  <c r="P807" i="13"/>
  <c r="W807" i="13"/>
  <c r="J807" i="13"/>
  <c r="K807" i="13"/>
  <c r="L807" i="13"/>
  <c r="V807" i="13"/>
  <c r="S807" i="13"/>
  <c r="O807" i="13"/>
  <c r="T807" i="13"/>
  <c r="U807" i="13"/>
  <c r="R807" i="13"/>
  <c r="N807" i="13"/>
  <c r="T752" i="14"/>
  <c r="W752" i="14"/>
  <c r="M752" i="14"/>
  <c r="X752" i="14"/>
  <c r="J752" i="14"/>
  <c r="U752" i="14"/>
  <c r="P752" i="14"/>
  <c r="Q752" i="14"/>
  <c r="O752" i="14"/>
  <c r="K752" i="14"/>
  <c r="V752" i="14"/>
  <c r="L752" i="14"/>
  <c r="N752" i="14"/>
  <c r="S752" i="14"/>
  <c r="R752" i="14"/>
  <c r="X795" i="13"/>
  <c r="Q795" i="13"/>
  <c r="V795" i="13"/>
  <c r="L795" i="13"/>
  <c r="J795" i="13"/>
  <c r="W795" i="13"/>
  <c r="T795" i="13"/>
  <c r="S795" i="13"/>
  <c r="N795" i="13"/>
  <c r="K795" i="13"/>
  <c r="P795" i="13"/>
  <c r="M795" i="13"/>
  <c r="U795" i="13"/>
  <c r="R795" i="13"/>
  <c r="O795" i="13"/>
  <c r="T741" i="13"/>
  <c r="J741" i="13"/>
  <c r="W741" i="13"/>
  <c r="M741" i="13"/>
  <c r="Q741" i="13"/>
  <c r="U741" i="13"/>
  <c r="V741" i="13"/>
  <c r="K741" i="13"/>
  <c r="L741" i="13"/>
  <c r="O741" i="13"/>
  <c r="R741" i="13"/>
  <c r="X741" i="13"/>
  <c r="S741" i="13"/>
  <c r="N741" i="13"/>
  <c r="P741" i="13"/>
  <c r="X728" i="13"/>
  <c r="K728" i="13"/>
  <c r="U728" i="13"/>
  <c r="M728" i="13"/>
  <c r="P728" i="13"/>
  <c r="V728" i="13"/>
  <c r="O728" i="13"/>
  <c r="W728" i="13"/>
  <c r="J728" i="13"/>
  <c r="S728" i="13"/>
  <c r="T728" i="13"/>
  <c r="L728" i="13"/>
  <c r="Q728" i="13"/>
  <c r="R728" i="13"/>
  <c r="N728" i="13"/>
  <c r="W745" i="18"/>
  <c r="M745" i="18"/>
  <c r="U745" i="18"/>
  <c r="J745" i="18"/>
  <c r="L745" i="18"/>
  <c r="T745" i="18"/>
  <c r="Q745" i="18"/>
  <c r="P745" i="18"/>
  <c r="O745" i="18"/>
  <c r="X745" i="18"/>
  <c r="R745" i="18"/>
  <c r="S745" i="18"/>
  <c r="K745" i="18"/>
  <c r="V745" i="18"/>
  <c r="N745" i="18"/>
  <c r="M656" i="14"/>
  <c r="L656" i="14"/>
  <c r="W656" i="14"/>
  <c r="U656" i="14"/>
  <c r="R656" i="14"/>
  <c r="J656" i="14"/>
  <c r="P656" i="14"/>
  <c r="T656" i="14"/>
  <c r="Q656" i="14"/>
  <c r="O656" i="14"/>
  <c r="V656" i="14"/>
  <c r="X656" i="14"/>
  <c r="N656" i="14"/>
  <c r="K656" i="14"/>
  <c r="S656" i="14"/>
  <c r="M737" i="18"/>
  <c r="X737" i="18"/>
  <c r="J737" i="18"/>
  <c r="T737" i="18"/>
  <c r="P737" i="18"/>
  <c r="K737" i="18"/>
  <c r="V737" i="18"/>
  <c r="O737" i="18"/>
  <c r="L737" i="18"/>
  <c r="W737" i="18"/>
  <c r="U737" i="18"/>
  <c r="N737" i="18"/>
  <c r="R737" i="18"/>
  <c r="S737" i="18"/>
  <c r="X747" i="13"/>
  <c r="W747" i="13"/>
  <c r="M747" i="13"/>
  <c r="J747" i="13"/>
  <c r="P747" i="13"/>
  <c r="V747" i="13"/>
  <c r="R747" i="13"/>
  <c r="U747" i="13"/>
  <c r="O747" i="13"/>
  <c r="L747" i="13"/>
  <c r="T747" i="13"/>
  <c r="N747" i="13"/>
  <c r="K747" i="13"/>
  <c r="S747" i="13"/>
  <c r="X644" i="13"/>
  <c r="M644" i="13"/>
  <c r="W644" i="13"/>
  <c r="J644" i="13"/>
  <c r="U644" i="13"/>
  <c r="R644" i="13"/>
  <c r="O644" i="13"/>
  <c r="P644" i="13"/>
  <c r="K644" i="13"/>
  <c r="S644" i="13"/>
  <c r="T644" i="13"/>
  <c r="L644" i="13"/>
  <c r="V644" i="13"/>
  <c r="N644" i="13"/>
  <c r="W779" i="18"/>
  <c r="M779" i="18"/>
  <c r="T779" i="18"/>
  <c r="X779" i="18"/>
  <c r="O779" i="18"/>
  <c r="U779" i="18"/>
  <c r="P779" i="18"/>
  <c r="K779" i="18"/>
  <c r="N779" i="18"/>
  <c r="R779" i="18"/>
  <c r="V779" i="18"/>
  <c r="L779" i="18"/>
  <c r="S779" i="18"/>
  <c r="Q779" i="18"/>
  <c r="J779" i="18"/>
  <c r="L792" i="14"/>
  <c r="N792" i="14"/>
  <c r="R792" i="14"/>
  <c r="T792" i="14"/>
  <c r="X792" i="14"/>
  <c r="K792" i="14"/>
  <c r="Q792" i="14"/>
  <c r="O792" i="14"/>
  <c r="M792" i="14"/>
  <c r="S792" i="14"/>
  <c r="U792" i="14"/>
  <c r="V792" i="14"/>
  <c r="W792" i="14"/>
  <c r="J792" i="14"/>
  <c r="P792" i="14"/>
  <c r="X739" i="13"/>
  <c r="M739" i="13"/>
  <c r="T739" i="13"/>
  <c r="K739" i="13"/>
  <c r="L739" i="13"/>
  <c r="Q739" i="13"/>
  <c r="J739" i="13"/>
  <c r="U739" i="13"/>
  <c r="W739" i="13"/>
  <c r="P739" i="13"/>
  <c r="R739" i="13"/>
  <c r="V739" i="13"/>
  <c r="N739" i="13"/>
  <c r="S739" i="13"/>
  <c r="O739" i="13"/>
  <c r="W759" i="13"/>
  <c r="X759" i="13"/>
  <c r="J759" i="13"/>
  <c r="R759" i="13"/>
  <c r="M759" i="13"/>
  <c r="V759" i="13"/>
  <c r="K759" i="13"/>
  <c r="L759" i="13"/>
  <c r="P759" i="13"/>
  <c r="U759" i="13"/>
  <c r="S759" i="13"/>
  <c r="T759" i="13"/>
  <c r="O759" i="13"/>
  <c r="N759" i="13"/>
  <c r="I677" i="13"/>
  <c r="L276" i="5"/>
  <c r="I818" i="13" s="1"/>
  <c r="I762" i="14"/>
  <c r="L268" i="6"/>
  <c r="I798" i="14" s="1"/>
  <c r="X696" i="13"/>
  <c r="W696" i="13"/>
  <c r="M696" i="13"/>
  <c r="J696" i="13"/>
  <c r="O696" i="13"/>
  <c r="Q696" i="13"/>
  <c r="T696" i="13"/>
  <c r="P696" i="13"/>
  <c r="V696" i="13"/>
  <c r="U696" i="13"/>
  <c r="S696" i="13"/>
  <c r="R696" i="13"/>
  <c r="L696" i="13"/>
  <c r="N696" i="13"/>
  <c r="K696" i="13"/>
  <c r="X635" i="14"/>
  <c r="T635" i="14"/>
  <c r="W635" i="14"/>
  <c r="Q635" i="14"/>
  <c r="P635" i="14"/>
  <c r="N635" i="14"/>
  <c r="U635" i="14"/>
  <c r="M635" i="14"/>
  <c r="J635" i="14"/>
  <c r="K635" i="14"/>
  <c r="V635" i="14"/>
  <c r="L635" i="14"/>
  <c r="O635" i="14"/>
  <c r="R635" i="14"/>
  <c r="S635" i="14"/>
  <c r="W638" i="18"/>
  <c r="X638" i="18"/>
  <c r="L638" i="18"/>
  <c r="T638" i="18"/>
  <c r="U638" i="18"/>
  <c r="K638" i="18"/>
  <c r="O638" i="18"/>
  <c r="M638" i="18"/>
  <c r="J638" i="18"/>
  <c r="R638" i="18"/>
  <c r="S638" i="18"/>
  <c r="V638" i="18"/>
  <c r="Q638" i="18"/>
  <c r="P638" i="18"/>
  <c r="N638" i="18"/>
  <c r="U669" i="18"/>
  <c r="O669" i="18"/>
  <c r="L669" i="18"/>
  <c r="K669" i="18"/>
  <c r="W669" i="18"/>
  <c r="V669" i="18"/>
  <c r="S669" i="18"/>
  <c r="M669" i="18"/>
  <c r="R669" i="18"/>
  <c r="J669" i="18"/>
  <c r="T669" i="18"/>
  <c r="P669" i="18"/>
  <c r="Q669" i="18"/>
  <c r="N669" i="18"/>
  <c r="X669" i="18"/>
  <c r="M722" i="13"/>
  <c r="U722" i="13"/>
  <c r="P722" i="13"/>
  <c r="R722" i="13"/>
  <c r="W722" i="13"/>
  <c r="K722" i="13"/>
  <c r="X722" i="13"/>
  <c r="S722" i="13"/>
  <c r="N722" i="13"/>
  <c r="O722" i="13"/>
  <c r="J722" i="13"/>
  <c r="L722" i="13"/>
  <c r="T722" i="13"/>
  <c r="V722" i="13"/>
  <c r="J768" i="18"/>
  <c r="W768" i="18"/>
  <c r="K768" i="18"/>
  <c r="T768" i="18"/>
  <c r="S768" i="18"/>
  <c r="V768" i="18"/>
  <c r="P768" i="18"/>
  <c r="N768" i="18"/>
  <c r="M768" i="18"/>
  <c r="U768" i="18"/>
  <c r="O768" i="18"/>
  <c r="X768" i="18"/>
  <c r="Q768" i="18"/>
  <c r="L768" i="18"/>
  <c r="R768" i="18"/>
  <c r="M744" i="18"/>
  <c r="T744" i="18"/>
  <c r="X744" i="18"/>
  <c r="P744" i="18"/>
  <c r="L744" i="18"/>
  <c r="O744" i="18"/>
  <c r="Q744" i="18"/>
  <c r="R744" i="18"/>
  <c r="K744" i="18"/>
  <c r="W744" i="18"/>
  <c r="N744" i="18"/>
  <c r="U744" i="18"/>
  <c r="S744" i="18"/>
  <c r="J744" i="18"/>
  <c r="V744" i="18"/>
  <c r="W647" i="13"/>
  <c r="J647" i="13"/>
  <c r="L647" i="13"/>
  <c r="V647" i="13"/>
  <c r="X647" i="13"/>
  <c r="T647" i="13"/>
  <c r="K647" i="13"/>
  <c r="P647" i="13"/>
  <c r="U647" i="13"/>
  <c r="M647" i="13"/>
  <c r="S647" i="13"/>
  <c r="N647" i="13"/>
  <c r="O647" i="13"/>
  <c r="Q647" i="13"/>
  <c r="R647" i="13"/>
  <c r="X762" i="13"/>
  <c r="M762" i="13"/>
  <c r="J762" i="13"/>
  <c r="U762" i="13"/>
  <c r="P762" i="13"/>
  <c r="K762" i="13"/>
  <c r="R762" i="13"/>
  <c r="T762" i="13"/>
  <c r="V762" i="13"/>
  <c r="W762" i="13"/>
  <c r="O762" i="13"/>
  <c r="S762" i="13"/>
  <c r="N762" i="13"/>
  <c r="L762" i="13"/>
  <c r="Q762" i="13"/>
  <c r="X808" i="13"/>
  <c r="W808" i="13"/>
  <c r="U808" i="13"/>
  <c r="V808" i="13"/>
  <c r="P808" i="13"/>
  <c r="L808" i="13"/>
  <c r="O808" i="13"/>
  <c r="R808" i="13"/>
  <c r="Q808" i="13"/>
  <c r="S808" i="13"/>
  <c r="J808" i="13"/>
  <c r="M808" i="13"/>
  <c r="T808" i="13"/>
  <c r="K808" i="13"/>
  <c r="N808" i="13"/>
  <c r="X782" i="14"/>
  <c r="M782" i="14"/>
  <c r="J782" i="14"/>
  <c r="U782" i="14"/>
  <c r="T782" i="14"/>
  <c r="P782" i="14"/>
  <c r="K782" i="14"/>
  <c r="N782" i="14"/>
  <c r="L782" i="14"/>
  <c r="Q782" i="14"/>
  <c r="V782" i="14"/>
  <c r="O782" i="14"/>
  <c r="R782" i="14"/>
  <c r="W782" i="14"/>
  <c r="S782" i="14"/>
  <c r="W704" i="18"/>
  <c r="J704" i="18"/>
  <c r="M704" i="18"/>
  <c r="O704" i="18"/>
  <c r="U704" i="18"/>
  <c r="T704" i="18"/>
  <c r="Q704" i="18"/>
  <c r="P704" i="18"/>
  <c r="V704" i="18"/>
  <c r="X704" i="18"/>
  <c r="N704" i="18"/>
  <c r="K704" i="18"/>
  <c r="L704" i="18"/>
  <c r="S704" i="18"/>
  <c r="R704" i="18"/>
  <c r="X777" i="18"/>
  <c r="M777" i="18"/>
  <c r="L777" i="18"/>
  <c r="J777" i="18"/>
  <c r="K777" i="18"/>
  <c r="W777" i="18"/>
  <c r="V777" i="18"/>
  <c r="Q777" i="18"/>
  <c r="U777" i="18"/>
  <c r="N777" i="18"/>
  <c r="R777" i="18"/>
  <c r="T777" i="18"/>
  <c r="P777" i="18"/>
  <c r="S777" i="18"/>
  <c r="O777" i="18"/>
  <c r="U757" i="13"/>
  <c r="N757" i="13"/>
  <c r="L757" i="13"/>
  <c r="K757" i="13"/>
  <c r="R757" i="13"/>
  <c r="J757" i="13"/>
  <c r="X757" i="13"/>
  <c r="O757" i="13"/>
  <c r="M757" i="13"/>
  <c r="P757" i="13"/>
  <c r="S757" i="13"/>
  <c r="Q757" i="13"/>
  <c r="V757" i="13"/>
  <c r="T757" i="13"/>
  <c r="W757" i="13"/>
  <c r="X637" i="14"/>
  <c r="W637" i="14"/>
  <c r="M637" i="14"/>
  <c r="K637" i="14"/>
  <c r="L637" i="14"/>
  <c r="V637" i="14"/>
  <c r="J637" i="14"/>
  <c r="T637" i="14"/>
  <c r="S637" i="14"/>
  <c r="Q637" i="14"/>
  <c r="P637" i="14"/>
  <c r="R637" i="14"/>
  <c r="N637" i="14"/>
  <c r="U637" i="14"/>
  <c r="O637" i="14"/>
  <c r="X644" i="14"/>
  <c r="W644" i="14"/>
  <c r="M644" i="14"/>
  <c r="L644" i="14"/>
  <c r="U644" i="14"/>
  <c r="K644" i="14"/>
  <c r="O644" i="14"/>
  <c r="J644" i="14"/>
  <c r="S644" i="14"/>
  <c r="R644" i="14"/>
  <c r="Q644" i="14"/>
  <c r="N644" i="14"/>
  <c r="T644" i="14"/>
  <c r="V644" i="14"/>
  <c r="P644" i="14"/>
  <c r="W805" i="13"/>
  <c r="X805" i="13"/>
  <c r="J805" i="13"/>
  <c r="T805" i="13"/>
  <c r="U805" i="13"/>
  <c r="M805" i="13"/>
  <c r="Q805" i="13"/>
  <c r="L805" i="13"/>
  <c r="V805" i="13"/>
  <c r="N805" i="13"/>
  <c r="S805" i="13"/>
  <c r="O805" i="13"/>
  <c r="P805" i="13"/>
  <c r="K805" i="13"/>
  <c r="R805" i="13"/>
  <c r="X789" i="13"/>
  <c r="W789" i="13"/>
  <c r="V789" i="13"/>
  <c r="P789" i="13"/>
  <c r="Q789" i="13"/>
  <c r="M789" i="13"/>
  <c r="L789" i="13"/>
  <c r="J789" i="13"/>
  <c r="O789" i="13"/>
  <c r="R789" i="13"/>
  <c r="U789" i="13"/>
  <c r="S789" i="13"/>
  <c r="T789" i="13"/>
  <c r="N789" i="13"/>
  <c r="K789" i="13"/>
  <c r="M557" i="13"/>
  <c r="T557" i="13"/>
  <c r="X557" i="13"/>
  <c r="W557" i="13"/>
  <c r="P557" i="13"/>
  <c r="K557" i="13"/>
  <c r="V557" i="13"/>
  <c r="Q557" i="13"/>
  <c r="L557" i="13"/>
  <c r="R557" i="13"/>
  <c r="S557" i="13"/>
  <c r="U557" i="13"/>
  <c r="O557" i="13"/>
  <c r="J557" i="13"/>
  <c r="N557" i="13"/>
  <c r="I691" i="13"/>
  <c r="L184" i="5"/>
  <c r="I726" i="13" s="1"/>
  <c r="W660" i="14"/>
  <c r="M660" i="14"/>
  <c r="X660" i="14"/>
  <c r="J660" i="14"/>
  <c r="R660" i="14"/>
  <c r="T660" i="14"/>
  <c r="Q660" i="14"/>
  <c r="P660" i="14"/>
  <c r="S660" i="14"/>
  <c r="K660" i="14"/>
  <c r="L660" i="14"/>
  <c r="N660" i="14"/>
  <c r="O660" i="14"/>
  <c r="V660" i="14"/>
  <c r="U660" i="14"/>
  <c r="X692" i="18"/>
  <c r="M692" i="18"/>
  <c r="J692" i="18"/>
  <c r="U692" i="18"/>
  <c r="Q692" i="18"/>
  <c r="O692" i="18"/>
  <c r="N692" i="18"/>
  <c r="L692" i="18"/>
  <c r="R692" i="18"/>
  <c r="W692" i="18"/>
  <c r="V692" i="18"/>
  <c r="K692" i="18"/>
  <c r="P692" i="18"/>
  <c r="S692" i="18"/>
  <c r="T692" i="18"/>
  <c r="X646" i="14"/>
  <c r="M646" i="14"/>
  <c r="J646" i="14"/>
  <c r="U646" i="14"/>
  <c r="P646" i="14"/>
  <c r="K646" i="14"/>
  <c r="R646" i="14"/>
  <c r="W646" i="14"/>
  <c r="V646" i="14"/>
  <c r="Q646" i="14"/>
  <c r="S646" i="14"/>
  <c r="T646" i="14"/>
  <c r="O646" i="14"/>
  <c r="N646" i="14"/>
  <c r="L646" i="14"/>
  <c r="O294" i="17"/>
  <c r="O282" i="17"/>
  <c r="O280" i="17"/>
  <c r="O289" i="17"/>
  <c r="O290" i="17"/>
  <c r="O292" i="17"/>
  <c r="N290" i="17"/>
  <c r="N280" i="17"/>
  <c r="N282" i="17"/>
  <c r="N294" i="17"/>
  <c r="N292" i="17"/>
  <c r="N289" i="17"/>
  <c r="E112" i="21"/>
  <c r="T458" i="17"/>
  <c r="T448" i="17"/>
  <c r="T457" i="17"/>
  <c r="T462" i="17"/>
  <c r="T460" i="17"/>
  <c r="T450" i="17"/>
  <c r="R458" i="17"/>
  <c r="R450" i="17"/>
  <c r="R448" i="17"/>
  <c r="R460" i="17"/>
  <c r="R457" i="17"/>
  <c r="R462" i="17"/>
  <c r="W415" i="18"/>
  <c r="X415" i="18"/>
  <c r="N415" i="18"/>
  <c r="L415" i="18"/>
  <c r="M415" i="18"/>
  <c r="K415" i="18"/>
  <c r="J415" i="18"/>
  <c r="S415" i="18"/>
  <c r="P415" i="18"/>
  <c r="R415" i="18"/>
  <c r="Q415" i="18"/>
  <c r="V415" i="18"/>
  <c r="U415" i="18"/>
  <c r="O415" i="18"/>
  <c r="T415" i="18"/>
  <c r="X490" i="13"/>
  <c r="W490" i="13"/>
  <c r="P490" i="13"/>
  <c r="J490" i="13"/>
  <c r="L490" i="13"/>
  <c r="N490" i="13"/>
  <c r="S490" i="13"/>
  <c r="V490" i="13"/>
  <c r="M490" i="13"/>
  <c r="K490" i="13"/>
  <c r="R490" i="13"/>
  <c r="Q490" i="13"/>
  <c r="T490" i="13"/>
  <c r="U490" i="13"/>
  <c r="O490" i="13"/>
  <c r="W424" i="13"/>
  <c r="X424" i="13"/>
  <c r="J424" i="13"/>
  <c r="N424" i="13"/>
  <c r="S424" i="13"/>
  <c r="P424" i="13"/>
  <c r="L424" i="13"/>
  <c r="V424" i="13"/>
  <c r="K424" i="13"/>
  <c r="R424" i="13"/>
  <c r="M424" i="13"/>
  <c r="T424" i="13"/>
  <c r="Q424" i="13"/>
  <c r="O424" i="13"/>
  <c r="U424" i="13"/>
  <c r="W365" i="18"/>
  <c r="X365" i="18"/>
  <c r="J365" i="18"/>
  <c r="V365" i="18"/>
  <c r="S365" i="18"/>
  <c r="N365" i="18"/>
  <c r="M365" i="18"/>
  <c r="P365" i="18"/>
  <c r="L365" i="18"/>
  <c r="R365" i="18"/>
  <c r="K365" i="18"/>
  <c r="Q365" i="18"/>
  <c r="T365" i="18"/>
  <c r="U365" i="18"/>
  <c r="O365" i="18"/>
  <c r="W423" i="18"/>
  <c r="X423" i="18"/>
  <c r="J423" i="18"/>
  <c r="S423" i="18"/>
  <c r="P423" i="18"/>
  <c r="N423" i="18"/>
  <c r="M423" i="18"/>
  <c r="R423" i="18"/>
  <c r="L423" i="18"/>
  <c r="V423" i="18"/>
  <c r="Q423" i="18"/>
  <c r="T423" i="18"/>
  <c r="U423" i="18"/>
  <c r="O423" i="18"/>
  <c r="K423" i="18"/>
  <c r="W471" i="14"/>
  <c r="X471" i="14"/>
  <c r="N471" i="14"/>
  <c r="V471" i="14"/>
  <c r="S471" i="14"/>
  <c r="J471" i="14"/>
  <c r="P471" i="14"/>
  <c r="L471" i="14"/>
  <c r="M471" i="14"/>
  <c r="R471" i="14"/>
  <c r="K471" i="14"/>
  <c r="T471" i="14"/>
  <c r="U471" i="14"/>
  <c r="Q471" i="14"/>
  <c r="O471" i="14"/>
  <c r="X428" i="14"/>
  <c r="W428" i="14"/>
  <c r="T428" i="14"/>
  <c r="J428" i="14"/>
  <c r="S428" i="14"/>
  <c r="M428" i="14"/>
  <c r="P428" i="14"/>
  <c r="L428" i="14"/>
  <c r="N428" i="14"/>
  <c r="R428" i="14"/>
  <c r="V428" i="14"/>
  <c r="Q428" i="14"/>
  <c r="O428" i="14"/>
  <c r="K428" i="14"/>
  <c r="U428" i="14"/>
  <c r="X421" i="13"/>
  <c r="W421" i="13"/>
  <c r="J421" i="13"/>
  <c r="V421" i="13"/>
  <c r="S421" i="13"/>
  <c r="P421" i="13"/>
  <c r="N421" i="13"/>
  <c r="M421" i="13"/>
  <c r="R421" i="13"/>
  <c r="L421" i="13"/>
  <c r="U421" i="13"/>
  <c r="Q421" i="13"/>
  <c r="T421" i="13"/>
  <c r="O421" i="13"/>
  <c r="K421" i="13"/>
  <c r="W432" i="14"/>
  <c r="X432" i="14"/>
  <c r="J432" i="14"/>
  <c r="S432" i="14"/>
  <c r="P432" i="14"/>
  <c r="R432" i="14"/>
  <c r="M432" i="14"/>
  <c r="U432" i="14"/>
  <c r="V432" i="14"/>
  <c r="N432" i="14"/>
  <c r="L432" i="14"/>
  <c r="K432" i="14"/>
  <c r="T432" i="14"/>
  <c r="O432" i="14"/>
  <c r="Q432" i="14"/>
  <c r="W449" i="13"/>
  <c r="X449" i="13"/>
  <c r="J449" i="13"/>
  <c r="N449" i="13"/>
  <c r="V449" i="13"/>
  <c r="P449" i="13"/>
  <c r="S449" i="13"/>
  <c r="U449" i="13"/>
  <c r="L449" i="13"/>
  <c r="M449" i="13"/>
  <c r="R449" i="13"/>
  <c r="Q449" i="13"/>
  <c r="K449" i="13"/>
  <c r="T449" i="13"/>
  <c r="O449" i="13"/>
  <c r="W448" i="13"/>
  <c r="J448" i="13"/>
  <c r="X448" i="13"/>
  <c r="P448" i="13"/>
  <c r="S448" i="13"/>
  <c r="V448" i="13"/>
  <c r="L448" i="13"/>
  <c r="R448" i="13"/>
  <c r="M448" i="13"/>
  <c r="K448" i="13"/>
  <c r="U448" i="13"/>
  <c r="O448" i="13"/>
  <c r="T448" i="13"/>
  <c r="Q448" i="13"/>
  <c r="N448" i="13"/>
  <c r="X442" i="18"/>
  <c r="W442" i="18"/>
  <c r="V442" i="18"/>
  <c r="S442" i="18"/>
  <c r="L442" i="18"/>
  <c r="N442" i="18"/>
  <c r="J442" i="18"/>
  <c r="P442" i="18"/>
  <c r="M442" i="18"/>
  <c r="R442" i="18"/>
  <c r="U442" i="18"/>
  <c r="T442" i="18"/>
  <c r="O442" i="18"/>
  <c r="K442" i="18"/>
  <c r="Q442" i="18"/>
  <c r="W367" i="14"/>
  <c r="J367" i="14"/>
  <c r="M367" i="14"/>
  <c r="X367" i="14"/>
  <c r="N367" i="14"/>
  <c r="S367" i="14"/>
  <c r="P367" i="14"/>
  <c r="L367" i="14"/>
  <c r="R367" i="14"/>
  <c r="U367" i="14"/>
  <c r="V367" i="14"/>
  <c r="T367" i="14"/>
  <c r="K367" i="14"/>
  <c r="Q367" i="14"/>
  <c r="O367" i="14"/>
  <c r="X479" i="18"/>
  <c r="W479" i="18"/>
  <c r="P479" i="18"/>
  <c r="L479" i="18"/>
  <c r="V479" i="18"/>
  <c r="J479" i="18"/>
  <c r="S479" i="18"/>
  <c r="M479" i="18"/>
  <c r="N479" i="18"/>
  <c r="R479" i="18"/>
  <c r="Q479" i="18"/>
  <c r="U479" i="18"/>
  <c r="O479" i="18"/>
  <c r="T479" i="18"/>
  <c r="K479" i="18"/>
  <c r="W513" i="18"/>
  <c r="X513" i="18"/>
  <c r="P513" i="18"/>
  <c r="N513" i="18"/>
  <c r="J513" i="18"/>
  <c r="R513" i="18"/>
  <c r="M513" i="18"/>
  <c r="L513" i="18"/>
  <c r="V513" i="18"/>
  <c r="K513" i="18"/>
  <c r="Q513" i="18"/>
  <c r="O513" i="18"/>
  <c r="U513" i="18"/>
  <c r="S513" i="18"/>
  <c r="T513" i="18"/>
  <c r="X500" i="13"/>
  <c r="W500" i="13"/>
  <c r="P500" i="13"/>
  <c r="L500" i="13"/>
  <c r="M500" i="13"/>
  <c r="V500" i="13"/>
  <c r="N500" i="13"/>
  <c r="S500" i="13"/>
  <c r="J500" i="13"/>
  <c r="R500" i="13"/>
  <c r="K500" i="13"/>
  <c r="Q500" i="13"/>
  <c r="U500" i="13"/>
  <c r="T500" i="13"/>
  <c r="O500" i="13"/>
  <c r="W501" i="18"/>
  <c r="X501" i="18"/>
  <c r="J501" i="18"/>
  <c r="S501" i="18"/>
  <c r="M501" i="18"/>
  <c r="N501" i="18"/>
  <c r="P501" i="18"/>
  <c r="L501" i="18"/>
  <c r="R501" i="18"/>
  <c r="K501" i="18"/>
  <c r="V501" i="18"/>
  <c r="Q501" i="18"/>
  <c r="O501" i="18"/>
  <c r="U501" i="18"/>
  <c r="T501" i="18"/>
  <c r="X454" i="18"/>
  <c r="W454" i="18"/>
  <c r="V454" i="18"/>
  <c r="S454" i="18"/>
  <c r="N454" i="18"/>
  <c r="J454" i="18"/>
  <c r="P454" i="18"/>
  <c r="M454" i="18"/>
  <c r="K454" i="18"/>
  <c r="L454" i="18"/>
  <c r="R454" i="18"/>
  <c r="O454" i="18"/>
  <c r="T454" i="18"/>
  <c r="Q454" i="18"/>
  <c r="U454" i="18"/>
  <c r="W505" i="18"/>
  <c r="X505" i="18"/>
  <c r="J505" i="18"/>
  <c r="P505" i="18"/>
  <c r="V505" i="18"/>
  <c r="S505" i="18"/>
  <c r="N505" i="18"/>
  <c r="M505" i="18"/>
  <c r="R505" i="18"/>
  <c r="O505" i="18"/>
  <c r="K505" i="18"/>
  <c r="T505" i="18"/>
  <c r="L505" i="18"/>
  <c r="U505" i="18"/>
  <c r="Q505" i="18"/>
  <c r="W481" i="18"/>
  <c r="X481" i="18"/>
  <c r="P481" i="18"/>
  <c r="S481" i="18"/>
  <c r="J481" i="18"/>
  <c r="N481" i="18"/>
  <c r="L481" i="18"/>
  <c r="M481" i="18"/>
  <c r="V481" i="18"/>
  <c r="R481" i="18"/>
  <c r="U481" i="18"/>
  <c r="T481" i="18"/>
  <c r="K481" i="18"/>
  <c r="O481" i="18"/>
  <c r="Q481" i="18"/>
  <c r="X526" i="13"/>
  <c r="W526" i="13"/>
  <c r="J526" i="13"/>
  <c r="N526" i="13"/>
  <c r="L526" i="13"/>
  <c r="P526" i="13"/>
  <c r="S526" i="13"/>
  <c r="M526" i="13"/>
  <c r="R526" i="13"/>
  <c r="V526" i="13"/>
  <c r="T526" i="13"/>
  <c r="Q526" i="13"/>
  <c r="K526" i="13"/>
  <c r="U526" i="13"/>
  <c r="O526" i="13"/>
  <c r="J502" i="18"/>
  <c r="M502" i="18"/>
  <c r="W502" i="18"/>
  <c r="X502" i="18"/>
  <c r="P502" i="18"/>
  <c r="S502" i="18"/>
  <c r="L502" i="18"/>
  <c r="V502" i="18"/>
  <c r="Q502" i="18"/>
  <c r="R502" i="18"/>
  <c r="T502" i="18"/>
  <c r="U502" i="18"/>
  <c r="K502" i="18"/>
  <c r="O502" i="18"/>
  <c r="N502" i="18"/>
  <c r="W495" i="13"/>
  <c r="X495" i="13"/>
  <c r="N495" i="13"/>
  <c r="S495" i="13"/>
  <c r="L495" i="13"/>
  <c r="P495" i="13"/>
  <c r="M495" i="13"/>
  <c r="J495" i="13"/>
  <c r="V495" i="13"/>
  <c r="U495" i="13"/>
  <c r="O495" i="13"/>
  <c r="K495" i="13"/>
  <c r="T495" i="13"/>
  <c r="R495" i="13"/>
  <c r="Q495" i="13"/>
  <c r="W445" i="13"/>
  <c r="N445" i="13"/>
  <c r="K445" i="13"/>
  <c r="X445" i="13"/>
  <c r="J445" i="13"/>
  <c r="P445" i="13"/>
  <c r="M445" i="13"/>
  <c r="L445" i="13"/>
  <c r="V445" i="13"/>
  <c r="R445" i="13"/>
  <c r="O445" i="13"/>
  <c r="Q445" i="13"/>
  <c r="T445" i="13"/>
  <c r="U445" i="13"/>
  <c r="S445" i="13"/>
  <c r="X483" i="18"/>
  <c r="K483" i="18"/>
  <c r="P483" i="18"/>
  <c r="W483" i="18"/>
  <c r="S483" i="18"/>
  <c r="M483" i="18"/>
  <c r="R483" i="18"/>
  <c r="N483" i="18"/>
  <c r="V483" i="18"/>
  <c r="J483" i="18"/>
  <c r="L483" i="18"/>
  <c r="U483" i="18"/>
  <c r="T483" i="18"/>
  <c r="O483" i="18"/>
  <c r="Q483" i="18"/>
  <c r="X479" i="14"/>
  <c r="W479" i="14"/>
  <c r="J479" i="14"/>
  <c r="S479" i="14"/>
  <c r="V479" i="14"/>
  <c r="M479" i="14"/>
  <c r="P479" i="14"/>
  <c r="R479" i="14"/>
  <c r="L479" i="14"/>
  <c r="N479" i="14"/>
  <c r="T479" i="14"/>
  <c r="U479" i="14"/>
  <c r="K479" i="14"/>
  <c r="Q479" i="14"/>
  <c r="O479" i="14"/>
  <c r="X527" i="18"/>
  <c r="W527" i="18"/>
  <c r="J527" i="18"/>
  <c r="L527" i="18"/>
  <c r="N527" i="18"/>
  <c r="P527" i="18"/>
  <c r="S527" i="18"/>
  <c r="V527" i="18"/>
  <c r="T527" i="18"/>
  <c r="K527" i="18"/>
  <c r="R527" i="18"/>
  <c r="O527" i="18"/>
  <c r="U527" i="18"/>
  <c r="M527" i="18"/>
  <c r="Q527" i="18"/>
  <c r="X507" i="13"/>
  <c r="W507" i="13"/>
  <c r="J507" i="13"/>
  <c r="P507" i="13"/>
  <c r="S507" i="13"/>
  <c r="L507" i="13"/>
  <c r="V507" i="13"/>
  <c r="U507" i="13"/>
  <c r="M507" i="13"/>
  <c r="N507" i="13"/>
  <c r="Q507" i="13"/>
  <c r="K507" i="13"/>
  <c r="O507" i="13"/>
  <c r="R507" i="13"/>
  <c r="T507" i="13"/>
  <c r="X437" i="18"/>
  <c r="W437" i="18"/>
  <c r="J437" i="18"/>
  <c r="M437" i="18"/>
  <c r="P437" i="18"/>
  <c r="L437" i="18"/>
  <c r="N437" i="18"/>
  <c r="S437" i="18"/>
  <c r="V437" i="18"/>
  <c r="R437" i="18"/>
  <c r="K437" i="18"/>
  <c r="T437" i="18"/>
  <c r="O437" i="18"/>
  <c r="Q437" i="18"/>
  <c r="U437" i="18"/>
  <c r="W417" i="18"/>
  <c r="X417" i="18"/>
  <c r="J417" i="18"/>
  <c r="P417" i="18"/>
  <c r="S417" i="18"/>
  <c r="L417" i="18"/>
  <c r="M417" i="18"/>
  <c r="V417" i="18"/>
  <c r="K417" i="18"/>
  <c r="N417" i="18"/>
  <c r="R417" i="18"/>
  <c r="U417" i="18"/>
  <c r="O417" i="18"/>
  <c r="Q417" i="18"/>
  <c r="T417" i="18"/>
  <c r="W525" i="13"/>
  <c r="X525" i="13"/>
  <c r="P525" i="13"/>
  <c r="J525" i="13"/>
  <c r="K525" i="13"/>
  <c r="L525" i="13"/>
  <c r="S525" i="13"/>
  <c r="R525" i="13"/>
  <c r="N525" i="13"/>
  <c r="V525" i="13"/>
  <c r="T525" i="13"/>
  <c r="M525" i="13"/>
  <c r="O525" i="13"/>
  <c r="Q525" i="13"/>
  <c r="U525" i="13"/>
  <c r="X497" i="18"/>
  <c r="W497" i="18"/>
  <c r="J497" i="18"/>
  <c r="S497" i="18"/>
  <c r="V497" i="18"/>
  <c r="L497" i="18"/>
  <c r="N497" i="18"/>
  <c r="Q497" i="18"/>
  <c r="P497" i="18"/>
  <c r="M497" i="18"/>
  <c r="R497" i="18"/>
  <c r="U497" i="18"/>
  <c r="O497" i="18"/>
  <c r="T497" i="18"/>
  <c r="K497" i="18"/>
  <c r="X434" i="14"/>
  <c r="W434" i="14"/>
  <c r="V434" i="14"/>
  <c r="P434" i="14"/>
  <c r="L434" i="14"/>
  <c r="J434" i="14"/>
  <c r="U434" i="14"/>
  <c r="S434" i="14"/>
  <c r="R434" i="14"/>
  <c r="M434" i="14"/>
  <c r="K434" i="14"/>
  <c r="T434" i="14"/>
  <c r="Q434" i="14"/>
  <c r="N434" i="14"/>
  <c r="O434" i="14"/>
  <c r="X427" i="13"/>
  <c r="J427" i="13"/>
  <c r="W427" i="13"/>
  <c r="M427" i="13"/>
  <c r="S427" i="13"/>
  <c r="P427" i="13"/>
  <c r="L427" i="13"/>
  <c r="U427" i="13"/>
  <c r="V427" i="13"/>
  <c r="K427" i="13"/>
  <c r="T427" i="13"/>
  <c r="R427" i="13"/>
  <c r="Q427" i="13"/>
  <c r="N427" i="13"/>
  <c r="O427" i="13"/>
  <c r="W472" i="18"/>
  <c r="X472" i="18"/>
  <c r="S472" i="18"/>
  <c r="V472" i="18"/>
  <c r="J472" i="18"/>
  <c r="L472" i="18"/>
  <c r="N472" i="18"/>
  <c r="P472" i="18"/>
  <c r="M472" i="18"/>
  <c r="R472" i="18"/>
  <c r="O472" i="18"/>
  <c r="Q472" i="18"/>
  <c r="U472" i="18"/>
  <c r="K472" i="18"/>
  <c r="T472" i="18"/>
  <c r="X530" i="14"/>
  <c r="W530" i="14"/>
  <c r="J530" i="14"/>
  <c r="P530" i="14"/>
  <c r="K530" i="14"/>
  <c r="N530" i="14"/>
  <c r="V530" i="14"/>
  <c r="L530" i="14"/>
  <c r="R530" i="14"/>
  <c r="S530" i="14"/>
  <c r="T530" i="14"/>
  <c r="O530" i="14"/>
  <c r="Q530" i="14"/>
  <c r="M530" i="14"/>
  <c r="U530" i="14"/>
  <c r="X489" i="13"/>
  <c r="W489" i="13"/>
  <c r="J489" i="13"/>
  <c r="P489" i="13"/>
  <c r="S489" i="13"/>
  <c r="M489" i="13"/>
  <c r="V489" i="13"/>
  <c r="L489" i="13"/>
  <c r="K489" i="13"/>
  <c r="R489" i="13"/>
  <c r="U489" i="13"/>
  <c r="T489" i="13"/>
  <c r="N489" i="13"/>
  <c r="Q489" i="13"/>
  <c r="O489" i="13"/>
  <c r="W424" i="18"/>
  <c r="X424" i="18"/>
  <c r="V424" i="18"/>
  <c r="P424" i="18"/>
  <c r="S424" i="18"/>
  <c r="J424" i="18"/>
  <c r="L424" i="18"/>
  <c r="M424" i="18"/>
  <c r="R424" i="18"/>
  <c r="U424" i="18"/>
  <c r="Q424" i="18"/>
  <c r="T424" i="18"/>
  <c r="O424" i="18"/>
  <c r="K424" i="18"/>
  <c r="N424" i="18"/>
  <c r="X522" i="18"/>
  <c r="W522" i="18"/>
  <c r="V522" i="18"/>
  <c r="S522" i="18"/>
  <c r="P522" i="18"/>
  <c r="N522" i="18"/>
  <c r="J522" i="18"/>
  <c r="L522" i="18"/>
  <c r="M522" i="18"/>
  <c r="K522" i="18"/>
  <c r="R522" i="18"/>
  <c r="Q522" i="18"/>
  <c r="O522" i="18"/>
  <c r="U522" i="18"/>
  <c r="T522" i="18"/>
  <c r="W425" i="13"/>
  <c r="X425" i="13"/>
  <c r="J425" i="13"/>
  <c r="P425" i="13"/>
  <c r="S425" i="13"/>
  <c r="M425" i="13"/>
  <c r="L425" i="13"/>
  <c r="N425" i="13"/>
  <c r="R425" i="13"/>
  <c r="V425" i="13"/>
  <c r="Q425" i="13"/>
  <c r="U425" i="13"/>
  <c r="T425" i="13"/>
  <c r="K425" i="13"/>
  <c r="O425" i="13"/>
  <c r="X433" i="13"/>
  <c r="W433" i="13"/>
  <c r="J433" i="13"/>
  <c r="S433" i="13"/>
  <c r="L433" i="13"/>
  <c r="M433" i="13"/>
  <c r="N433" i="13"/>
  <c r="V433" i="13"/>
  <c r="P433" i="13"/>
  <c r="R433" i="13"/>
  <c r="K433" i="13"/>
  <c r="T433" i="13"/>
  <c r="U433" i="13"/>
  <c r="Q433" i="13"/>
  <c r="O433" i="13"/>
  <c r="X516" i="14"/>
  <c r="W516" i="14"/>
  <c r="J516" i="14"/>
  <c r="L516" i="14"/>
  <c r="N516" i="14"/>
  <c r="S516" i="14"/>
  <c r="P516" i="14"/>
  <c r="M516" i="14"/>
  <c r="V516" i="14"/>
  <c r="U516" i="14"/>
  <c r="R516" i="14"/>
  <c r="O516" i="14"/>
  <c r="K516" i="14"/>
  <c r="T516" i="14"/>
  <c r="Q516" i="14"/>
  <c r="W426" i="18"/>
  <c r="X426" i="18"/>
  <c r="J426" i="18"/>
  <c r="P426" i="18"/>
  <c r="V426" i="18"/>
  <c r="S426" i="18"/>
  <c r="L426" i="18"/>
  <c r="N426" i="18"/>
  <c r="M426" i="18"/>
  <c r="K426" i="18"/>
  <c r="T426" i="18"/>
  <c r="R426" i="18"/>
  <c r="U426" i="18"/>
  <c r="O426" i="18"/>
  <c r="Q426" i="18"/>
  <c r="W512" i="18"/>
  <c r="X512" i="18"/>
  <c r="J512" i="18"/>
  <c r="V512" i="18"/>
  <c r="P512" i="18"/>
  <c r="S512" i="18"/>
  <c r="U512" i="18"/>
  <c r="M512" i="18"/>
  <c r="L512" i="18"/>
  <c r="R512" i="18"/>
  <c r="K512" i="18"/>
  <c r="N512" i="18"/>
  <c r="T512" i="18"/>
  <c r="O512" i="18"/>
  <c r="Q512" i="18"/>
  <c r="X514" i="14"/>
  <c r="W514" i="14"/>
  <c r="L514" i="14"/>
  <c r="M514" i="14"/>
  <c r="V514" i="14"/>
  <c r="P514" i="14"/>
  <c r="N514" i="14"/>
  <c r="S514" i="14"/>
  <c r="J514" i="14"/>
  <c r="R514" i="14"/>
  <c r="K514" i="14"/>
  <c r="Q514" i="14"/>
  <c r="U514" i="14"/>
  <c r="O514" i="14"/>
  <c r="T514" i="14"/>
  <c r="X470" i="18"/>
  <c r="W470" i="18"/>
  <c r="J470" i="18"/>
  <c r="M470" i="18"/>
  <c r="S470" i="18"/>
  <c r="P470" i="18"/>
  <c r="V470" i="18"/>
  <c r="N470" i="18"/>
  <c r="R470" i="18"/>
  <c r="L470" i="18"/>
  <c r="K470" i="18"/>
  <c r="Q470" i="18"/>
  <c r="U470" i="18"/>
  <c r="O470" i="18"/>
  <c r="T470" i="18"/>
  <c r="X463" i="14"/>
  <c r="W463" i="14"/>
  <c r="P463" i="14"/>
  <c r="S463" i="14"/>
  <c r="M463" i="14"/>
  <c r="O463" i="14"/>
  <c r="L463" i="14"/>
  <c r="J463" i="14"/>
  <c r="K463" i="14"/>
  <c r="R463" i="14"/>
  <c r="V463" i="14"/>
  <c r="Q463" i="14"/>
  <c r="N463" i="14"/>
  <c r="U463" i="14"/>
  <c r="T463" i="14"/>
  <c r="W399" i="13"/>
  <c r="X399" i="13"/>
  <c r="J399" i="13"/>
  <c r="P399" i="13"/>
  <c r="N399" i="13"/>
  <c r="M399" i="13"/>
  <c r="S399" i="13"/>
  <c r="L399" i="13"/>
  <c r="R399" i="13"/>
  <c r="U399" i="13"/>
  <c r="V399" i="13"/>
  <c r="T399" i="13"/>
  <c r="K399" i="13"/>
  <c r="O399" i="13"/>
  <c r="Q399" i="13"/>
  <c r="K184" i="5"/>
  <c r="I455" i="13" s="1"/>
  <c r="I420" i="13"/>
  <c r="W477" i="18"/>
  <c r="X477" i="18"/>
  <c r="M477" i="18"/>
  <c r="N477" i="18"/>
  <c r="P477" i="18"/>
  <c r="J477" i="18"/>
  <c r="L477" i="18"/>
  <c r="S477" i="18"/>
  <c r="V477" i="18"/>
  <c r="R477" i="18"/>
  <c r="K477" i="18"/>
  <c r="U477" i="18"/>
  <c r="T477" i="18"/>
  <c r="O477" i="18"/>
  <c r="Q477" i="18"/>
  <c r="X382" i="14"/>
  <c r="W382" i="14"/>
  <c r="J382" i="14"/>
  <c r="P382" i="14"/>
  <c r="V382" i="14"/>
  <c r="S382" i="14"/>
  <c r="M382" i="14"/>
  <c r="L382" i="14"/>
  <c r="Q382" i="14"/>
  <c r="U382" i="14"/>
  <c r="T382" i="14"/>
  <c r="N382" i="14"/>
  <c r="K382" i="14"/>
  <c r="O382" i="14"/>
  <c r="R382" i="14"/>
  <c r="W436" i="14"/>
  <c r="J436" i="14"/>
  <c r="P436" i="14"/>
  <c r="M436" i="14"/>
  <c r="N436" i="14"/>
  <c r="L436" i="14"/>
  <c r="S436" i="14"/>
  <c r="V436" i="14"/>
  <c r="X436" i="14"/>
  <c r="K436" i="14"/>
  <c r="R436" i="14"/>
  <c r="T436" i="14"/>
  <c r="Q436" i="14"/>
  <c r="O436" i="14"/>
  <c r="U436" i="14"/>
  <c r="X375" i="14"/>
  <c r="W375" i="14"/>
  <c r="Q375" i="14"/>
  <c r="P375" i="14"/>
  <c r="J375" i="14"/>
  <c r="S375" i="14"/>
  <c r="L375" i="14"/>
  <c r="M375" i="14"/>
  <c r="K375" i="14"/>
  <c r="N375" i="14"/>
  <c r="R375" i="14"/>
  <c r="V375" i="14"/>
  <c r="O375" i="14"/>
  <c r="T375" i="14"/>
  <c r="U375" i="14"/>
  <c r="W439" i="18"/>
  <c r="X439" i="18"/>
  <c r="M439" i="18"/>
  <c r="J439" i="18"/>
  <c r="L439" i="18"/>
  <c r="S439" i="18"/>
  <c r="V439" i="18"/>
  <c r="U439" i="18"/>
  <c r="K439" i="18"/>
  <c r="P439" i="18"/>
  <c r="R439" i="18"/>
  <c r="O439" i="18"/>
  <c r="Q439" i="18"/>
  <c r="T439" i="18"/>
  <c r="N439" i="18"/>
  <c r="L114" i="17"/>
  <c r="I251" i="14"/>
  <c r="M251" i="6"/>
  <c r="M95" i="5"/>
  <c r="J131" i="5"/>
  <c r="I95" i="13"/>
  <c r="M209" i="6"/>
  <c r="I209" i="14"/>
  <c r="M234" i="6"/>
  <c r="I234" i="14"/>
  <c r="M122" i="6"/>
  <c r="I122" i="14"/>
  <c r="I259" i="13"/>
  <c r="M259" i="5"/>
  <c r="I169" i="18"/>
  <c r="M169" i="10"/>
  <c r="M252" i="6"/>
  <c r="I252" i="14"/>
  <c r="M107" i="5"/>
  <c r="I107" i="13"/>
  <c r="I176" i="14"/>
  <c r="M176" i="6"/>
  <c r="I240" i="18"/>
  <c r="M240" i="10"/>
  <c r="I121" i="14"/>
  <c r="M121" i="6"/>
  <c r="I116" i="18"/>
  <c r="M116" i="10"/>
  <c r="I199" i="14"/>
  <c r="M199" i="6"/>
  <c r="I104" i="14"/>
  <c r="M104" i="6"/>
  <c r="I260" i="13"/>
  <c r="M260" i="5"/>
  <c r="I220" i="14"/>
  <c r="M220" i="6"/>
  <c r="I123" i="18"/>
  <c r="M123" i="10"/>
  <c r="I222" i="14"/>
  <c r="M222" i="6"/>
  <c r="M248" i="5"/>
  <c r="I248" i="13"/>
  <c r="I216" i="13"/>
  <c r="M216" i="5"/>
  <c r="M247" i="6"/>
  <c r="I247" i="14"/>
  <c r="I171" i="13"/>
  <c r="M171" i="5"/>
  <c r="I210" i="13"/>
  <c r="M210" i="5"/>
  <c r="M154" i="5"/>
  <c r="I154" i="13"/>
  <c r="I109" i="13"/>
  <c r="M109" i="5"/>
  <c r="I223" i="13"/>
  <c r="M223" i="5"/>
  <c r="M221" i="6"/>
  <c r="I221" i="14"/>
  <c r="M243" i="6"/>
  <c r="I243" i="14"/>
  <c r="I179" i="14"/>
  <c r="M179" i="6"/>
  <c r="M116" i="5"/>
  <c r="I116" i="13"/>
  <c r="M117" i="5"/>
  <c r="I117" i="13"/>
  <c r="I202" i="13"/>
  <c r="M202" i="5"/>
  <c r="I194" i="14"/>
  <c r="M194" i="6"/>
  <c r="I201" i="18"/>
  <c r="M201" i="10"/>
  <c r="I168" i="18"/>
  <c r="M168" i="10"/>
  <c r="I201" i="14"/>
  <c r="M201" i="6"/>
  <c r="I193" i="14"/>
  <c r="M193" i="6"/>
  <c r="I105" i="13"/>
  <c r="M105" i="5"/>
  <c r="I162" i="18"/>
  <c r="M162" i="10"/>
  <c r="I224" i="13"/>
  <c r="M224" i="5"/>
  <c r="I121" i="13"/>
  <c r="M121" i="5"/>
  <c r="I252" i="13"/>
  <c r="M252" i="5"/>
  <c r="I242" i="18"/>
  <c r="M242" i="10"/>
  <c r="I249" i="18"/>
  <c r="M249" i="10"/>
  <c r="I150" i="13"/>
  <c r="M150" i="5"/>
  <c r="I105" i="18"/>
  <c r="M105" i="10"/>
  <c r="I191" i="14"/>
  <c r="M191" i="6"/>
  <c r="I142" i="14"/>
  <c r="M142" i="6"/>
  <c r="M236" i="5"/>
  <c r="I236" i="13"/>
  <c r="I162" i="14"/>
  <c r="M162" i="6"/>
  <c r="I245" i="18"/>
  <c r="M245" i="10"/>
  <c r="I122" i="13"/>
  <c r="M122" i="5"/>
  <c r="I100" i="13"/>
  <c r="M100" i="5"/>
  <c r="I128" i="13"/>
  <c r="M128" i="5"/>
  <c r="Q615" i="17"/>
  <c r="G40" i="23"/>
  <c r="F40" i="23"/>
  <c r="H40" i="23"/>
  <c r="E142" i="21"/>
  <c r="J295" i="17"/>
  <c r="Y295" i="17" s="1"/>
  <c r="M749" i="13"/>
  <c r="W749" i="13"/>
  <c r="J749" i="13"/>
  <c r="X749" i="13"/>
  <c r="L749" i="13"/>
  <c r="Q749" i="13"/>
  <c r="P749" i="13"/>
  <c r="U749" i="13"/>
  <c r="O749" i="13"/>
  <c r="K749" i="13"/>
  <c r="N749" i="13"/>
  <c r="S749" i="13"/>
  <c r="T749" i="13"/>
  <c r="V749" i="13"/>
  <c r="R749" i="13"/>
  <c r="X763" i="14"/>
  <c r="J763" i="14"/>
  <c r="W763" i="14"/>
  <c r="L763" i="14"/>
  <c r="T763" i="14"/>
  <c r="Q763" i="14"/>
  <c r="V763" i="14"/>
  <c r="R763" i="14"/>
  <c r="P763" i="14"/>
  <c r="U763" i="14"/>
  <c r="O763" i="14"/>
  <c r="K763" i="14"/>
  <c r="M763" i="14"/>
  <c r="N763" i="14"/>
  <c r="S763" i="14"/>
  <c r="X791" i="18"/>
  <c r="W791" i="18"/>
  <c r="M791" i="18"/>
  <c r="J791" i="18"/>
  <c r="V791" i="18"/>
  <c r="S791" i="18"/>
  <c r="L791" i="18"/>
  <c r="R791" i="18"/>
  <c r="K791" i="18"/>
  <c r="T791" i="18"/>
  <c r="N791" i="18"/>
  <c r="U791" i="18"/>
  <c r="P791" i="18"/>
  <c r="O791" i="18"/>
  <c r="Q791" i="18"/>
  <c r="U645" i="14"/>
  <c r="O645" i="14"/>
  <c r="P645" i="14"/>
  <c r="Q645" i="14"/>
  <c r="L645" i="14"/>
  <c r="T645" i="14"/>
  <c r="J645" i="14"/>
  <c r="W645" i="14"/>
  <c r="K645" i="14"/>
  <c r="R645" i="14"/>
  <c r="N645" i="14"/>
  <c r="X645" i="14"/>
  <c r="V645" i="14"/>
  <c r="M645" i="14"/>
  <c r="S645" i="14"/>
  <c r="W746" i="13"/>
  <c r="J746" i="13"/>
  <c r="T746" i="13"/>
  <c r="M746" i="13"/>
  <c r="P746" i="13"/>
  <c r="U746" i="13"/>
  <c r="N746" i="13"/>
  <c r="R746" i="13"/>
  <c r="X746" i="13"/>
  <c r="K746" i="13"/>
  <c r="O746" i="13"/>
  <c r="S746" i="13"/>
  <c r="V746" i="13"/>
  <c r="L746" i="13"/>
  <c r="Q746" i="13"/>
  <c r="V671" i="14"/>
  <c r="T671" i="14"/>
  <c r="W671" i="14"/>
  <c r="L671" i="14"/>
  <c r="R671" i="14"/>
  <c r="J671" i="14"/>
  <c r="Q671" i="14"/>
  <c r="S671" i="14"/>
  <c r="P671" i="14"/>
  <c r="O671" i="14"/>
  <c r="K671" i="14"/>
  <c r="M671" i="14"/>
  <c r="X671" i="14"/>
  <c r="U671" i="14"/>
  <c r="N671" i="14"/>
  <c r="M648" i="14"/>
  <c r="J648" i="14"/>
  <c r="X648" i="14"/>
  <c r="P648" i="14"/>
  <c r="K648" i="14"/>
  <c r="N648" i="14"/>
  <c r="T648" i="14"/>
  <c r="U648" i="14"/>
  <c r="V648" i="14"/>
  <c r="O648" i="14"/>
  <c r="W648" i="14"/>
  <c r="R648" i="14"/>
  <c r="S648" i="14"/>
  <c r="L648" i="14"/>
  <c r="Q648" i="14"/>
  <c r="X688" i="18"/>
  <c r="W688" i="18"/>
  <c r="S688" i="18"/>
  <c r="U688" i="18"/>
  <c r="O688" i="18"/>
  <c r="R688" i="18"/>
  <c r="V688" i="18"/>
  <c r="Q688" i="18"/>
  <c r="K688" i="18"/>
  <c r="L688" i="18"/>
  <c r="P688" i="18"/>
  <c r="N688" i="18"/>
  <c r="J688" i="18"/>
  <c r="T688" i="18"/>
  <c r="M688" i="18"/>
  <c r="W733" i="18"/>
  <c r="T733" i="18"/>
  <c r="M733" i="18"/>
  <c r="R733" i="18"/>
  <c r="U733" i="18"/>
  <c r="L733" i="18"/>
  <c r="X733" i="18"/>
  <c r="N733" i="18"/>
  <c r="S733" i="18"/>
  <c r="P733" i="18"/>
  <c r="Q733" i="18"/>
  <c r="J733" i="18"/>
  <c r="K733" i="18"/>
  <c r="V733" i="18"/>
  <c r="O733" i="18"/>
  <c r="X376" i="13"/>
  <c r="W376" i="13"/>
  <c r="J376" i="13"/>
  <c r="S376" i="13"/>
  <c r="V376" i="13"/>
  <c r="P376" i="13"/>
  <c r="L376" i="13"/>
  <c r="M376" i="13"/>
  <c r="Q376" i="13"/>
  <c r="K376" i="13"/>
  <c r="O376" i="13"/>
  <c r="N376" i="13"/>
  <c r="T376" i="13"/>
  <c r="U376" i="13"/>
  <c r="R376" i="13"/>
  <c r="W475" i="14"/>
  <c r="X475" i="14"/>
  <c r="J475" i="14"/>
  <c r="V475" i="14"/>
  <c r="N475" i="14"/>
  <c r="S475" i="14"/>
  <c r="K475" i="14"/>
  <c r="P475" i="14"/>
  <c r="L475" i="14"/>
  <c r="M475" i="14"/>
  <c r="R475" i="14"/>
  <c r="O475" i="14"/>
  <c r="Q475" i="14"/>
  <c r="T475" i="14"/>
  <c r="U475" i="14"/>
  <c r="X435" i="18"/>
  <c r="W435" i="18"/>
  <c r="V435" i="18"/>
  <c r="N435" i="18"/>
  <c r="R435" i="18"/>
  <c r="J435" i="18"/>
  <c r="S435" i="18"/>
  <c r="P435" i="18"/>
  <c r="M435" i="18"/>
  <c r="L435" i="18"/>
  <c r="U435" i="18"/>
  <c r="K435" i="18"/>
  <c r="Q435" i="18"/>
  <c r="T435" i="18"/>
  <c r="O435" i="18"/>
  <c r="W386" i="18"/>
  <c r="X386" i="18"/>
  <c r="V386" i="18"/>
  <c r="J386" i="18"/>
  <c r="M386" i="18"/>
  <c r="P386" i="18"/>
  <c r="L386" i="18"/>
  <c r="S386" i="18"/>
  <c r="R386" i="18"/>
  <c r="N386" i="18"/>
  <c r="K386" i="18"/>
  <c r="Q386" i="18"/>
  <c r="O386" i="18"/>
  <c r="U386" i="18"/>
  <c r="T386" i="18"/>
  <c r="J470" i="14"/>
  <c r="P470" i="14"/>
  <c r="M470" i="14"/>
  <c r="L470" i="14"/>
  <c r="X470" i="14"/>
  <c r="W470" i="14"/>
  <c r="S470" i="14"/>
  <c r="V470" i="14"/>
  <c r="N470" i="14"/>
  <c r="K470" i="14"/>
  <c r="U470" i="14"/>
  <c r="R470" i="14"/>
  <c r="O470" i="14"/>
  <c r="Q470" i="14"/>
  <c r="T470" i="14"/>
  <c r="W370" i="18"/>
  <c r="X370" i="18"/>
  <c r="L370" i="18"/>
  <c r="U370" i="18"/>
  <c r="P370" i="18"/>
  <c r="N370" i="18"/>
  <c r="J370" i="18"/>
  <c r="S370" i="18"/>
  <c r="M370" i="18"/>
  <c r="V370" i="18"/>
  <c r="Q370" i="18"/>
  <c r="R370" i="18"/>
  <c r="O370" i="18"/>
  <c r="K370" i="18"/>
  <c r="T370" i="18"/>
  <c r="W435" i="13"/>
  <c r="X435" i="13"/>
  <c r="J435" i="13"/>
  <c r="N435" i="13"/>
  <c r="L435" i="13"/>
  <c r="P435" i="13"/>
  <c r="S435" i="13"/>
  <c r="M435" i="13"/>
  <c r="V435" i="13"/>
  <c r="R435" i="13"/>
  <c r="O435" i="13"/>
  <c r="T435" i="13"/>
  <c r="Q435" i="13"/>
  <c r="U435" i="13"/>
  <c r="K435" i="13"/>
  <c r="W41" i="19"/>
  <c r="Q41" i="19"/>
  <c r="L41" i="19"/>
  <c r="T41" i="19"/>
  <c r="V41" i="19"/>
  <c r="N41" i="19"/>
  <c r="I41" i="19"/>
  <c r="O41" i="19"/>
  <c r="R41" i="19"/>
  <c r="M41" i="19"/>
  <c r="J41" i="19"/>
  <c r="S41" i="19"/>
  <c r="K41" i="19"/>
  <c r="P41" i="19"/>
  <c r="U41" i="19"/>
  <c r="I150" i="18"/>
  <c r="M150" i="10"/>
  <c r="I202" i="14"/>
  <c r="M202" i="6"/>
  <c r="I111" i="14"/>
  <c r="M111" i="6"/>
  <c r="I172" i="14"/>
  <c r="M172" i="6"/>
  <c r="I204" i="18"/>
  <c r="M204" i="10"/>
  <c r="I250" i="13"/>
  <c r="M250" i="5"/>
  <c r="M154" i="6"/>
  <c r="I154" i="14"/>
  <c r="I197" i="14"/>
  <c r="M197" i="6"/>
  <c r="I180" i="14"/>
  <c r="M180" i="6"/>
  <c r="J122" i="17"/>
  <c r="X774" i="14"/>
  <c r="W774" i="14"/>
  <c r="M774" i="14"/>
  <c r="V774" i="14"/>
  <c r="K774" i="14"/>
  <c r="Q774" i="14"/>
  <c r="T774" i="14"/>
  <c r="P774" i="14"/>
  <c r="O774" i="14"/>
  <c r="J774" i="14"/>
  <c r="U774" i="14"/>
  <c r="R774" i="14"/>
  <c r="L774" i="14"/>
  <c r="S774" i="14"/>
  <c r="N774" i="14"/>
  <c r="X730" i="14"/>
  <c r="W730" i="14"/>
  <c r="U730" i="14"/>
  <c r="T730" i="14"/>
  <c r="V730" i="14"/>
  <c r="K730" i="14"/>
  <c r="L730" i="14"/>
  <c r="R730" i="14"/>
  <c r="Q730" i="14"/>
  <c r="S730" i="14"/>
  <c r="O730" i="14"/>
  <c r="J730" i="14"/>
  <c r="P730" i="14"/>
  <c r="M730" i="14"/>
  <c r="N730" i="14"/>
  <c r="W625" i="18"/>
  <c r="M625" i="18"/>
  <c r="X625" i="18"/>
  <c r="T625" i="18"/>
  <c r="J625" i="18"/>
  <c r="V625" i="18"/>
  <c r="L625" i="18"/>
  <c r="R625" i="18"/>
  <c r="Q625" i="18"/>
  <c r="P625" i="18"/>
  <c r="S625" i="18"/>
  <c r="U625" i="18"/>
  <c r="O625" i="18"/>
  <c r="N625" i="18"/>
  <c r="K625" i="18"/>
  <c r="X644" i="18"/>
  <c r="M644" i="18"/>
  <c r="T644" i="18"/>
  <c r="J644" i="18"/>
  <c r="L644" i="18"/>
  <c r="O644" i="18"/>
  <c r="W644" i="18"/>
  <c r="K644" i="18"/>
  <c r="V644" i="18"/>
  <c r="P644" i="18"/>
  <c r="R644" i="18"/>
  <c r="S644" i="18"/>
  <c r="N644" i="18"/>
  <c r="U644" i="18"/>
  <c r="Q644" i="18"/>
  <c r="X741" i="18"/>
  <c r="J741" i="18"/>
  <c r="W741" i="18"/>
  <c r="L741" i="18"/>
  <c r="Q741" i="18"/>
  <c r="K741" i="18"/>
  <c r="M741" i="18"/>
  <c r="T741" i="18"/>
  <c r="U741" i="18"/>
  <c r="R741" i="18"/>
  <c r="V741" i="18"/>
  <c r="N741" i="18"/>
  <c r="S741" i="18"/>
  <c r="O741" i="18"/>
  <c r="P741" i="18"/>
  <c r="X700" i="14"/>
  <c r="J700" i="14"/>
  <c r="M700" i="14"/>
  <c r="T700" i="14"/>
  <c r="W700" i="14"/>
  <c r="Q700" i="14"/>
  <c r="U700" i="14"/>
  <c r="P700" i="14"/>
  <c r="V700" i="14"/>
  <c r="K700" i="14"/>
  <c r="O700" i="14"/>
  <c r="S700" i="14"/>
  <c r="N700" i="14"/>
  <c r="L700" i="14"/>
  <c r="R700" i="14"/>
  <c r="X639" i="13"/>
  <c r="J639" i="13"/>
  <c r="K639" i="13"/>
  <c r="M639" i="13"/>
  <c r="T639" i="13"/>
  <c r="O639" i="13"/>
  <c r="N639" i="13"/>
  <c r="L639" i="13"/>
  <c r="S639" i="13"/>
  <c r="U639" i="13"/>
  <c r="P639" i="13"/>
  <c r="W639" i="13"/>
  <c r="Q639" i="13"/>
  <c r="V639" i="13"/>
  <c r="R639" i="13"/>
  <c r="X722" i="14"/>
  <c r="W722" i="14"/>
  <c r="T722" i="14"/>
  <c r="V722" i="14"/>
  <c r="U722" i="14"/>
  <c r="R722" i="14"/>
  <c r="Q722" i="14"/>
  <c r="L722" i="14"/>
  <c r="M722" i="14"/>
  <c r="O722" i="14"/>
  <c r="K722" i="14"/>
  <c r="J722" i="14"/>
  <c r="P722" i="14"/>
  <c r="S722" i="14"/>
  <c r="N722" i="14"/>
  <c r="W500" i="18"/>
  <c r="X500" i="18"/>
  <c r="P500" i="18"/>
  <c r="M500" i="18"/>
  <c r="V500" i="18"/>
  <c r="N500" i="18"/>
  <c r="J500" i="18"/>
  <c r="S500" i="18"/>
  <c r="R500" i="18"/>
  <c r="K500" i="18"/>
  <c r="L500" i="18"/>
  <c r="Q500" i="18"/>
  <c r="T500" i="18"/>
  <c r="U500" i="18"/>
  <c r="O500" i="18"/>
  <c r="X387" i="13"/>
  <c r="W387" i="13"/>
  <c r="P387" i="13"/>
  <c r="J387" i="13"/>
  <c r="S387" i="13"/>
  <c r="V387" i="13"/>
  <c r="L387" i="13"/>
  <c r="N387" i="13"/>
  <c r="U387" i="13"/>
  <c r="M387" i="13"/>
  <c r="R387" i="13"/>
  <c r="K387" i="13"/>
  <c r="Q387" i="13"/>
  <c r="O387" i="13"/>
  <c r="T387" i="13"/>
  <c r="W422" i="13"/>
  <c r="X422" i="13"/>
  <c r="L422" i="13"/>
  <c r="J422" i="13"/>
  <c r="S422" i="13"/>
  <c r="P422" i="13"/>
  <c r="U422" i="13"/>
  <c r="R422" i="13"/>
  <c r="N422" i="13"/>
  <c r="M422" i="13"/>
  <c r="V422" i="13"/>
  <c r="O422" i="13"/>
  <c r="Q422" i="13"/>
  <c r="K422" i="13"/>
  <c r="T422" i="13"/>
  <c r="X511" i="13"/>
  <c r="W511" i="13"/>
  <c r="J511" i="13"/>
  <c r="P511" i="13"/>
  <c r="L511" i="13"/>
  <c r="S511" i="13"/>
  <c r="M511" i="13"/>
  <c r="N511" i="13"/>
  <c r="K511" i="13"/>
  <c r="R511" i="13"/>
  <c r="Q511" i="13"/>
  <c r="T511" i="13"/>
  <c r="V511" i="13"/>
  <c r="U511" i="13"/>
  <c r="O511" i="13"/>
  <c r="X378" i="18"/>
  <c r="W378" i="18"/>
  <c r="J378" i="18"/>
  <c r="S378" i="18"/>
  <c r="V378" i="18"/>
  <c r="M378" i="18"/>
  <c r="P378" i="18"/>
  <c r="R378" i="18"/>
  <c r="L378" i="18"/>
  <c r="N378" i="18"/>
  <c r="O378" i="18"/>
  <c r="Q378" i="18"/>
  <c r="T378" i="18"/>
  <c r="U378" i="18"/>
  <c r="K378" i="18"/>
  <c r="W380" i="18"/>
  <c r="X380" i="18"/>
  <c r="P380" i="18"/>
  <c r="J380" i="18"/>
  <c r="S380" i="18"/>
  <c r="L380" i="18"/>
  <c r="N380" i="18"/>
  <c r="R380" i="18"/>
  <c r="V380" i="18"/>
  <c r="M380" i="18"/>
  <c r="O380" i="18"/>
  <c r="K380" i="18"/>
  <c r="Q380" i="18"/>
  <c r="U380" i="18"/>
  <c r="T380" i="18"/>
  <c r="W444" i="18"/>
  <c r="X444" i="18"/>
  <c r="J444" i="18"/>
  <c r="M444" i="18"/>
  <c r="P444" i="18"/>
  <c r="S444" i="18"/>
  <c r="L444" i="18"/>
  <c r="V444" i="18"/>
  <c r="R444" i="18"/>
  <c r="N444" i="18"/>
  <c r="K444" i="18"/>
  <c r="Q444" i="18"/>
  <c r="T444" i="18"/>
  <c r="O444" i="18"/>
  <c r="U444" i="18"/>
  <c r="X361" i="14"/>
  <c r="W361" i="14"/>
  <c r="L361" i="14"/>
  <c r="V361" i="14"/>
  <c r="S361" i="14"/>
  <c r="M361" i="14"/>
  <c r="N361" i="14"/>
  <c r="J361" i="14"/>
  <c r="P361" i="14"/>
  <c r="R361" i="14"/>
  <c r="K361" i="14"/>
  <c r="Q361" i="14"/>
  <c r="O361" i="14"/>
  <c r="T361" i="14"/>
  <c r="U361" i="14"/>
  <c r="M150" i="6"/>
  <c r="I150" i="14"/>
  <c r="M200" i="6"/>
  <c r="I200" i="14"/>
  <c r="M127" i="6"/>
  <c r="I127" i="14"/>
  <c r="M148" i="6"/>
  <c r="I148" i="14"/>
  <c r="J184" i="6"/>
  <c r="M162" i="5"/>
  <c r="I162" i="13"/>
  <c r="I259" i="18"/>
  <c r="M259" i="10"/>
  <c r="I100" i="14"/>
  <c r="M100" i="6"/>
  <c r="I267" i="13"/>
  <c r="M267" i="5"/>
  <c r="I175" i="14"/>
  <c r="M175" i="6"/>
  <c r="L614" i="17"/>
  <c r="T614" i="17"/>
  <c r="T115" i="17"/>
  <c r="T619" i="17" s="1"/>
  <c r="T128" i="17"/>
  <c r="T632" i="17" s="1"/>
  <c r="R115" i="17"/>
  <c r="R619" i="17" s="1"/>
  <c r="R128" i="17"/>
  <c r="R632" i="17" s="1"/>
  <c r="E55" i="21"/>
  <c r="R124" i="17"/>
  <c r="Q124" i="17"/>
  <c r="V121" i="17"/>
  <c r="N121" i="17"/>
  <c r="O112" i="17"/>
  <c r="P112" i="17"/>
  <c r="S111" i="17"/>
  <c r="S615" i="17" s="1"/>
  <c r="U111" i="17"/>
  <c r="U615" i="17" s="1"/>
  <c r="K122" i="17"/>
  <c r="M749" i="14"/>
  <c r="X749" i="14"/>
  <c r="W749" i="14"/>
  <c r="S749" i="14"/>
  <c r="V749" i="14"/>
  <c r="L749" i="14"/>
  <c r="R749" i="14"/>
  <c r="N749" i="14"/>
  <c r="O749" i="14"/>
  <c r="K749" i="14"/>
  <c r="Q749" i="14"/>
  <c r="J749" i="14"/>
  <c r="U749" i="14"/>
  <c r="T749" i="14"/>
  <c r="P749" i="14"/>
  <c r="X776" i="18"/>
  <c r="T776" i="18"/>
  <c r="J776" i="18"/>
  <c r="W776" i="18"/>
  <c r="Q776" i="18"/>
  <c r="P776" i="18"/>
  <c r="O776" i="18"/>
  <c r="M776" i="18"/>
  <c r="S776" i="18"/>
  <c r="R776" i="18"/>
  <c r="L776" i="18"/>
  <c r="V776" i="18"/>
  <c r="K776" i="18"/>
  <c r="U776" i="18"/>
  <c r="N776" i="18"/>
  <c r="X775" i="18"/>
  <c r="W775" i="18"/>
  <c r="Q775" i="18"/>
  <c r="M775" i="18"/>
  <c r="K775" i="18"/>
  <c r="J775" i="18"/>
  <c r="P775" i="18"/>
  <c r="O775" i="18"/>
  <c r="U775" i="18"/>
  <c r="T775" i="18"/>
  <c r="L775" i="18"/>
  <c r="N775" i="18"/>
  <c r="R775" i="18"/>
  <c r="V775" i="18"/>
  <c r="S775" i="18"/>
  <c r="L18" i="5"/>
  <c r="I560" i="13" s="1"/>
  <c r="I556" i="13"/>
  <c r="X655" i="14"/>
  <c r="W655" i="14"/>
  <c r="U655" i="14"/>
  <c r="T655" i="14"/>
  <c r="J655" i="14"/>
  <c r="R655" i="14"/>
  <c r="Q655" i="14"/>
  <c r="N655" i="14"/>
  <c r="M655" i="14"/>
  <c r="V655" i="14"/>
  <c r="K655" i="14"/>
  <c r="O655" i="14"/>
  <c r="S655" i="14"/>
  <c r="P655" i="14"/>
  <c r="L655" i="14"/>
  <c r="W791" i="14"/>
  <c r="X791" i="14"/>
  <c r="V791" i="14"/>
  <c r="L791" i="14"/>
  <c r="M791" i="14"/>
  <c r="J791" i="14"/>
  <c r="U791" i="14"/>
  <c r="R791" i="14"/>
  <c r="P791" i="14"/>
  <c r="T791" i="14"/>
  <c r="O791" i="14"/>
  <c r="S791" i="14"/>
  <c r="K791" i="14"/>
  <c r="Q791" i="14"/>
  <c r="N791" i="14"/>
  <c r="X760" i="18"/>
  <c r="J760" i="18"/>
  <c r="W760" i="18"/>
  <c r="M760" i="18"/>
  <c r="P760" i="18"/>
  <c r="U760" i="18"/>
  <c r="V760" i="18"/>
  <c r="K760" i="18"/>
  <c r="R760" i="18"/>
  <c r="S760" i="18"/>
  <c r="Q760" i="18"/>
  <c r="N760" i="18"/>
  <c r="O760" i="18"/>
  <c r="T760" i="18"/>
  <c r="L760" i="18"/>
  <c r="X754" i="14"/>
  <c r="W754" i="14"/>
  <c r="K754" i="14"/>
  <c r="L754" i="14"/>
  <c r="M754" i="14"/>
  <c r="O754" i="14"/>
  <c r="V754" i="14"/>
  <c r="T754" i="14"/>
  <c r="J754" i="14"/>
  <c r="U754" i="14"/>
  <c r="Q754" i="14"/>
  <c r="S754" i="14"/>
  <c r="R754" i="14"/>
  <c r="P754" i="14"/>
  <c r="N754" i="14"/>
  <c r="X643" i="14"/>
  <c r="M643" i="14"/>
  <c r="W643" i="14"/>
  <c r="Q643" i="14"/>
  <c r="T643" i="14"/>
  <c r="J643" i="14"/>
  <c r="S643" i="14"/>
  <c r="V643" i="14"/>
  <c r="P643" i="14"/>
  <c r="K643" i="14"/>
  <c r="N643" i="14"/>
  <c r="O643" i="14"/>
  <c r="U643" i="14"/>
  <c r="R643" i="14"/>
  <c r="L643" i="14"/>
  <c r="X696" i="18"/>
  <c r="M696" i="18"/>
  <c r="T696" i="18"/>
  <c r="K696" i="18"/>
  <c r="L696" i="18"/>
  <c r="R696" i="18"/>
  <c r="P696" i="18"/>
  <c r="W696" i="18"/>
  <c r="O696" i="18"/>
  <c r="V696" i="18"/>
  <c r="Q696" i="18"/>
  <c r="N696" i="18"/>
  <c r="U696" i="18"/>
  <c r="S696" i="18"/>
  <c r="J696" i="18"/>
  <c r="X649" i="13"/>
  <c r="W649" i="13"/>
  <c r="P649" i="13"/>
  <c r="U649" i="13"/>
  <c r="M649" i="13"/>
  <c r="L649" i="13"/>
  <c r="R649" i="13"/>
  <c r="V649" i="13"/>
  <c r="Q649" i="13"/>
  <c r="O649" i="13"/>
  <c r="T649" i="13"/>
  <c r="K649" i="13"/>
  <c r="J649" i="13"/>
  <c r="S649" i="13"/>
  <c r="N649" i="13"/>
  <c r="M758" i="13"/>
  <c r="T758" i="13"/>
  <c r="W758" i="13"/>
  <c r="J758" i="13"/>
  <c r="X758" i="13"/>
  <c r="L758" i="13"/>
  <c r="U758" i="13"/>
  <c r="P758" i="13"/>
  <c r="R758" i="13"/>
  <c r="K758" i="13"/>
  <c r="Q758" i="13"/>
  <c r="V758" i="13"/>
  <c r="N758" i="13"/>
  <c r="S758" i="13"/>
  <c r="O758" i="13"/>
  <c r="W786" i="14"/>
  <c r="X786" i="14"/>
  <c r="T786" i="14"/>
  <c r="M786" i="14"/>
  <c r="U786" i="14"/>
  <c r="R786" i="14"/>
  <c r="J786" i="14"/>
  <c r="K786" i="14"/>
  <c r="V786" i="14"/>
  <c r="O786" i="14"/>
  <c r="S786" i="14"/>
  <c r="N786" i="14"/>
  <c r="Q786" i="14"/>
  <c r="L786" i="14"/>
  <c r="P786" i="14"/>
  <c r="S627" i="18"/>
  <c r="M627" i="18"/>
  <c r="T627" i="18"/>
  <c r="V627" i="18"/>
  <c r="O627" i="18"/>
  <c r="U627" i="18"/>
  <c r="R627" i="18"/>
  <c r="J627" i="18"/>
  <c r="P627" i="18"/>
  <c r="L627" i="18"/>
  <c r="N627" i="18"/>
  <c r="X627" i="18"/>
  <c r="K627" i="18"/>
  <c r="W627" i="18"/>
  <c r="Q627" i="18"/>
  <c r="J788" i="18"/>
  <c r="X788" i="18"/>
  <c r="T788" i="18"/>
  <c r="M788" i="18"/>
  <c r="O788" i="18"/>
  <c r="K788" i="18"/>
  <c r="Q788" i="18"/>
  <c r="P788" i="18"/>
  <c r="S788" i="18"/>
  <c r="N788" i="18"/>
  <c r="L788" i="18"/>
  <c r="V788" i="18"/>
  <c r="R788" i="18"/>
  <c r="W788" i="18"/>
  <c r="U788" i="18"/>
  <c r="W724" i="14"/>
  <c r="R724" i="14"/>
  <c r="S724" i="14"/>
  <c r="X724" i="14"/>
  <c r="N724" i="14"/>
  <c r="U724" i="14"/>
  <c r="V724" i="14"/>
  <c r="T724" i="14"/>
  <c r="O724" i="14"/>
  <c r="L724" i="14"/>
  <c r="P724" i="14"/>
  <c r="M724" i="14"/>
  <c r="J724" i="14"/>
  <c r="K724" i="14"/>
  <c r="Q724" i="14"/>
  <c r="X656" i="13"/>
  <c r="R656" i="13"/>
  <c r="M656" i="13"/>
  <c r="J656" i="13"/>
  <c r="P656" i="13"/>
  <c r="W656" i="13"/>
  <c r="L656" i="13"/>
  <c r="S656" i="13"/>
  <c r="V656" i="13"/>
  <c r="K656" i="13"/>
  <c r="T656" i="13"/>
  <c r="N656" i="13"/>
  <c r="U656" i="13"/>
  <c r="Q656" i="13"/>
  <c r="O656" i="13"/>
  <c r="X700" i="13"/>
  <c r="W700" i="13"/>
  <c r="U700" i="13"/>
  <c r="M700" i="13"/>
  <c r="T700" i="13"/>
  <c r="J700" i="13"/>
  <c r="L700" i="13"/>
  <c r="Q700" i="13"/>
  <c r="P700" i="13"/>
  <c r="K700" i="13"/>
  <c r="N700" i="13"/>
  <c r="S700" i="13"/>
  <c r="R700" i="13"/>
  <c r="V700" i="13"/>
  <c r="O700" i="13"/>
  <c r="X734" i="14"/>
  <c r="T734" i="14"/>
  <c r="J734" i="14"/>
  <c r="W734" i="14"/>
  <c r="M734" i="14"/>
  <c r="U734" i="14"/>
  <c r="Q734" i="14"/>
  <c r="K734" i="14"/>
  <c r="O734" i="14"/>
  <c r="P734" i="14"/>
  <c r="L734" i="14"/>
  <c r="R734" i="14"/>
  <c r="S734" i="14"/>
  <c r="V734" i="14"/>
  <c r="N734" i="14"/>
  <c r="X662" i="13"/>
  <c r="W662" i="13"/>
  <c r="J662" i="13"/>
  <c r="L662" i="13"/>
  <c r="M662" i="13"/>
  <c r="U662" i="13"/>
  <c r="T662" i="13"/>
  <c r="S662" i="13"/>
  <c r="O662" i="13"/>
  <c r="P662" i="13"/>
  <c r="K662" i="13"/>
  <c r="Q662" i="13"/>
  <c r="V662" i="13"/>
  <c r="N662" i="13"/>
  <c r="R662" i="13"/>
  <c r="W794" i="13"/>
  <c r="X794" i="13"/>
  <c r="M794" i="13"/>
  <c r="Q794" i="13"/>
  <c r="T794" i="13"/>
  <c r="K794" i="13"/>
  <c r="P794" i="13"/>
  <c r="L794" i="13"/>
  <c r="N794" i="13"/>
  <c r="R794" i="13"/>
  <c r="U794" i="13"/>
  <c r="V794" i="13"/>
  <c r="S794" i="13"/>
  <c r="O794" i="13"/>
  <c r="J794" i="13"/>
  <c r="X684" i="18"/>
  <c r="W684" i="18"/>
  <c r="M684" i="18"/>
  <c r="J684" i="18"/>
  <c r="T684" i="18"/>
  <c r="P684" i="18"/>
  <c r="V684" i="18"/>
  <c r="N684" i="18"/>
  <c r="S684" i="18"/>
  <c r="O684" i="18"/>
  <c r="R684" i="18"/>
  <c r="L684" i="18"/>
  <c r="U684" i="18"/>
  <c r="K684" i="18"/>
  <c r="Q684" i="18"/>
  <c r="X750" i="14"/>
  <c r="J750" i="14"/>
  <c r="M750" i="14"/>
  <c r="W750" i="14"/>
  <c r="T750" i="14"/>
  <c r="Q750" i="14"/>
  <c r="K750" i="14"/>
  <c r="V750" i="14"/>
  <c r="P750" i="14"/>
  <c r="U750" i="14"/>
  <c r="L750" i="14"/>
  <c r="R750" i="14"/>
  <c r="O750" i="14"/>
  <c r="S750" i="14"/>
  <c r="N750" i="14"/>
  <c r="W686" i="14"/>
  <c r="X686" i="14"/>
  <c r="J686" i="14"/>
  <c r="T686" i="14"/>
  <c r="P686" i="14"/>
  <c r="L686" i="14"/>
  <c r="V686" i="14"/>
  <c r="M686" i="14"/>
  <c r="O686" i="14"/>
  <c r="S686" i="14"/>
  <c r="U686" i="14"/>
  <c r="K686" i="14"/>
  <c r="Q686" i="14"/>
  <c r="R686" i="14"/>
  <c r="N686" i="14"/>
  <c r="X745" i="14"/>
  <c r="J745" i="14"/>
  <c r="W745" i="14"/>
  <c r="T745" i="14"/>
  <c r="U745" i="14"/>
  <c r="K745" i="14"/>
  <c r="M745" i="14"/>
  <c r="P745" i="14"/>
  <c r="L745" i="14"/>
  <c r="Q745" i="14"/>
  <c r="N745" i="14"/>
  <c r="O745" i="14"/>
  <c r="S745" i="14"/>
  <c r="V745" i="14"/>
  <c r="R745" i="14"/>
  <c r="W710" i="13"/>
  <c r="M710" i="13"/>
  <c r="J710" i="13"/>
  <c r="L710" i="13"/>
  <c r="R710" i="13"/>
  <c r="K710" i="13"/>
  <c r="T710" i="13"/>
  <c r="U710" i="13"/>
  <c r="P710" i="13"/>
  <c r="V710" i="13"/>
  <c r="X710" i="13"/>
  <c r="N710" i="13"/>
  <c r="S710" i="13"/>
  <c r="Q710" i="13"/>
  <c r="O710" i="13"/>
  <c r="R723" i="13"/>
  <c r="J723" i="13"/>
  <c r="N723" i="13"/>
  <c r="Q723" i="13"/>
  <c r="X723" i="13"/>
  <c r="L723" i="13"/>
  <c r="M723" i="13"/>
  <c r="T723" i="13"/>
  <c r="W723" i="13"/>
  <c r="O723" i="13"/>
  <c r="U723" i="13"/>
  <c r="V723" i="13"/>
  <c r="P723" i="13"/>
  <c r="K723" i="13"/>
  <c r="S723" i="13"/>
  <c r="W698" i="13"/>
  <c r="X698" i="13"/>
  <c r="J698" i="13"/>
  <c r="T698" i="13"/>
  <c r="V698" i="13"/>
  <c r="P698" i="13"/>
  <c r="K698" i="13"/>
  <c r="Q698" i="13"/>
  <c r="R698" i="13"/>
  <c r="O698" i="13"/>
  <c r="N698" i="13"/>
  <c r="M698" i="13"/>
  <c r="U698" i="13"/>
  <c r="L698" i="13"/>
  <c r="S698" i="13"/>
  <c r="X737" i="14"/>
  <c r="W737" i="14"/>
  <c r="V737" i="14"/>
  <c r="K737" i="14"/>
  <c r="Q737" i="14"/>
  <c r="P737" i="14"/>
  <c r="L737" i="14"/>
  <c r="T737" i="14"/>
  <c r="S737" i="14"/>
  <c r="O737" i="14"/>
  <c r="N737" i="14"/>
  <c r="R737" i="14"/>
  <c r="M737" i="14"/>
  <c r="J737" i="14"/>
  <c r="U737" i="14"/>
  <c r="X629" i="18"/>
  <c r="W629" i="18"/>
  <c r="J629" i="18"/>
  <c r="T629" i="18"/>
  <c r="M629" i="18"/>
  <c r="P629" i="18"/>
  <c r="K629" i="18"/>
  <c r="R629" i="18"/>
  <c r="N629" i="18"/>
  <c r="L629" i="18"/>
  <c r="V629" i="18"/>
  <c r="O629" i="18"/>
  <c r="Q629" i="18"/>
  <c r="S629" i="18"/>
  <c r="U629" i="18"/>
  <c r="U632" i="18"/>
  <c r="K632" i="18"/>
  <c r="P632" i="18"/>
  <c r="L632" i="18"/>
  <c r="S632" i="18"/>
  <c r="Q632" i="18"/>
  <c r="V632" i="18"/>
  <c r="T632" i="18"/>
  <c r="J632" i="18"/>
  <c r="N632" i="18"/>
  <c r="X632" i="18"/>
  <c r="R632" i="18"/>
  <c r="M632" i="18"/>
  <c r="O632" i="18"/>
  <c r="W632" i="18"/>
  <c r="W790" i="13"/>
  <c r="M790" i="13"/>
  <c r="X790" i="13"/>
  <c r="T790" i="13"/>
  <c r="U790" i="13"/>
  <c r="K790" i="13"/>
  <c r="Q790" i="13"/>
  <c r="R790" i="13"/>
  <c r="S790" i="13"/>
  <c r="V790" i="13"/>
  <c r="J790" i="13"/>
  <c r="P790" i="13"/>
  <c r="N790" i="13"/>
  <c r="L790" i="13"/>
  <c r="O790" i="13"/>
  <c r="X769" i="18"/>
  <c r="M769" i="18"/>
  <c r="T769" i="18"/>
  <c r="N769" i="18"/>
  <c r="L769" i="18"/>
  <c r="W769" i="18"/>
  <c r="R769" i="18"/>
  <c r="J769" i="18"/>
  <c r="U769" i="18"/>
  <c r="P769" i="18"/>
  <c r="K769" i="18"/>
  <c r="O769" i="18"/>
  <c r="Q769" i="18"/>
  <c r="S769" i="18"/>
  <c r="V769" i="18"/>
  <c r="W718" i="13"/>
  <c r="X718" i="13"/>
  <c r="J718" i="13"/>
  <c r="M718" i="13"/>
  <c r="T718" i="13"/>
  <c r="U718" i="13"/>
  <c r="K718" i="13"/>
  <c r="P718" i="13"/>
  <c r="O718" i="13"/>
  <c r="V718" i="13"/>
  <c r="S718" i="13"/>
  <c r="L718" i="13"/>
  <c r="N718" i="13"/>
  <c r="R718" i="13"/>
  <c r="Q718" i="13"/>
  <c r="T708" i="18"/>
  <c r="X708" i="18"/>
  <c r="U708" i="18"/>
  <c r="W708" i="18"/>
  <c r="J708" i="18"/>
  <c r="P708" i="18"/>
  <c r="Q708" i="18"/>
  <c r="M708" i="18"/>
  <c r="V708" i="18"/>
  <c r="K708" i="18"/>
  <c r="L708" i="18"/>
  <c r="O708" i="18"/>
  <c r="S708" i="18"/>
  <c r="R708" i="18"/>
  <c r="N708" i="18"/>
  <c r="X773" i="18"/>
  <c r="J773" i="18"/>
  <c r="W773" i="18"/>
  <c r="M773" i="18"/>
  <c r="P773" i="18"/>
  <c r="R773" i="18"/>
  <c r="T773" i="18"/>
  <c r="O773" i="18"/>
  <c r="V773" i="18"/>
  <c r="U773" i="18"/>
  <c r="N773" i="18"/>
  <c r="Q773" i="18"/>
  <c r="L773" i="18"/>
  <c r="K773" i="18"/>
  <c r="S773" i="18"/>
  <c r="X721" i="13"/>
  <c r="M721" i="13"/>
  <c r="W721" i="13"/>
  <c r="J721" i="13"/>
  <c r="P721" i="13"/>
  <c r="U721" i="13"/>
  <c r="Q721" i="13"/>
  <c r="R721" i="13"/>
  <c r="L721" i="13"/>
  <c r="S721" i="13"/>
  <c r="O721" i="13"/>
  <c r="T721" i="13"/>
  <c r="K721" i="13"/>
  <c r="N721" i="13"/>
  <c r="V721" i="13"/>
  <c r="X645" i="13"/>
  <c r="W645" i="13"/>
  <c r="M645" i="13"/>
  <c r="J645" i="13"/>
  <c r="T645" i="13"/>
  <c r="Q645" i="13"/>
  <c r="U645" i="13"/>
  <c r="P645" i="13"/>
  <c r="K645" i="13"/>
  <c r="N645" i="13"/>
  <c r="V645" i="13"/>
  <c r="L645" i="13"/>
  <c r="S645" i="13"/>
  <c r="R645" i="13"/>
  <c r="O645" i="13"/>
  <c r="W708" i="13"/>
  <c r="U708" i="13"/>
  <c r="X708" i="13"/>
  <c r="T708" i="13"/>
  <c r="P708" i="13"/>
  <c r="M708" i="13"/>
  <c r="K708" i="13"/>
  <c r="J708" i="13"/>
  <c r="L708" i="13"/>
  <c r="Q708" i="13"/>
  <c r="R708" i="13"/>
  <c r="O708" i="13"/>
  <c r="S708" i="13"/>
  <c r="N708" i="13"/>
  <c r="V708" i="13"/>
  <c r="W725" i="18"/>
  <c r="J725" i="18"/>
  <c r="U725" i="18"/>
  <c r="K725" i="18"/>
  <c r="X725" i="18"/>
  <c r="M725" i="18"/>
  <c r="Q725" i="18"/>
  <c r="V725" i="18"/>
  <c r="T725" i="18"/>
  <c r="O725" i="18"/>
  <c r="S725" i="18"/>
  <c r="N725" i="18"/>
  <c r="L725" i="18"/>
  <c r="P725" i="18"/>
  <c r="R725" i="18"/>
  <c r="W692" i="14"/>
  <c r="M692" i="14"/>
  <c r="J692" i="14"/>
  <c r="R692" i="14"/>
  <c r="P692" i="14"/>
  <c r="X692" i="14"/>
  <c r="N692" i="14"/>
  <c r="U692" i="14"/>
  <c r="K692" i="14"/>
  <c r="L692" i="14"/>
  <c r="V692" i="14"/>
  <c r="Q692" i="14"/>
  <c r="T692" i="14"/>
  <c r="S692" i="14"/>
  <c r="O692" i="14"/>
  <c r="W795" i="14"/>
  <c r="M795" i="14"/>
  <c r="J795" i="14"/>
  <c r="X795" i="14"/>
  <c r="U795" i="14"/>
  <c r="S795" i="14"/>
  <c r="N795" i="14"/>
  <c r="Q795" i="14"/>
  <c r="O795" i="14"/>
  <c r="V795" i="14"/>
  <c r="T795" i="14"/>
  <c r="K795" i="14"/>
  <c r="R795" i="14"/>
  <c r="L795" i="14"/>
  <c r="P795" i="14"/>
  <c r="T682" i="14"/>
  <c r="W682" i="14"/>
  <c r="Q682" i="14"/>
  <c r="X682" i="14"/>
  <c r="J682" i="14"/>
  <c r="M682" i="14"/>
  <c r="R682" i="14"/>
  <c r="S682" i="14"/>
  <c r="O682" i="14"/>
  <c r="V682" i="14"/>
  <c r="P682" i="14"/>
  <c r="K682" i="14"/>
  <c r="N682" i="14"/>
  <c r="U682" i="14"/>
  <c r="L682" i="14"/>
  <c r="J780" i="14"/>
  <c r="W780" i="14"/>
  <c r="M780" i="14"/>
  <c r="L780" i="14"/>
  <c r="O780" i="14"/>
  <c r="Q780" i="14"/>
  <c r="R780" i="14"/>
  <c r="T780" i="14"/>
  <c r="X780" i="14"/>
  <c r="P780" i="14"/>
  <c r="K780" i="14"/>
  <c r="N780" i="14"/>
  <c r="U780" i="14"/>
  <c r="V780" i="14"/>
  <c r="S780" i="14"/>
  <c r="W740" i="18"/>
  <c r="X740" i="18"/>
  <c r="P740" i="18"/>
  <c r="L740" i="18"/>
  <c r="U740" i="18"/>
  <c r="K740" i="18"/>
  <c r="Q740" i="18"/>
  <c r="O740" i="18"/>
  <c r="J740" i="18"/>
  <c r="S740" i="18"/>
  <c r="R740" i="18"/>
  <c r="T740" i="18"/>
  <c r="N740" i="18"/>
  <c r="V740" i="18"/>
  <c r="M740" i="18"/>
  <c r="X689" i="18"/>
  <c r="M689" i="18"/>
  <c r="J689" i="18"/>
  <c r="V689" i="18"/>
  <c r="U689" i="18"/>
  <c r="R689" i="18"/>
  <c r="T689" i="18"/>
  <c r="P689" i="18"/>
  <c r="N689" i="18"/>
  <c r="O689" i="18"/>
  <c r="L689" i="18"/>
  <c r="Q689" i="18"/>
  <c r="W689" i="18"/>
  <c r="K689" i="18"/>
  <c r="S689" i="18"/>
  <c r="Q720" i="13"/>
  <c r="S720" i="13"/>
  <c r="V720" i="13"/>
  <c r="R720" i="13"/>
  <c r="K720" i="13"/>
  <c r="X720" i="13"/>
  <c r="T720" i="13"/>
  <c r="J720" i="13"/>
  <c r="U720" i="13"/>
  <c r="L720" i="13"/>
  <c r="O720" i="13"/>
  <c r="N720" i="13"/>
  <c r="P720" i="13"/>
  <c r="M720" i="13"/>
  <c r="W720" i="13"/>
  <c r="W723" i="18"/>
  <c r="X723" i="18"/>
  <c r="J723" i="18"/>
  <c r="U723" i="18"/>
  <c r="P723" i="18"/>
  <c r="M723" i="18"/>
  <c r="Q723" i="18"/>
  <c r="S723" i="18"/>
  <c r="T723" i="18"/>
  <c r="V723" i="18"/>
  <c r="K723" i="18"/>
  <c r="L723" i="18"/>
  <c r="N723" i="18"/>
  <c r="R723" i="18"/>
  <c r="O723" i="18"/>
  <c r="O763" i="13"/>
  <c r="U763" i="13"/>
  <c r="N763" i="13"/>
  <c r="Q763" i="13"/>
  <c r="P763" i="13"/>
  <c r="J763" i="13"/>
  <c r="L763" i="13"/>
  <c r="S763" i="13"/>
  <c r="W763" i="13"/>
  <c r="T763" i="13"/>
  <c r="M763" i="13"/>
  <c r="R763" i="13"/>
  <c r="X763" i="13"/>
  <c r="K763" i="13"/>
  <c r="V763" i="13"/>
  <c r="X680" i="18"/>
  <c r="W680" i="18"/>
  <c r="K680" i="18"/>
  <c r="M680" i="18"/>
  <c r="L680" i="18"/>
  <c r="Q680" i="18"/>
  <c r="P680" i="18"/>
  <c r="R680" i="18"/>
  <c r="T680" i="18"/>
  <c r="U680" i="18"/>
  <c r="J680" i="18"/>
  <c r="S680" i="18"/>
  <c r="N680" i="18"/>
  <c r="V680" i="18"/>
  <c r="O680" i="18"/>
  <c r="W637" i="18"/>
  <c r="J637" i="18"/>
  <c r="T637" i="18"/>
  <c r="P637" i="18"/>
  <c r="K637" i="18"/>
  <c r="V637" i="18"/>
  <c r="X637" i="18"/>
  <c r="L637" i="18"/>
  <c r="O637" i="18"/>
  <c r="U637" i="18"/>
  <c r="R637" i="18"/>
  <c r="Q637" i="18"/>
  <c r="M637" i="18"/>
  <c r="N637" i="18"/>
  <c r="S637" i="18"/>
  <c r="W801" i="13"/>
  <c r="X801" i="13"/>
  <c r="J801" i="13"/>
  <c r="V801" i="13"/>
  <c r="M801" i="13"/>
  <c r="Q801" i="13"/>
  <c r="L801" i="13"/>
  <c r="O801" i="13"/>
  <c r="T801" i="13"/>
  <c r="K801" i="13"/>
  <c r="N801" i="13"/>
  <c r="S801" i="13"/>
  <c r="R801" i="13"/>
  <c r="P801" i="13"/>
  <c r="U801" i="13"/>
  <c r="X772" i="18"/>
  <c r="T772" i="18"/>
  <c r="M772" i="18"/>
  <c r="V772" i="18"/>
  <c r="L772" i="18"/>
  <c r="P772" i="18"/>
  <c r="J772" i="18"/>
  <c r="U772" i="18"/>
  <c r="R772" i="18"/>
  <c r="W772" i="18"/>
  <c r="Q772" i="18"/>
  <c r="O772" i="18"/>
  <c r="K772" i="18"/>
  <c r="N772" i="18"/>
  <c r="S772" i="18"/>
  <c r="W684" i="14"/>
  <c r="X684" i="14"/>
  <c r="P684" i="14"/>
  <c r="V684" i="14"/>
  <c r="Q684" i="14"/>
  <c r="R684" i="14"/>
  <c r="U684" i="14"/>
  <c r="K684" i="14"/>
  <c r="J684" i="14"/>
  <c r="O684" i="14"/>
  <c r="T684" i="14"/>
  <c r="L684" i="14"/>
  <c r="M684" i="14"/>
  <c r="S684" i="14"/>
  <c r="N684" i="14"/>
  <c r="U280" i="17"/>
  <c r="U282" i="17"/>
  <c r="U290" i="17"/>
  <c r="U289" i="17"/>
  <c r="U292" i="17"/>
  <c r="U294" i="17"/>
  <c r="P294" i="17"/>
  <c r="P289" i="17"/>
  <c r="P292" i="17"/>
  <c r="P280" i="17"/>
  <c r="P282" i="17"/>
  <c r="P290" i="17"/>
  <c r="M450" i="17"/>
  <c r="M458" i="17"/>
  <c r="M448" i="17"/>
  <c r="M457" i="17"/>
  <c r="M462" i="17"/>
  <c r="M460" i="17"/>
  <c r="W425" i="14"/>
  <c r="X425" i="14"/>
  <c r="J425" i="14"/>
  <c r="P425" i="14"/>
  <c r="L425" i="14"/>
  <c r="N425" i="14"/>
  <c r="M425" i="14"/>
  <c r="S425" i="14"/>
  <c r="V425" i="14"/>
  <c r="R425" i="14"/>
  <c r="U425" i="14"/>
  <c r="O425" i="14"/>
  <c r="K425" i="14"/>
  <c r="Q425" i="14"/>
  <c r="T425" i="14"/>
  <c r="W422" i="14"/>
  <c r="X422" i="14"/>
  <c r="S422" i="14"/>
  <c r="L422" i="14"/>
  <c r="M422" i="14"/>
  <c r="J422" i="14"/>
  <c r="P422" i="14"/>
  <c r="U422" i="14"/>
  <c r="V422" i="14"/>
  <c r="O422" i="14"/>
  <c r="K422" i="14"/>
  <c r="N422" i="14"/>
  <c r="R422" i="14"/>
  <c r="T422" i="14"/>
  <c r="Q422" i="14"/>
  <c r="W377" i="14"/>
  <c r="X377" i="14"/>
  <c r="P377" i="14"/>
  <c r="N377" i="14"/>
  <c r="S377" i="14"/>
  <c r="J377" i="14"/>
  <c r="L377" i="14"/>
  <c r="V377" i="14"/>
  <c r="M377" i="14"/>
  <c r="R377" i="14"/>
  <c r="Q377" i="14"/>
  <c r="O377" i="14"/>
  <c r="U377" i="14"/>
  <c r="T377" i="14"/>
  <c r="K377" i="14"/>
  <c r="X460" i="14"/>
  <c r="W460" i="14"/>
  <c r="J460" i="14"/>
  <c r="P460" i="14"/>
  <c r="V460" i="14"/>
  <c r="K460" i="14"/>
  <c r="S460" i="14"/>
  <c r="M460" i="14"/>
  <c r="N460" i="14"/>
  <c r="L460" i="14"/>
  <c r="T460" i="14"/>
  <c r="R460" i="14"/>
  <c r="U460" i="14"/>
  <c r="O460" i="14"/>
  <c r="Q460" i="14"/>
  <c r="X480" i="14"/>
  <c r="W480" i="14"/>
  <c r="J480" i="14"/>
  <c r="M480" i="14"/>
  <c r="S480" i="14"/>
  <c r="L480" i="14"/>
  <c r="N480" i="14"/>
  <c r="K480" i="14"/>
  <c r="P480" i="14"/>
  <c r="V480" i="14"/>
  <c r="R480" i="14"/>
  <c r="O480" i="14"/>
  <c r="Q480" i="14"/>
  <c r="U480" i="14"/>
  <c r="T480" i="14"/>
  <c r="X418" i="14"/>
  <c r="W418" i="14"/>
  <c r="M418" i="14"/>
  <c r="K418" i="14"/>
  <c r="J418" i="14"/>
  <c r="S418" i="14"/>
  <c r="P418" i="14"/>
  <c r="N418" i="14"/>
  <c r="L418" i="14"/>
  <c r="R418" i="14"/>
  <c r="T418" i="14"/>
  <c r="O418" i="14"/>
  <c r="V418" i="14"/>
  <c r="U418" i="14"/>
  <c r="Q418" i="14"/>
  <c r="X383" i="14"/>
  <c r="W383" i="14"/>
  <c r="M383" i="14"/>
  <c r="J383" i="14"/>
  <c r="P383" i="14"/>
  <c r="O383" i="14"/>
  <c r="S383" i="14"/>
  <c r="L383" i="14"/>
  <c r="N383" i="14"/>
  <c r="V383" i="14"/>
  <c r="R383" i="14"/>
  <c r="T383" i="14"/>
  <c r="Q383" i="14"/>
  <c r="U383" i="14"/>
  <c r="K383" i="14"/>
  <c r="X368" i="18"/>
  <c r="W368" i="18"/>
  <c r="J368" i="18"/>
  <c r="V368" i="18"/>
  <c r="M368" i="18"/>
  <c r="S368" i="18"/>
  <c r="N368" i="18"/>
  <c r="P368" i="18"/>
  <c r="L368" i="18"/>
  <c r="R368" i="18"/>
  <c r="U368" i="18"/>
  <c r="K368" i="18"/>
  <c r="O368" i="18"/>
  <c r="Q368" i="18"/>
  <c r="T368" i="18"/>
  <c r="X364" i="18"/>
  <c r="W364" i="18"/>
  <c r="J364" i="18"/>
  <c r="S364" i="18"/>
  <c r="P364" i="18"/>
  <c r="K364" i="18"/>
  <c r="N364" i="18"/>
  <c r="M364" i="18"/>
  <c r="R364" i="18"/>
  <c r="L364" i="18"/>
  <c r="U364" i="18"/>
  <c r="O364" i="18"/>
  <c r="V364" i="18"/>
  <c r="Q364" i="18"/>
  <c r="T364" i="18"/>
  <c r="X392" i="13"/>
  <c r="W392" i="13"/>
  <c r="P392" i="13"/>
  <c r="J392" i="13"/>
  <c r="L392" i="13"/>
  <c r="S392" i="13"/>
  <c r="V392" i="13"/>
  <c r="N392" i="13"/>
  <c r="M392" i="13"/>
  <c r="U392" i="13"/>
  <c r="O392" i="13"/>
  <c r="K392" i="13"/>
  <c r="Q392" i="13"/>
  <c r="T392" i="13"/>
  <c r="R392" i="13"/>
  <c r="X504" i="18"/>
  <c r="W504" i="18"/>
  <c r="J504" i="18"/>
  <c r="N504" i="18"/>
  <c r="M504" i="18"/>
  <c r="L504" i="18"/>
  <c r="P504" i="18"/>
  <c r="S504" i="18"/>
  <c r="R504" i="18"/>
  <c r="K504" i="18"/>
  <c r="U504" i="18"/>
  <c r="V504" i="18"/>
  <c r="Q504" i="18"/>
  <c r="O504" i="18"/>
  <c r="T504" i="18"/>
  <c r="W491" i="13"/>
  <c r="X491" i="13"/>
  <c r="J491" i="13"/>
  <c r="P491" i="13"/>
  <c r="S491" i="13"/>
  <c r="L491" i="13"/>
  <c r="K491" i="13"/>
  <c r="M491" i="13"/>
  <c r="N491" i="13"/>
  <c r="V491" i="13"/>
  <c r="R491" i="13"/>
  <c r="U491" i="13"/>
  <c r="O491" i="13"/>
  <c r="Q491" i="13"/>
  <c r="T491" i="13"/>
  <c r="W539" i="13"/>
  <c r="X539" i="13"/>
  <c r="P539" i="13"/>
  <c r="S539" i="13"/>
  <c r="L539" i="13"/>
  <c r="J539" i="13"/>
  <c r="N539" i="13"/>
  <c r="K539" i="13"/>
  <c r="R539" i="13"/>
  <c r="V539" i="13"/>
  <c r="Q539" i="13"/>
  <c r="T539" i="13"/>
  <c r="O539" i="13"/>
  <c r="U539" i="13"/>
  <c r="M539" i="13"/>
  <c r="I497" i="14"/>
  <c r="K268" i="6"/>
  <c r="I533" i="14" s="1"/>
  <c r="W432" i="18"/>
  <c r="M432" i="18"/>
  <c r="V432" i="18"/>
  <c r="P432" i="18"/>
  <c r="X432" i="18"/>
  <c r="J432" i="18"/>
  <c r="S432" i="18"/>
  <c r="L432" i="18"/>
  <c r="R432" i="18"/>
  <c r="K432" i="18"/>
  <c r="T432" i="18"/>
  <c r="Q432" i="18"/>
  <c r="O432" i="18"/>
  <c r="N432" i="18"/>
  <c r="U432" i="18"/>
  <c r="X386" i="13"/>
  <c r="W386" i="13"/>
  <c r="J386" i="13"/>
  <c r="S386" i="13"/>
  <c r="V386" i="13"/>
  <c r="M386" i="13"/>
  <c r="P386" i="13"/>
  <c r="L386" i="13"/>
  <c r="R386" i="13"/>
  <c r="K386" i="13"/>
  <c r="N386" i="13"/>
  <c r="O386" i="13"/>
  <c r="Q386" i="13"/>
  <c r="U386" i="13"/>
  <c r="T386" i="13"/>
  <c r="X513" i="13"/>
  <c r="W513" i="13"/>
  <c r="P513" i="13"/>
  <c r="J513" i="13"/>
  <c r="S513" i="13"/>
  <c r="M513" i="13"/>
  <c r="R513" i="13"/>
  <c r="L513" i="13"/>
  <c r="V513" i="13"/>
  <c r="T513" i="13"/>
  <c r="N513" i="13"/>
  <c r="U513" i="13"/>
  <c r="O513" i="13"/>
  <c r="K513" i="13"/>
  <c r="Q513" i="13"/>
  <c r="W379" i="18"/>
  <c r="X379" i="18"/>
  <c r="J379" i="18"/>
  <c r="S379" i="18"/>
  <c r="M379" i="18"/>
  <c r="K379" i="18"/>
  <c r="P379" i="18"/>
  <c r="L379" i="18"/>
  <c r="R379" i="18"/>
  <c r="Q379" i="18"/>
  <c r="N379" i="18"/>
  <c r="T379" i="18"/>
  <c r="V379" i="18"/>
  <c r="U379" i="18"/>
  <c r="O379" i="18"/>
  <c r="X460" i="18"/>
  <c r="W460" i="18"/>
  <c r="J460" i="18"/>
  <c r="S460" i="18"/>
  <c r="R460" i="18"/>
  <c r="M460" i="18"/>
  <c r="N460" i="18"/>
  <c r="P460" i="18"/>
  <c r="L460" i="18"/>
  <c r="T460" i="18"/>
  <c r="Q460" i="18"/>
  <c r="V460" i="18"/>
  <c r="O460" i="18"/>
  <c r="U460" i="18"/>
  <c r="K460" i="18"/>
  <c r="X487" i="14"/>
  <c r="W487" i="14"/>
  <c r="N487" i="14"/>
  <c r="S487" i="14"/>
  <c r="J487" i="14"/>
  <c r="P487" i="14"/>
  <c r="M487" i="14"/>
  <c r="V487" i="14"/>
  <c r="O487" i="14"/>
  <c r="Q487" i="14"/>
  <c r="U487" i="14"/>
  <c r="R487" i="14"/>
  <c r="K487" i="14"/>
  <c r="T487" i="14"/>
  <c r="L487" i="14"/>
  <c r="X520" i="18"/>
  <c r="W520" i="18"/>
  <c r="P520" i="18"/>
  <c r="L520" i="18"/>
  <c r="N520" i="18"/>
  <c r="S520" i="18"/>
  <c r="J520" i="18"/>
  <c r="M520" i="18"/>
  <c r="V520" i="18"/>
  <c r="R520" i="18"/>
  <c r="O520" i="18"/>
  <c r="K520" i="18"/>
  <c r="Q520" i="18"/>
  <c r="T520" i="18"/>
  <c r="U520" i="18"/>
  <c r="X362" i="18"/>
  <c r="W362" i="18"/>
  <c r="P362" i="18"/>
  <c r="S362" i="18"/>
  <c r="L362" i="18"/>
  <c r="J362" i="18"/>
  <c r="M362" i="18"/>
  <c r="V362" i="18"/>
  <c r="R362" i="18"/>
  <c r="N362" i="18"/>
  <c r="U362" i="18"/>
  <c r="T362" i="18"/>
  <c r="K362" i="18"/>
  <c r="O362" i="18"/>
  <c r="Q362" i="18"/>
  <c r="W389" i="13"/>
  <c r="X389" i="13"/>
  <c r="J389" i="13"/>
  <c r="M389" i="13"/>
  <c r="L389" i="13"/>
  <c r="S389" i="13"/>
  <c r="N389" i="13"/>
  <c r="P389" i="13"/>
  <c r="V389" i="13"/>
  <c r="R389" i="13"/>
  <c r="U389" i="13"/>
  <c r="Q389" i="13"/>
  <c r="O389" i="13"/>
  <c r="T389" i="13"/>
  <c r="K389" i="13"/>
  <c r="X422" i="18"/>
  <c r="W422" i="18"/>
  <c r="M422" i="18"/>
  <c r="S422" i="18"/>
  <c r="V422" i="18"/>
  <c r="J422" i="18"/>
  <c r="P422" i="18"/>
  <c r="K422" i="18"/>
  <c r="N422" i="18"/>
  <c r="O422" i="18"/>
  <c r="L422" i="18"/>
  <c r="Q422" i="18"/>
  <c r="T422" i="18"/>
  <c r="R422" i="18"/>
  <c r="U422" i="18"/>
  <c r="I413" i="14"/>
  <c r="K184" i="6"/>
  <c r="I449" i="14" s="1"/>
  <c r="X531" i="13"/>
  <c r="W531" i="13"/>
  <c r="K531" i="13"/>
  <c r="J531" i="13"/>
  <c r="P531" i="13"/>
  <c r="S531" i="13"/>
  <c r="M531" i="13"/>
  <c r="V531" i="13"/>
  <c r="N531" i="13"/>
  <c r="L531" i="13"/>
  <c r="R531" i="13"/>
  <c r="Q531" i="13"/>
  <c r="U531" i="13"/>
  <c r="O531" i="13"/>
  <c r="T531" i="13"/>
  <c r="W516" i="13"/>
  <c r="J516" i="13"/>
  <c r="X516" i="13"/>
  <c r="S516" i="13"/>
  <c r="L516" i="13"/>
  <c r="K516" i="13"/>
  <c r="P516" i="13"/>
  <c r="M516" i="13"/>
  <c r="N516" i="13"/>
  <c r="V516" i="13"/>
  <c r="R516" i="13"/>
  <c r="U516" i="13"/>
  <c r="T516" i="13"/>
  <c r="Q516" i="13"/>
  <c r="O516" i="13"/>
  <c r="X480" i="18"/>
  <c r="W480" i="18"/>
  <c r="P480" i="18"/>
  <c r="S480" i="18"/>
  <c r="J480" i="18"/>
  <c r="N480" i="18"/>
  <c r="M480" i="18"/>
  <c r="V480" i="18"/>
  <c r="K480" i="18"/>
  <c r="T480" i="18"/>
  <c r="O480" i="18"/>
  <c r="R480" i="18"/>
  <c r="L480" i="18"/>
  <c r="U480" i="18"/>
  <c r="Q480" i="18"/>
  <c r="X461" i="18"/>
  <c r="W461" i="18"/>
  <c r="J461" i="18"/>
  <c r="S461" i="18"/>
  <c r="P461" i="18"/>
  <c r="N461" i="18"/>
  <c r="K461" i="18"/>
  <c r="M461" i="18"/>
  <c r="V461" i="18"/>
  <c r="R461" i="18"/>
  <c r="U461" i="18"/>
  <c r="O461" i="18"/>
  <c r="L461" i="18"/>
  <c r="Q461" i="18"/>
  <c r="T461" i="18"/>
  <c r="X431" i="18"/>
  <c r="P431" i="18"/>
  <c r="W431" i="18"/>
  <c r="J431" i="18"/>
  <c r="N431" i="18"/>
  <c r="L431" i="18"/>
  <c r="S431" i="18"/>
  <c r="M431" i="18"/>
  <c r="V431" i="18"/>
  <c r="K431" i="18"/>
  <c r="Q431" i="18"/>
  <c r="R431" i="18"/>
  <c r="O431" i="18"/>
  <c r="T431" i="18"/>
  <c r="U431" i="18"/>
  <c r="W438" i="18"/>
  <c r="X438" i="18"/>
  <c r="J438" i="18"/>
  <c r="P438" i="18"/>
  <c r="K438" i="18"/>
  <c r="S438" i="18"/>
  <c r="M438" i="18"/>
  <c r="L438" i="18"/>
  <c r="R438" i="18"/>
  <c r="U438" i="18"/>
  <c r="T438" i="18"/>
  <c r="O438" i="18"/>
  <c r="N438" i="18"/>
  <c r="V438" i="18"/>
  <c r="Q438" i="18"/>
  <c r="X494" i="13"/>
  <c r="W494" i="13"/>
  <c r="P494" i="13"/>
  <c r="J494" i="13"/>
  <c r="Q494" i="13"/>
  <c r="V494" i="13"/>
  <c r="K494" i="13"/>
  <c r="S494" i="13"/>
  <c r="N494" i="13"/>
  <c r="L494" i="13"/>
  <c r="R494" i="13"/>
  <c r="O494" i="13"/>
  <c r="M494" i="13"/>
  <c r="T494" i="13"/>
  <c r="U494" i="13"/>
  <c r="W527" i="14"/>
  <c r="X527" i="14"/>
  <c r="P527" i="14"/>
  <c r="N527" i="14"/>
  <c r="J527" i="14"/>
  <c r="S527" i="14"/>
  <c r="L527" i="14"/>
  <c r="R527" i="14"/>
  <c r="V527" i="14"/>
  <c r="K527" i="14"/>
  <c r="Q527" i="14"/>
  <c r="M527" i="14"/>
  <c r="U527" i="14"/>
  <c r="T527" i="14"/>
  <c r="O527" i="14"/>
  <c r="W371" i="13"/>
  <c r="J371" i="13"/>
  <c r="M371" i="13"/>
  <c r="V371" i="13"/>
  <c r="X371" i="13"/>
  <c r="S371" i="13"/>
  <c r="P371" i="13"/>
  <c r="L371" i="13"/>
  <c r="U371" i="13"/>
  <c r="N371" i="13"/>
  <c r="K371" i="13"/>
  <c r="Q371" i="13"/>
  <c r="O371" i="13"/>
  <c r="R371" i="13"/>
  <c r="T371" i="13"/>
  <c r="X421" i="18"/>
  <c r="W421" i="18"/>
  <c r="J421" i="18"/>
  <c r="P421" i="18"/>
  <c r="N421" i="18"/>
  <c r="V421" i="18"/>
  <c r="S421" i="18"/>
  <c r="M421" i="18"/>
  <c r="L421" i="18"/>
  <c r="R421" i="18"/>
  <c r="K421" i="18"/>
  <c r="O421" i="18"/>
  <c r="U421" i="18"/>
  <c r="Q421" i="18"/>
  <c r="T421" i="18"/>
  <c r="W384" i="13"/>
  <c r="J384" i="13"/>
  <c r="X384" i="13"/>
  <c r="P384" i="13"/>
  <c r="S384" i="13"/>
  <c r="L384" i="13"/>
  <c r="M384" i="13"/>
  <c r="V384" i="13"/>
  <c r="N384" i="13"/>
  <c r="K384" i="13"/>
  <c r="R384" i="13"/>
  <c r="Q384" i="13"/>
  <c r="U384" i="13"/>
  <c r="O384" i="13"/>
  <c r="T384" i="13"/>
  <c r="W443" i="14"/>
  <c r="X443" i="14"/>
  <c r="S443" i="14"/>
  <c r="L443" i="14"/>
  <c r="M443" i="14"/>
  <c r="J443" i="14"/>
  <c r="N443" i="14"/>
  <c r="P443" i="14"/>
  <c r="U443" i="14"/>
  <c r="V443" i="14"/>
  <c r="T443" i="14"/>
  <c r="O443" i="14"/>
  <c r="K443" i="14"/>
  <c r="Q443" i="14"/>
  <c r="R443" i="14"/>
  <c r="X470" i="13"/>
  <c r="W470" i="13"/>
  <c r="S470" i="13"/>
  <c r="N470" i="13"/>
  <c r="L470" i="13"/>
  <c r="J470" i="13"/>
  <c r="P470" i="13"/>
  <c r="R470" i="13"/>
  <c r="V470" i="13"/>
  <c r="T470" i="13"/>
  <c r="M470" i="13"/>
  <c r="K470" i="13"/>
  <c r="O470" i="13"/>
  <c r="U470" i="13"/>
  <c r="Q470" i="13"/>
  <c r="W386" i="14"/>
  <c r="X386" i="14"/>
  <c r="P386" i="14"/>
  <c r="J386" i="14"/>
  <c r="V386" i="14"/>
  <c r="S386" i="14"/>
  <c r="L386" i="14"/>
  <c r="M386" i="14"/>
  <c r="N386" i="14"/>
  <c r="R386" i="14"/>
  <c r="U386" i="14"/>
  <c r="Q386" i="14"/>
  <c r="T386" i="14"/>
  <c r="O386" i="14"/>
  <c r="K386" i="14"/>
  <c r="W395" i="14"/>
  <c r="X395" i="14"/>
  <c r="J395" i="14"/>
  <c r="L395" i="14"/>
  <c r="V395" i="14"/>
  <c r="U395" i="14"/>
  <c r="P395" i="14"/>
  <c r="N395" i="14"/>
  <c r="S395" i="14"/>
  <c r="R395" i="14"/>
  <c r="K395" i="14"/>
  <c r="T395" i="14"/>
  <c r="M395" i="14"/>
  <c r="Q395" i="14"/>
  <c r="O395" i="14"/>
  <c r="X519" i="14"/>
  <c r="W519" i="14"/>
  <c r="P519" i="14"/>
  <c r="O519" i="14"/>
  <c r="V519" i="14"/>
  <c r="J519" i="14"/>
  <c r="S519" i="14"/>
  <c r="N519" i="14"/>
  <c r="L519" i="14"/>
  <c r="M519" i="14"/>
  <c r="K519" i="14"/>
  <c r="R519" i="14"/>
  <c r="Q519" i="14"/>
  <c r="T519" i="14"/>
  <c r="U519" i="14"/>
  <c r="S405" i="18"/>
  <c r="K405" i="18"/>
  <c r="W405" i="18"/>
  <c r="P405" i="18"/>
  <c r="J405" i="18"/>
  <c r="R405" i="18"/>
  <c r="L405" i="18"/>
  <c r="T405" i="18"/>
  <c r="M405" i="18"/>
  <c r="V405" i="18"/>
  <c r="N405" i="18"/>
  <c r="U405" i="18"/>
  <c r="X405" i="18"/>
  <c r="O405" i="18"/>
  <c r="Q405" i="18"/>
  <c r="W416" i="18"/>
  <c r="X416" i="18"/>
  <c r="S416" i="18"/>
  <c r="Q416" i="18"/>
  <c r="M416" i="18"/>
  <c r="N416" i="18"/>
  <c r="L416" i="18"/>
  <c r="J416" i="18"/>
  <c r="O416" i="18"/>
  <c r="P416" i="18"/>
  <c r="R416" i="18"/>
  <c r="T416" i="18"/>
  <c r="K416" i="18"/>
  <c r="V416" i="18"/>
  <c r="U416" i="18"/>
  <c r="W521" i="13"/>
  <c r="J521" i="13"/>
  <c r="N521" i="13"/>
  <c r="V521" i="13"/>
  <c r="X521" i="13"/>
  <c r="S521" i="13"/>
  <c r="P521" i="13"/>
  <c r="M521" i="13"/>
  <c r="U521" i="13"/>
  <c r="Q521" i="13"/>
  <c r="O521" i="13"/>
  <c r="R521" i="13"/>
  <c r="T521" i="13"/>
  <c r="K521" i="13"/>
  <c r="L521" i="13"/>
  <c r="W375" i="18"/>
  <c r="X375" i="18"/>
  <c r="R375" i="18"/>
  <c r="M375" i="18"/>
  <c r="U375" i="18"/>
  <c r="P375" i="18"/>
  <c r="J375" i="18"/>
  <c r="S375" i="18"/>
  <c r="K375" i="18"/>
  <c r="L375" i="18"/>
  <c r="V375" i="18"/>
  <c r="T375" i="18"/>
  <c r="N375" i="18"/>
  <c r="Q375" i="18"/>
  <c r="O375" i="18"/>
  <c r="W381" i="18"/>
  <c r="X381" i="18"/>
  <c r="J381" i="18"/>
  <c r="N381" i="18"/>
  <c r="S381" i="18"/>
  <c r="M381" i="18"/>
  <c r="P381" i="18"/>
  <c r="L381" i="18"/>
  <c r="R381" i="18"/>
  <c r="O381" i="18"/>
  <c r="Q381" i="18"/>
  <c r="V381" i="18"/>
  <c r="K381" i="18"/>
  <c r="U381" i="18"/>
  <c r="T381" i="18"/>
  <c r="W429" i="14"/>
  <c r="X429" i="14"/>
  <c r="P429" i="14"/>
  <c r="M429" i="14"/>
  <c r="J429" i="14"/>
  <c r="L429" i="14"/>
  <c r="S429" i="14"/>
  <c r="N429" i="14"/>
  <c r="V429" i="14"/>
  <c r="O429" i="14"/>
  <c r="Q429" i="14"/>
  <c r="K429" i="14"/>
  <c r="T429" i="14"/>
  <c r="U429" i="14"/>
  <c r="R429" i="14"/>
  <c r="W374" i="14"/>
  <c r="P374" i="14"/>
  <c r="X374" i="14"/>
  <c r="S374" i="14"/>
  <c r="V374" i="14"/>
  <c r="J374" i="14"/>
  <c r="R374" i="14"/>
  <c r="L374" i="14"/>
  <c r="N374" i="14"/>
  <c r="U374" i="14"/>
  <c r="K374" i="14"/>
  <c r="T374" i="14"/>
  <c r="M374" i="14"/>
  <c r="O374" i="14"/>
  <c r="Q374" i="14"/>
  <c r="X438" i="14"/>
  <c r="W438" i="14"/>
  <c r="R438" i="14"/>
  <c r="M438" i="14"/>
  <c r="V438" i="14"/>
  <c r="P438" i="14"/>
  <c r="L438" i="14"/>
  <c r="J438" i="14"/>
  <c r="S438" i="14"/>
  <c r="N438" i="14"/>
  <c r="K438" i="14"/>
  <c r="U438" i="14"/>
  <c r="Q438" i="14"/>
  <c r="T438" i="14"/>
  <c r="O438" i="14"/>
  <c r="X443" i="13"/>
  <c r="W443" i="13"/>
  <c r="J443" i="13"/>
  <c r="N443" i="13"/>
  <c r="L443" i="13"/>
  <c r="M443" i="13"/>
  <c r="P443" i="13"/>
  <c r="S443" i="13"/>
  <c r="U443" i="13"/>
  <c r="V443" i="13"/>
  <c r="Q443" i="13"/>
  <c r="R443" i="13"/>
  <c r="O443" i="13"/>
  <c r="K443" i="13"/>
  <c r="T443" i="13"/>
  <c r="W473" i="18"/>
  <c r="X473" i="18"/>
  <c r="M473" i="18"/>
  <c r="N473" i="18"/>
  <c r="J473" i="18"/>
  <c r="S473" i="18"/>
  <c r="L473" i="18"/>
  <c r="V473" i="18"/>
  <c r="R473" i="18"/>
  <c r="P473" i="18"/>
  <c r="K473" i="18"/>
  <c r="Q473" i="18"/>
  <c r="U473" i="18"/>
  <c r="T473" i="18"/>
  <c r="O473" i="18"/>
  <c r="W528" i="14"/>
  <c r="X528" i="14"/>
  <c r="M528" i="14"/>
  <c r="K528" i="14"/>
  <c r="V528" i="14"/>
  <c r="L528" i="14"/>
  <c r="P528" i="14"/>
  <c r="J528" i="14"/>
  <c r="U528" i="14"/>
  <c r="S528" i="14"/>
  <c r="N528" i="14"/>
  <c r="R528" i="14"/>
  <c r="O528" i="14"/>
  <c r="Q528" i="14"/>
  <c r="T528" i="14"/>
  <c r="W429" i="18"/>
  <c r="X429" i="18"/>
  <c r="J429" i="18"/>
  <c r="P429" i="18"/>
  <c r="S429" i="18"/>
  <c r="M429" i="18"/>
  <c r="N429" i="18"/>
  <c r="V429" i="18"/>
  <c r="K429" i="18"/>
  <c r="L429" i="18"/>
  <c r="U429" i="18"/>
  <c r="Q429" i="18"/>
  <c r="R429" i="18"/>
  <c r="T429" i="18"/>
  <c r="O429" i="18"/>
  <c r="X361" i="18"/>
  <c r="W361" i="18"/>
  <c r="J361" i="18"/>
  <c r="S361" i="18"/>
  <c r="P361" i="18"/>
  <c r="V361" i="18"/>
  <c r="L361" i="18"/>
  <c r="U361" i="18"/>
  <c r="N361" i="18"/>
  <c r="K361" i="18"/>
  <c r="R361" i="18"/>
  <c r="M361" i="18"/>
  <c r="Q361" i="18"/>
  <c r="T361" i="18"/>
  <c r="O361" i="18"/>
  <c r="O114" i="17"/>
  <c r="I253" i="14"/>
  <c r="M253" i="6"/>
  <c r="I104" i="13"/>
  <c r="M104" i="5"/>
  <c r="M222" i="10"/>
  <c r="I222" i="18"/>
  <c r="I206" i="18"/>
  <c r="M206" i="10"/>
  <c r="I101" i="13"/>
  <c r="M101" i="5"/>
  <c r="M122" i="10"/>
  <c r="I122" i="18"/>
  <c r="I258" i="14"/>
  <c r="M258" i="6"/>
  <c r="M192" i="5"/>
  <c r="J227" i="5"/>
  <c r="I192" i="13"/>
  <c r="M261" i="6"/>
  <c r="I261" i="14"/>
  <c r="I160" i="13"/>
  <c r="M160" i="5"/>
  <c r="I177" i="14"/>
  <c r="M177" i="6"/>
  <c r="I158" i="14"/>
  <c r="M158" i="6"/>
  <c r="I126" i="14"/>
  <c r="M126" i="6"/>
  <c r="M97" i="5"/>
  <c r="I97" i="13"/>
  <c r="I141" i="13"/>
  <c r="M141" i="5"/>
  <c r="J145" i="5"/>
  <c r="I235" i="13"/>
  <c r="J270" i="5"/>
  <c r="M235" i="5"/>
  <c r="I142" i="13"/>
  <c r="M142" i="5"/>
  <c r="I204" i="13"/>
  <c r="M204" i="5"/>
  <c r="I216" i="14"/>
  <c r="M216" i="6"/>
  <c r="I161" i="18"/>
  <c r="M161" i="10"/>
  <c r="M164" i="5"/>
  <c r="I164" i="13"/>
  <c r="I196" i="18"/>
  <c r="M196" i="10"/>
  <c r="M197" i="10"/>
  <c r="I197" i="18"/>
  <c r="I166" i="13"/>
  <c r="M166" i="5"/>
  <c r="I126" i="18"/>
  <c r="M126" i="10"/>
  <c r="I113" i="18"/>
  <c r="M113" i="10"/>
  <c r="I189" i="18"/>
  <c r="M189" i="10"/>
  <c r="J225" i="10"/>
  <c r="M105" i="6"/>
  <c r="I105" i="14"/>
  <c r="I166" i="18"/>
  <c r="M166" i="10"/>
  <c r="M221" i="5"/>
  <c r="I221" i="13"/>
  <c r="I117" i="14"/>
  <c r="M117" i="6"/>
  <c r="I186" i="13"/>
  <c r="M186" i="5"/>
  <c r="M99" i="6"/>
  <c r="I99" i="14"/>
  <c r="I260" i="14"/>
  <c r="M260" i="6"/>
  <c r="I106" i="14"/>
  <c r="M106" i="6"/>
  <c r="I208" i="13"/>
  <c r="M208" i="5"/>
  <c r="I224" i="14"/>
  <c r="M224" i="6"/>
  <c r="I191" i="18"/>
  <c r="M191" i="10"/>
  <c r="I195" i="14"/>
  <c r="M195" i="6"/>
  <c r="I158" i="13"/>
  <c r="M158" i="5"/>
  <c r="I166" i="14"/>
  <c r="M166" i="6"/>
  <c r="I238" i="18"/>
  <c r="M238" i="10"/>
  <c r="I157" i="18"/>
  <c r="M157" i="10"/>
  <c r="I257" i="18"/>
  <c r="M257" i="10"/>
  <c r="I99" i="18"/>
  <c r="M99" i="10"/>
  <c r="I212" i="14"/>
  <c r="M212" i="6"/>
  <c r="I190" i="18"/>
  <c r="M190" i="10"/>
  <c r="I179" i="13"/>
  <c r="M179" i="5"/>
  <c r="I238" i="14"/>
  <c r="M238" i="6"/>
  <c r="I177" i="18"/>
  <c r="M177" i="10"/>
  <c r="I156" i="13"/>
  <c r="M156" i="5"/>
  <c r="I169" i="13"/>
  <c r="M169" i="5"/>
  <c r="I229" i="13"/>
  <c r="M229" i="5"/>
  <c r="I172" i="18"/>
  <c r="M172" i="10"/>
  <c r="P614" i="17"/>
  <c r="S115" i="17"/>
  <c r="S619" i="17" s="1"/>
  <c r="S128" i="17"/>
  <c r="S632" i="17" s="1"/>
  <c r="X664" i="13"/>
  <c r="T664" i="13"/>
  <c r="J664" i="13"/>
  <c r="U664" i="13"/>
  <c r="K664" i="13"/>
  <c r="Q664" i="13"/>
  <c r="V664" i="13"/>
  <c r="R664" i="13"/>
  <c r="O664" i="13"/>
  <c r="W664" i="13"/>
  <c r="P664" i="13"/>
  <c r="L664" i="13"/>
  <c r="S664" i="13"/>
  <c r="M664" i="13"/>
  <c r="N664" i="13"/>
  <c r="X634" i="18"/>
  <c r="P634" i="18"/>
  <c r="J634" i="18"/>
  <c r="W634" i="18"/>
  <c r="K634" i="18"/>
  <c r="V634" i="18"/>
  <c r="L634" i="18"/>
  <c r="M634" i="18"/>
  <c r="T634" i="18"/>
  <c r="S634" i="18"/>
  <c r="R634" i="18"/>
  <c r="N634" i="18"/>
  <c r="O634" i="18"/>
  <c r="Q634" i="18"/>
  <c r="U634" i="18"/>
  <c r="X631" i="18"/>
  <c r="M631" i="18"/>
  <c r="W631" i="18"/>
  <c r="P631" i="18"/>
  <c r="U631" i="18"/>
  <c r="L631" i="18"/>
  <c r="R631" i="18"/>
  <c r="T631" i="18"/>
  <c r="O631" i="18"/>
  <c r="J631" i="18"/>
  <c r="Q631" i="18"/>
  <c r="V631" i="18"/>
  <c r="K631" i="18"/>
  <c r="S631" i="18"/>
  <c r="N631" i="18"/>
  <c r="W707" i="13"/>
  <c r="X707" i="13"/>
  <c r="J707" i="13"/>
  <c r="T707" i="13"/>
  <c r="V707" i="13"/>
  <c r="P707" i="13"/>
  <c r="L707" i="13"/>
  <c r="N707" i="13"/>
  <c r="U707" i="13"/>
  <c r="K707" i="13"/>
  <c r="S707" i="13"/>
  <c r="M707" i="13"/>
  <c r="Q707" i="13"/>
  <c r="R707" i="13"/>
  <c r="O707" i="13"/>
  <c r="R775" i="14"/>
  <c r="X775" i="14"/>
  <c r="Q775" i="14"/>
  <c r="T775" i="14"/>
  <c r="M775" i="14"/>
  <c r="K775" i="14"/>
  <c r="W775" i="14"/>
  <c r="U775" i="14"/>
  <c r="O775" i="14"/>
  <c r="P775" i="14"/>
  <c r="V775" i="14"/>
  <c r="N775" i="14"/>
  <c r="L775" i="14"/>
  <c r="S775" i="14"/>
  <c r="J775" i="14"/>
  <c r="W771" i="13"/>
  <c r="X771" i="13"/>
  <c r="M771" i="13"/>
  <c r="J771" i="13"/>
  <c r="O771" i="13"/>
  <c r="U771" i="13"/>
  <c r="T771" i="13"/>
  <c r="K771" i="13"/>
  <c r="V771" i="13"/>
  <c r="Q771" i="13"/>
  <c r="R771" i="13"/>
  <c r="N771" i="13"/>
  <c r="P771" i="13"/>
  <c r="L771" i="13"/>
  <c r="S771" i="13"/>
  <c r="X746" i="18"/>
  <c r="T746" i="18"/>
  <c r="K746" i="18"/>
  <c r="U746" i="18"/>
  <c r="V746" i="18"/>
  <c r="P746" i="18"/>
  <c r="M746" i="18"/>
  <c r="J746" i="18"/>
  <c r="N746" i="18"/>
  <c r="Q746" i="18"/>
  <c r="W746" i="18"/>
  <c r="L746" i="18"/>
  <c r="R746" i="18"/>
  <c r="O746" i="18"/>
  <c r="S746" i="18"/>
  <c r="W794" i="14"/>
  <c r="X794" i="14"/>
  <c r="M794" i="14"/>
  <c r="J794" i="14"/>
  <c r="T794" i="14"/>
  <c r="K794" i="14"/>
  <c r="V794" i="14"/>
  <c r="P794" i="14"/>
  <c r="L794" i="14"/>
  <c r="R794" i="14"/>
  <c r="U794" i="14"/>
  <c r="Q794" i="14"/>
  <c r="S794" i="14"/>
  <c r="O794" i="14"/>
  <c r="N794" i="14"/>
  <c r="R661" i="13"/>
  <c r="T661" i="13"/>
  <c r="X661" i="13"/>
  <c r="N661" i="13"/>
  <c r="M661" i="13"/>
  <c r="W661" i="13"/>
  <c r="Q661" i="13"/>
  <c r="V661" i="13"/>
  <c r="S661" i="13"/>
  <c r="J661" i="13"/>
  <c r="P661" i="13"/>
  <c r="L661" i="13"/>
  <c r="K661" i="13"/>
  <c r="O661" i="13"/>
  <c r="U661" i="13"/>
  <c r="W699" i="18"/>
  <c r="P699" i="18"/>
  <c r="M699" i="18"/>
  <c r="V699" i="18"/>
  <c r="U699" i="18"/>
  <c r="Q699" i="18"/>
  <c r="T699" i="18"/>
  <c r="K699" i="18"/>
  <c r="R699" i="18"/>
  <c r="S699" i="18"/>
  <c r="J699" i="18"/>
  <c r="N699" i="18"/>
  <c r="X699" i="18"/>
  <c r="L699" i="18"/>
  <c r="O699" i="18"/>
  <c r="S292" i="17"/>
  <c r="S280" i="17"/>
  <c r="S289" i="17"/>
  <c r="S290" i="17"/>
  <c r="S282" i="17"/>
  <c r="S294" i="17"/>
  <c r="N462" i="17"/>
  <c r="N448" i="17"/>
  <c r="N460" i="17"/>
  <c r="N458" i="17"/>
  <c r="N450" i="17"/>
  <c r="N457" i="17"/>
  <c r="W534" i="13"/>
  <c r="X534" i="13"/>
  <c r="J534" i="13"/>
  <c r="P534" i="13"/>
  <c r="L534" i="13"/>
  <c r="S534" i="13"/>
  <c r="M534" i="13"/>
  <c r="N534" i="13"/>
  <c r="V534" i="13"/>
  <c r="R534" i="13"/>
  <c r="O534" i="13"/>
  <c r="K534" i="13"/>
  <c r="Q534" i="13"/>
  <c r="T534" i="13"/>
  <c r="U534" i="13"/>
  <c r="I359" i="18"/>
  <c r="K131" i="10"/>
  <c r="W433" i="14"/>
  <c r="X433" i="14"/>
  <c r="J433" i="14"/>
  <c r="S433" i="14"/>
  <c r="P433" i="14"/>
  <c r="N433" i="14"/>
  <c r="M433" i="14"/>
  <c r="V433" i="14"/>
  <c r="R433" i="14"/>
  <c r="O433" i="14"/>
  <c r="U433" i="14"/>
  <c r="L433" i="14"/>
  <c r="Q433" i="14"/>
  <c r="K433" i="14"/>
  <c r="T433" i="14"/>
  <c r="X496" i="13"/>
  <c r="W496" i="13"/>
  <c r="P496" i="13"/>
  <c r="V496" i="13"/>
  <c r="S496" i="13"/>
  <c r="U496" i="13"/>
  <c r="N496" i="13"/>
  <c r="K496" i="13"/>
  <c r="J496" i="13"/>
  <c r="L496" i="13"/>
  <c r="M496" i="13"/>
  <c r="R496" i="13"/>
  <c r="O496" i="13"/>
  <c r="Q496" i="13"/>
  <c r="T496" i="13"/>
  <c r="W477" i="13"/>
  <c r="X477" i="13"/>
  <c r="J477" i="13"/>
  <c r="P477" i="13"/>
  <c r="M477" i="13"/>
  <c r="L477" i="13"/>
  <c r="N477" i="13"/>
  <c r="S477" i="13"/>
  <c r="U477" i="13"/>
  <c r="V477" i="13"/>
  <c r="R477" i="13"/>
  <c r="K477" i="13"/>
  <c r="Q477" i="13"/>
  <c r="O477" i="13"/>
  <c r="T477" i="13"/>
  <c r="X384" i="18"/>
  <c r="W384" i="18"/>
  <c r="J384" i="18"/>
  <c r="M384" i="18"/>
  <c r="P384" i="18"/>
  <c r="L384" i="18"/>
  <c r="S384" i="18"/>
  <c r="N384" i="18"/>
  <c r="R384" i="18"/>
  <c r="K384" i="18"/>
  <c r="O384" i="18"/>
  <c r="U384" i="18"/>
  <c r="V384" i="18"/>
  <c r="Q384" i="18"/>
  <c r="T384" i="18"/>
  <c r="W521" i="18"/>
  <c r="X521" i="18"/>
  <c r="J521" i="18"/>
  <c r="S521" i="18"/>
  <c r="V521" i="18"/>
  <c r="P521" i="18"/>
  <c r="L521" i="18"/>
  <c r="R521" i="18"/>
  <c r="N521" i="18"/>
  <c r="U521" i="18"/>
  <c r="T521" i="18"/>
  <c r="K521" i="18"/>
  <c r="O521" i="18"/>
  <c r="M521" i="18"/>
  <c r="Q521" i="18"/>
  <c r="W368" i="14"/>
  <c r="X368" i="14"/>
  <c r="N368" i="14"/>
  <c r="S368" i="14"/>
  <c r="L368" i="14"/>
  <c r="P368" i="14"/>
  <c r="J368" i="14"/>
  <c r="V368" i="14"/>
  <c r="Q368" i="14"/>
  <c r="K368" i="14"/>
  <c r="M368" i="14"/>
  <c r="U368" i="14"/>
  <c r="T368" i="14"/>
  <c r="R368" i="14"/>
  <c r="O368" i="14"/>
  <c r="X423" i="13"/>
  <c r="W423" i="13"/>
  <c r="J423" i="13"/>
  <c r="M423" i="13"/>
  <c r="S423" i="13"/>
  <c r="N423" i="13"/>
  <c r="V423" i="13"/>
  <c r="L423" i="13"/>
  <c r="P423" i="13"/>
  <c r="R423" i="13"/>
  <c r="U423" i="13"/>
  <c r="K423" i="13"/>
  <c r="T423" i="13"/>
  <c r="O423" i="13"/>
  <c r="Q423" i="13"/>
  <c r="X388" i="18"/>
  <c r="W388" i="18"/>
  <c r="J388" i="18"/>
  <c r="N388" i="18"/>
  <c r="P388" i="18"/>
  <c r="S388" i="18"/>
  <c r="L388" i="18"/>
  <c r="Q388" i="18"/>
  <c r="V388" i="18"/>
  <c r="R388" i="18"/>
  <c r="U388" i="18"/>
  <c r="K388" i="18"/>
  <c r="M388" i="18"/>
  <c r="T388" i="18"/>
  <c r="O388" i="18"/>
  <c r="I405" i="14"/>
  <c r="K144" i="6"/>
  <c r="I127" i="13"/>
  <c r="M127" i="5"/>
  <c r="I213" i="13"/>
  <c r="M213" i="5"/>
  <c r="I127" i="18"/>
  <c r="M127" i="10"/>
  <c r="I103" i="18"/>
  <c r="M103" i="10"/>
  <c r="I219" i="14"/>
  <c r="M219" i="6"/>
  <c r="I211" i="14"/>
  <c r="M211" i="6"/>
  <c r="I110" i="13"/>
  <c r="M110" i="5"/>
  <c r="I14" i="14"/>
  <c r="M14" i="6"/>
  <c r="J18" i="6"/>
  <c r="I114" i="13"/>
  <c r="M114" i="5"/>
  <c r="J126" i="17"/>
  <c r="W748" i="14"/>
  <c r="J748" i="14"/>
  <c r="T748" i="14"/>
  <c r="X748" i="14"/>
  <c r="M748" i="14"/>
  <c r="U748" i="14"/>
  <c r="L748" i="14"/>
  <c r="Q748" i="14"/>
  <c r="R748" i="14"/>
  <c r="V748" i="14"/>
  <c r="P748" i="14"/>
  <c r="N748" i="14"/>
  <c r="O748" i="14"/>
  <c r="K748" i="14"/>
  <c r="S748" i="14"/>
  <c r="W712" i="14"/>
  <c r="X712" i="14"/>
  <c r="M712" i="14"/>
  <c r="T712" i="14"/>
  <c r="J712" i="14"/>
  <c r="P712" i="14"/>
  <c r="K712" i="14"/>
  <c r="R712" i="14"/>
  <c r="V712" i="14"/>
  <c r="Q712" i="14"/>
  <c r="U712" i="14"/>
  <c r="O712" i="14"/>
  <c r="S712" i="14"/>
  <c r="L712" i="14"/>
  <c r="N712" i="14"/>
  <c r="X721" i="14"/>
  <c r="W721" i="14"/>
  <c r="J721" i="14"/>
  <c r="M721" i="14"/>
  <c r="T721" i="14"/>
  <c r="K721" i="14"/>
  <c r="V721" i="14"/>
  <c r="P721" i="14"/>
  <c r="O721" i="14"/>
  <c r="U721" i="14"/>
  <c r="S721" i="14"/>
  <c r="L721" i="14"/>
  <c r="Q721" i="14"/>
  <c r="N721" i="14"/>
  <c r="R721" i="14"/>
  <c r="W657" i="13"/>
  <c r="M657" i="13"/>
  <c r="T657" i="13"/>
  <c r="K657" i="13"/>
  <c r="U657" i="13"/>
  <c r="R657" i="13"/>
  <c r="X657" i="13"/>
  <c r="Q657" i="13"/>
  <c r="S657" i="13"/>
  <c r="L657" i="13"/>
  <c r="N657" i="13"/>
  <c r="P657" i="13"/>
  <c r="O657" i="13"/>
  <c r="V657" i="13"/>
  <c r="J657" i="13"/>
  <c r="W787" i="13"/>
  <c r="M787" i="13"/>
  <c r="X787" i="13"/>
  <c r="V787" i="13"/>
  <c r="O787" i="13"/>
  <c r="R787" i="13"/>
  <c r="J787" i="13"/>
  <c r="L787" i="13"/>
  <c r="U787" i="13"/>
  <c r="S787" i="13"/>
  <c r="T787" i="13"/>
  <c r="Q787" i="13"/>
  <c r="P787" i="13"/>
  <c r="K787" i="13"/>
  <c r="N787" i="13"/>
  <c r="X792" i="18"/>
  <c r="W792" i="18"/>
  <c r="J792" i="18"/>
  <c r="M792" i="18"/>
  <c r="U792" i="18"/>
  <c r="Q792" i="18"/>
  <c r="L792" i="18"/>
  <c r="P792" i="18"/>
  <c r="R792" i="18"/>
  <c r="T792" i="18"/>
  <c r="V792" i="18"/>
  <c r="N792" i="18"/>
  <c r="S792" i="18"/>
  <c r="K792" i="18"/>
  <c r="O792" i="18"/>
  <c r="O657" i="14"/>
  <c r="P657" i="14"/>
  <c r="R657" i="14"/>
  <c r="K657" i="14"/>
  <c r="Q657" i="14"/>
  <c r="J657" i="14"/>
  <c r="L657" i="14"/>
  <c r="T657" i="14"/>
  <c r="N657" i="14"/>
  <c r="W657" i="14"/>
  <c r="U657" i="14"/>
  <c r="V657" i="14"/>
  <c r="M657" i="14"/>
  <c r="X657" i="14"/>
  <c r="S657" i="14"/>
  <c r="X712" i="13"/>
  <c r="P712" i="13"/>
  <c r="K712" i="13"/>
  <c r="T712" i="13"/>
  <c r="L712" i="13"/>
  <c r="M712" i="13"/>
  <c r="J712" i="13"/>
  <c r="Q712" i="13"/>
  <c r="U712" i="13"/>
  <c r="O712" i="13"/>
  <c r="R712" i="13"/>
  <c r="W712" i="13"/>
  <c r="V712" i="13"/>
  <c r="S712" i="13"/>
  <c r="N712" i="13"/>
  <c r="W764" i="13"/>
  <c r="M764" i="13"/>
  <c r="J764" i="13"/>
  <c r="K764" i="13"/>
  <c r="R764" i="13"/>
  <c r="Q764" i="13"/>
  <c r="X764" i="13"/>
  <c r="P764" i="13"/>
  <c r="S764" i="13"/>
  <c r="V764" i="13"/>
  <c r="N764" i="13"/>
  <c r="L764" i="13"/>
  <c r="U764" i="13"/>
  <c r="T764" i="13"/>
  <c r="O764" i="13"/>
  <c r="X676" i="18"/>
  <c r="M676" i="18"/>
  <c r="W676" i="18"/>
  <c r="J676" i="18"/>
  <c r="T676" i="18"/>
  <c r="P676" i="18"/>
  <c r="U676" i="18"/>
  <c r="K676" i="18"/>
  <c r="Q676" i="18"/>
  <c r="V676" i="18"/>
  <c r="R676" i="18"/>
  <c r="L676" i="18"/>
  <c r="N676" i="18"/>
  <c r="S676" i="18"/>
  <c r="O676" i="18"/>
  <c r="P450" i="17"/>
  <c r="P460" i="17"/>
  <c r="P462" i="17"/>
  <c r="P457" i="17"/>
  <c r="P458" i="17"/>
  <c r="P448" i="17"/>
  <c r="W418" i="18"/>
  <c r="X418" i="18"/>
  <c r="J418" i="18"/>
  <c r="P418" i="18"/>
  <c r="U418" i="18"/>
  <c r="M418" i="18"/>
  <c r="V418" i="18"/>
  <c r="N418" i="18"/>
  <c r="S418" i="18"/>
  <c r="R418" i="18"/>
  <c r="L418" i="18"/>
  <c r="T418" i="18"/>
  <c r="Q418" i="18"/>
  <c r="K418" i="18"/>
  <c r="O418" i="18"/>
  <c r="W444" i="14"/>
  <c r="X444" i="14"/>
  <c r="M444" i="14"/>
  <c r="L444" i="14"/>
  <c r="J444" i="14"/>
  <c r="P444" i="14"/>
  <c r="S444" i="14"/>
  <c r="N444" i="14"/>
  <c r="R444" i="14"/>
  <c r="V444" i="14"/>
  <c r="K444" i="14"/>
  <c r="O444" i="14"/>
  <c r="U444" i="14"/>
  <c r="T444" i="14"/>
  <c r="Q444" i="14"/>
  <c r="X441" i="13"/>
  <c r="W441" i="13"/>
  <c r="J441" i="13"/>
  <c r="M441" i="13"/>
  <c r="P441" i="13"/>
  <c r="L441" i="13"/>
  <c r="S441" i="13"/>
  <c r="N441" i="13"/>
  <c r="R441" i="13"/>
  <c r="V441" i="13"/>
  <c r="Q441" i="13"/>
  <c r="K441" i="13"/>
  <c r="T441" i="13"/>
  <c r="O441" i="13"/>
  <c r="U441" i="13"/>
  <c r="W431" i="13"/>
  <c r="X431" i="13"/>
  <c r="J431" i="13"/>
  <c r="P431" i="13"/>
  <c r="V431" i="13"/>
  <c r="M431" i="13"/>
  <c r="S431" i="13"/>
  <c r="L431" i="13"/>
  <c r="N431" i="13"/>
  <c r="Q431" i="13"/>
  <c r="U431" i="13"/>
  <c r="R431" i="13"/>
  <c r="K431" i="13"/>
  <c r="T431" i="13"/>
  <c r="O431" i="13"/>
  <c r="X414" i="14"/>
  <c r="W414" i="14"/>
  <c r="J414" i="14"/>
  <c r="P414" i="14"/>
  <c r="U414" i="14"/>
  <c r="N414" i="14"/>
  <c r="S414" i="14"/>
  <c r="M414" i="14"/>
  <c r="R414" i="14"/>
  <c r="V414" i="14"/>
  <c r="L414" i="14"/>
  <c r="T414" i="14"/>
  <c r="Q414" i="14"/>
  <c r="K414" i="14"/>
  <c r="O414" i="14"/>
  <c r="X529" i="13"/>
  <c r="W529" i="13"/>
  <c r="P529" i="13"/>
  <c r="J529" i="13"/>
  <c r="M529" i="13"/>
  <c r="N529" i="13"/>
  <c r="S529" i="13"/>
  <c r="L529" i="13"/>
  <c r="R529" i="13"/>
  <c r="O529" i="13"/>
  <c r="K529" i="13"/>
  <c r="Q529" i="13"/>
  <c r="V529" i="13"/>
  <c r="U529" i="13"/>
  <c r="T529" i="13"/>
  <c r="W417" i="14"/>
  <c r="X417" i="14"/>
  <c r="O417" i="14"/>
  <c r="N417" i="14"/>
  <c r="M417" i="14"/>
  <c r="J417" i="14"/>
  <c r="P417" i="14"/>
  <c r="S417" i="14"/>
  <c r="L417" i="14"/>
  <c r="R417" i="14"/>
  <c r="K417" i="14"/>
  <c r="T417" i="14"/>
  <c r="V417" i="14"/>
  <c r="U417" i="14"/>
  <c r="Q417" i="14"/>
  <c r="W378" i="13"/>
  <c r="X378" i="13"/>
  <c r="V378" i="13"/>
  <c r="M378" i="13"/>
  <c r="J378" i="13"/>
  <c r="N378" i="13"/>
  <c r="P378" i="13"/>
  <c r="S378" i="13"/>
  <c r="L378" i="13"/>
  <c r="K378" i="13"/>
  <c r="R378" i="13"/>
  <c r="U378" i="13"/>
  <c r="T378" i="13"/>
  <c r="Q378" i="13"/>
  <c r="O378" i="13"/>
  <c r="X487" i="13"/>
  <c r="W487" i="13"/>
  <c r="J487" i="13"/>
  <c r="P487" i="13"/>
  <c r="M487" i="13"/>
  <c r="V487" i="13"/>
  <c r="L487" i="13"/>
  <c r="S487" i="13"/>
  <c r="N487" i="13"/>
  <c r="Q487" i="13"/>
  <c r="U487" i="13"/>
  <c r="T487" i="13"/>
  <c r="O487" i="13"/>
  <c r="R487" i="13"/>
  <c r="K487" i="13"/>
  <c r="K131" i="5"/>
  <c r="I366" i="13"/>
  <c r="E100" i="21"/>
  <c r="I111" i="13"/>
  <c r="M111" i="5"/>
  <c r="M170" i="5"/>
  <c r="I170" i="13"/>
  <c r="I233" i="18"/>
  <c r="M233" i="10"/>
  <c r="I179" i="18"/>
  <c r="M179" i="10"/>
  <c r="I194" i="13"/>
  <c r="M194" i="5"/>
  <c r="I241" i="18"/>
  <c r="M241" i="10"/>
  <c r="I225" i="13"/>
  <c r="M225" i="5"/>
  <c r="I175" i="18"/>
  <c r="M175" i="10"/>
  <c r="I147" i="18"/>
  <c r="J183" i="10"/>
  <c r="M147" i="10"/>
  <c r="U614" i="17"/>
  <c r="O614" i="17"/>
  <c r="Q115" i="17"/>
  <c r="Q619" i="17" s="1"/>
  <c r="Q128" i="17"/>
  <c r="Q632" i="17" s="1"/>
  <c r="L115" i="17"/>
  <c r="L619" i="17" s="1"/>
  <c r="L128" i="17"/>
  <c r="L632" i="17" s="1"/>
  <c r="P124" i="17"/>
  <c r="S124" i="17"/>
  <c r="L121" i="17"/>
  <c r="V112" i="17"/>
  <c r="V111" i="17"/>
  <c r="L122" i="17"/>
  <c r="P122" i="17"/>
  <c r="W769" i="14"/>
  <c r="M769" i="14"/>
  <c r="J769" i="14"/>
  <c r="K769" i="14"/>
  <c r="L769" i="14"/>
  <c r="V769" i="14"/>
  <c r="U769" i="14"/>
  <c r="P769" i="14"/>
  <c r="R769" i="14"/>
  <c r="T769" i="14"/>
  <c r="O769" i="14"/>
  <c r="S769" i="14"/>
  <c r="N769" i="14"/>
  <c r="Q769" i="14"/>
  <c r="X769" i="14"/>
  <c r="X714" i="13"/>
  <c r="T714" i="13"/>
  <c r="U714" i="13"/>
  <c r="W714" i="13"/>
  <c r="L714" i="13"/>
  <c r="Q714" i="13"/>
  <c r="S714" i="13"/>
  <c r="N714" i="13"/>
  <c r="R714" i="13"/>
  <c r="M714" i="13"/>
  <c r="P714" i="13"/>
  <c r="K714" i="13"/>
  <c r="V714" i="13"/>
  <c r="O714" i="13"/>
  <c r="J714" i="13"/>
  <c r="X783" i="14"/>
  <c r="J783" i="14"/>
  <c r="Q783" i="14"/>
  <c r="S783" i="14"/>
  <c r="W783" i="14"/>
  <c r="T783" i="14"/>
  <c r="P783" i="14"/>
  <c r="K783" i="14"/>
  <c r="O783" i="14"/>
  <c r="M783" i="14"/>
  <c r="U783" i="14"/>
  <c r="L783" i="14"/>
  <c r="R783" i="14"/>
  <c r="N783" i="14"/>
  <c r="V783" i="14"/>
  <c r="W687" i="18"/>
  <c r="J687" i="18"/>
  <c r="M687" i="18"/>
  <c r="U687" i="18"/>
  <c r="L687" i="18"/>
  <c r="V687" i="18"/>
  <c r="Q687" i="18"/>
  <c r="X687" i="18"/>
  <c r="O687" i="18"/>
  <c r="R687" i="18"/>
  <c r="S687" i="18"/>
  <c r="N687" i="18"/>
  <c r="K687" i="18"/>
  <c r="P687" i="18"/>
  <c r="T687" i="18"/>
  <c r="X766" i="14"/>
  <c r="W766" i="14"/>
  <c r="M766" i="14"/>
  <c r="Q766" i="14"/>
  <c r="R766" i="14"/>
  <c r="T766" i="14"/>
  <c r="P766" i="14"/>
  <c r="O766" i="14"/>
  <c r="L766" i="14"/>
  <c r="V766" i="14"/>
  <c r="S766" i="14"/>
  <c r="U766" i="14"/>
  <c r="K766" i="14"/>
  <c r="J766" i="14"/>
  <c r="N766" i="14"/>
  <c r="X703" i="13"/>
  <c r="W703" i="13"/>
  <c r="M703" i="13"/>
  <c r="K703" i="13"/>
  <c r="S703" i="13"/>
  <c r="R703" i="13"/>
  <c r="T703" i="13"/>
  <c r="J703" i="13"/>
  <c r="V703" i="13"/>
  <c r="Q703" i="13"/>
  <c r="O703" i="13"/>
  <c r="P703" i="13"/>
  <c r="L703" i="13"/>
  <c r="N703" i="13"/>
  <c r="U703" i="13"/>
  <c r="W767" i="13"/>
  <c r="M767" i="13"/>
  <c r="J767" i="13"/>
  <c r="X767" i="13"/>
  <c r="T767" i="13"/>
  <c r="R767" i="13"/>
  <c r="P767" i="13"/>
  <c r="K767" i="13"/>
  <c r="L767" i="13"/>
  <c r="V767" i="13"/>
  <c r="S767" i="13"/>
  <c r="U767" i="13"/>
  <c r="O767" i="13"/>
  <c r="Q767" i="13"/>
  <c r="N767" i="13"/>
  <c r="W641" i="13"/>
  <c r="M641" i="13"/>
  <c r="X641" i="13"/>
  <c r="T641" i="13"/>
  <c r="L641" i="13"/>
  <c r="R641" i="13"/>
  <c r="Q641" i="13"/>
  <c r="J641" i="13"/>
  <c r="P641" i="13"/>
  <c r="V641" i="13"/>
  <c r="K641" i="13"/>
  <c r="O641" i="13"/>
  <c r="S641" i="13"/>
  <c r="U641" i="13"/>
  <c r="N641" i="13"/>
  <c r="U701" i="18"/>
  <c r="N701" i="18"/>
  <c r="T701" i="18"/>
  <c r="P701" i="18"/>
  <c r="S701" i="18"/>
  <c r="W701" i="18"/>
  <c r="J701" i="18"/>
  <c r="O701" i="18"/>
  <c r="K701" i="18"/>
  <c r="M701" i="18"/>
  <c r="R701" i="18"/>
  <c r="Q701" i="18"/>
  <c r="V701" i="18"/>
  <c r="X701" i="18"/>
  <c r="L701" i="18"/>
  <c r="L681" i="18"/>
  <c r="J681" i="18"/>
  <c r="M681" i="18"/>
  <c r="R681" i="18"/>
  <c r="O681" i="18"/>
  <c r="Q681" i="18"/>
  <c r="V681" i="18"/>
  <c r="N681" i="18"/>
  <c r="K681" i="18"/>
  <c r="X681" i="18"/>
  <c r="P681" i="18"/>
  <c r="W681" i="18"/>
  <c r="T681" i="18"/>
  <c r="U681" i="18"/>
  <c r="S681" i="18"/>
  <c r="X671" i="13"/>
  <c r="J671" i="13"/>
  <c r="K671" i="13"/>
  <c r="M671" i="13"/>
  <c r="Q671" i="13"/>
  <c r="R671" i="13"/>
  <c r="U671" i="13"/>
  <c r="W671" i="13"/>
  <c r="N671" i="13"/>
  <c r="S671" i="13"/>
  <c r="T671" i="13"/>
  <c r="P671" i="13"/>
  <c r="L671" i="13"/>
  <c r="V671" i="13"/>
  <c r="O671" i="13"/>
  <c r="X750" i="18"/>
  <c r="J750" i="18"/>
  <c r="T750" i="18"/>
  <c r="L750" i="18"/>
  <c r="M750" i="18"/>
  <c r="U750" i="18"/>
  <c r="O750" i="18"/>
  <c r="K750" i="18"/>
  <c r="N750" i="18"/>
  <c r="W750" i="18"/>
  <c r="Q750" i="18"/>
  <c r="P750" i="18"/>
  <c r="V750" i="18"/>
  <c r="R750" i="18"/>
  <c r="S750" i="18"/>
  <c r="L270" i="5"/>
  <c r="I812" i="13" s="1"/>
  <c r="I777" i="13"/>
  <c r="W721" i="18"/>
  <c r="M721" i="18"/>
  <c r="J721" i="18"/>
  <c r="T721" i="18"/>
  <c r="Q721" i="18"/>
  <c r="U721" i="18"/>
  <c r="R721" i="18"/>
  <c r="L721" i="18"/>
  <c r="S721" i="18"/>
  <c r="O721" i="18"/>
  <c r="N721" i="18"/>
  <c r="K721" i="18"/>
  <c r="V721" i="18"/>
  <c r="P721" i="18"/>
  <c r="X721" i="18"/>
  <c r="X652" i="18"/>
  <c r="W652" i="18"/>
  <c r="M652" i="18"/>
  <c r="V652" i="18"/>
  <c r="K652" i="18"/>
  <c r="O652" i="18"/>
  <c r="T652" i="18"/>
  <c r="P652" i="18"/>
  <c r="S652" i="18"/>
  <c r="L652" i="18"/>
  <c r="N652" i="18"/>
  <c r="U652" i="18"/>
  <c r="J652" i="18"/>
  <c r="R652" i="18"/>
  <c r="Q652" i="18"/>
  <c r="W782" i="18"/>
  <c r="V782" i="18"/>
  <c r="X782" i="18"/>
  <c r="M782" i="18"/>
  <c r="P782" i="18"/>
  <c r="T782" i="18"/>
  <c r="L782" i="18"/>
  <c r="K782" i="18"/>
  <c r="S782" i="18"/>
  <c r="Q782" i="18"/>
  <c r="J782" i="18"/>
  <c r="U782" i="18"/>
  <c r="R782" i="18"/>
  <c r="O782" i="18"/>
  <c r="N782" i="18"/>
  <c r="W740" i="14"/>
  <c r="U740" i="14"/>
  <c r="T740" i="14"/>
  <c r="J740" i="14"/>
  <c r="Q740" i="14"/>
  <c r="X740" i="14"/>
  <c r="N740" i="14"/>
  <c r="M740" i="14"/>
  <c r="S740" i="14"/>
  <c r="O740" i="14"/>
  <c r="L740" i="14"/>
  <c r="P740" i="14"/>
  <c r="V740" i="14"/>
  <c r="K740" i="14"/>
  <c r="R740" i="14"/>
  <c r="T654" i="18"/>
  <c r="M654" i="18"/>
  <c r="N654" i="18"/>
  <c r="W654" i="18"/>
  <c r="O654" i="18"/>
  <c r="U654" i="18"/>
  <c r="K654" i="18"/>
  <c r="P654" i="18"/>
  <c r="J654" i="18"/>
  <c r="R654" i="18"/>
  <c r="L654" i="18"/>
  <c r="V654" i="18"/>
  <c r="S654" i="18"/>
  <c r="Q654" i="18"/>
  <c r="X654" i="18"/>
  <c r="J720" i="18"/>
  <c r="X720" i="18"/>
  <c r="P720" i="18"/>
  <c r="M720" i="18"/>
  <c r="T720" i="18"/>
  <c r="U720" i="18"/>
  <c r="R720" i="18"/>
  <c r="V720" i="18"/>
  <c r="K720" i="18"/>
  <c r="L720" i="18"/>
  <c r="N720" i="18"/>
  <c r="W720" i="18"/>
  <c r="O720" i="18"/>
  <c r="S720" i="18"/>
  <c r="Q720" i="18"/>
  <c r="W633" i="18"/>
  <c r="M633" i="18"/>
  <c r="X633" i="18"/>
  <c r="J633" i="18"/>
  <c r="P633" i="18"/>
  <c r="K633" i="18"/>
  <c r="V633" i="18"/>
  <c r="R633" i="18"/>
  <c r="N633" i="18"/>
  <c r="L633" i="18"/>
  <c r="O633" i="18"/>
  <c r="U633" i="18"/>
  <c r="Q633" i="18"/>
  <c r="T633" i="18"/>
  <c r="S633" i="18"/>
  <c r="X738" i="13"/>
  <c r="W738" i="13"/>
  <c r="M738" i="13"/>
  <c r="J738" i="13"/>
  <c r="U738" i="13"/>
  <c r="K738" i="13"/>
  <c r="Q738" i="13"/>
  <c r="P738" i="13"/>
  <c r="V738" i="13"/>
  <c r="L738" i="13"/>
  <c r="O738" i="13"/>
  <c r="N738" i="13"/>
  <c r="T738" i="13"/>
  <c r="R738" i="13"/>
  <c r="S738" i="13"/>
  <c r="W685" i="13"/>
  <c r="X685" i="13"/>
  <c r="U685" i="13"/>
  <c r="M685" i="13"/>
  <c r="T685" i="13"/>
  <c r="O685" i="13"/>
  <c r="K685" i="13"/>
  <c r="L685" i="13"/>
  <c r="S685" i="13"/>
  <c r="N685" i="13"/>
  <c r="J685" i="13"/>
  <c r="V685" i="13"/>
  <c r="Q685" i="13"/>
  <c r="P685" i="13"/>
  <c r="R685" i="13"/>
  <c r="W640" i="18"/>
  <c r="J640" i="18"/>
  <c r="X640" i="18"/>
  <c r="M640" i="18"/>
  <c r="P640" i="18"/>
  <c r="K640" i="18"/>
  <c r="R640" i="18"/>
  <c r="U640" i="18"/>
  <c r="L640" i="18"/>
  <c r="T640" i="18"/>
  <c r="O640" i="18"/>
  <c r="S640" i="18"/>
  <c r="Q640" i="18"/>
  <c r="N640" i="18"/>
  <c r="V640" i="18"/>
  <c r="X742" i="18"/>
  <c r="W742" i="18"/>
  <c r="M742" i="18"/>
  <c r="J742" i="18"/>
  <c r="Q742" i="18"/>
  <c r="L742" i="18"/>
  <c r="S742" i="18"/>
  <c r="O742" i="18"/>
  <c r="U742" i="18"/>
  <c r="P742" i="18"/>
  <c r="T742" i="18"/>
  <c r="N742" i="18"/>
  <c r="R742" i="18"/>
  <c r="K742" i="18"/>
  <c r="V742" i="18"/>
  <c r="W791" i="13"/>
  <c r="M791" i="13"/>
  <c r="U791" i="13"/>
  <c r="J791" i="13"/>
  <c r="Q791" i="13"/>
  <c r="X791" i="13"/>
  <c r="K791" i="13"/>
  <c r="N791" i="13"/>
  <c r="P791" i="13"/>
  <c r="L791" i="13"/>
  <c r="S791" i="13"/>
  <c r="V791" i="13"/>
  <c r="T791" i="13"/>
  <c r="O791" i="13"/>
  <c r="R791" i="13"/>
  <c r="J741" i="14"/>
  <c r="X741" i="14"/>
  <c r="U741" i="14"/>
  <c r="K741" i="14"/>
  <c r="M741" i="14"/>
  <c r="P741" i="14"/>
  <c r="R741" i="14"/>
  <c r="S741" i="14"/>
  <c r="W741" i="14"/>
  <c r="T741" i="14"/>
  <c r="O741" i="14"/>
  <c r="L741" i="14"/>
  <c r="Q741" i="14"/>
  <c r="N741" i="14"/>
  <c r="V741" i="14"/>
  <c r="J743" i="13"/>
  <c r="M743" i="13"/>
  <c r="S743" i="13"/>
  <c r="U743" i="13"/>
  <c r="X743" i="13"/>
  <c r="V743" i="13"/>
  <c r="T743" i="13"/>
  <c r="O743" i="13"/>
  <c r="W743" i="13"/>
  <c r="N743" i="13"/>
  <c r="Q743" i="13"/>
  <c r="L743" i="13"/>
  <c r="P743" i="13"/>
  <c r="R743" i="13"/>
  <c r="K743" i="13"/>
  <c r="W734" i="18"/>
  <c r="M734" i="18"/>
  <c r="J734" i="18"/>
  <c r="U734" i="18"/>
  <c r="L734" i="18"/>
  <c r="R734" i="18"/>
  <c r="X734" i="18"/>
  <c r="N734" i="18"/>
  <c r="V734" i="18"/>
  <c r="Q734" i="18"/>
  <c r="P734" i="18"/>
  <c r="O734" i="18"/>
  <c r="K734" i="18"/>
  <c r="S734" i="18"/>
  <c r="T734" i="18"/>
  <c r="X722" i="18"/>
  <c r="M722" i="18"/>
  <c r="J722" i="18"/>
  <c r="T722" i="18"/>
  <c r="W722" i="18"/>
  <c r="U722" i="18"/>
  <c r="K722" i="18"/>
  <c r="L722" i="18"/>
  <c r="Q722" i="18"/>
  <c r="R722" i="18"/>
  <c r="N722" i="18"/>
  <c r="S722" i="18"/>
  <c r="O722" i="18"/>
  <c r="V722" i="18"/>
  <c r="P722" i="18"/>
  <c r="X796" i="14"/>
  <c r="W796" i="14"/>
  <c r="M796" i="14"/>
  <c r="J796" i="14"/>
  <c r="R796" i="14"/>
  <c r="U796" i="14"/>
  <c r="K796" i="14"/>
  <c r="L796" i="14"/>
  <c r="T796" i="14"/>
  <c r="P796" i="14"/>
  <c r="S796" i="14"/>
  <c r="N796" i="14"/>
  <c r="V796" i="14"/>
  <c r="Q796" i="14"/>
  <c r="O796" i="14"/>
  <c r="X806" i="13"/>
  <c r="W806" i="13"/>
  <c r="J806" i="13"/>
  <c r="O806" i="13"/>
  <c r="R806" i="13"/>
  <c r="K806" i="13"/>
  <c r="L806" i="13"/>
  <c r="V806" i="13"/>
  <c r="T806" i="13"/>
  <c r="Q806" i="13"/>
  <c r="U806" i="13"/>
  <c r="P806" i="13"/>
  <c r="M806" i="13"/>
  <c r="N806" i="13"/>
  <c r="S806" i="13"/>
  <c r="W639" i="18"/>
  <c r="J639" i="18"/>
  <c r="M639" i="18"/>
  <c r="O639" i="18"/>
  <c r="T639" i="18"/>
  <c r="V639" i="18"/>
  <c r="X639" i="18"/>
  <c r="U639" i="18"/>
  <c r="L639" i="18"/>
  <c r="Q639" i="18"/>
  <c r="K639" i="18"/>
  <c r="S639" i="18"/>
  <c r="R639" i="18"/>
  <c r="P639" i="18"/>
  <c r="N639" i="18"/>
  <c r="W802" i="13"/>
  <c r="M802" i="13"/>
  <c r="X802" i="13"/>
  <c r="J802" i="13"/>
  <c r="U802" i="13"/>
  <c r="P802" i="13"/>
  <c r="L802" i="13"/>
  <c r="T802" i="13"/>
  <c r="V802" i="13"/>
  <c r="Q802" i="13"/>
  <c r="N802" i="13"/>
  <c r="R802" i="13"/>
  <c r="S802" i="13"/>
  <c r="K802" i="13"/>
  <c r="O802" i="13"/>
  <c r="X694" i="14"/>
  <c r="W694" i="14"/>
  <c r="M694" i="14"/>
  <c r="U694" i="14"/>
  <c r="Q694" i="14"/>
  <c r="T694" i="14"/>
  <c r="O694" i="14"/>
  <c r="V694" i="14"/>
  <c r="R694" i="14"/>
  <c r="S694" i="14"/>
  <c r="K694" i="14"/>
  <c r="N694" i="14"/>
  <c r="L694" i="14"/>
  <c r="J694" i="14"/>
  <c r="P694" i="14"/>
  <c r="X655" i="18"/>
  <c r="J655" i="18"/>
  <c r="M655" i="18"/>
  <c r="L655" i="18"/>
  <c r="V655" i="18"/>
  <c r="W655" i="18"/>
  <c r="R655" i="18"/>
  <c r="U655" i="18"/>
  <c r="P655" i="18"/>
  <c r="K655" i="18"/>
  <c r="O655" i="18"/>
  <c r="T655" i="18"/>
  <c r="Q655" i="18"/>
  <c r="N655" i="18"/>
  <c r="S655" i="18"/>
  <c r="M803" i="13"/>
  <c r="O803" i="13"/>
  <c r="X803" i="13"/>
  <c r="N803" i="13"/>
  <c r="T803" i="13"/>
  <c r="K803" i="13"/>
  <c r="Q803" i="13"/>
  <c r="L803" i="13"/>
  <c r="R803" i="13"/>
  <c r="U803" i="13"/>
  <c r="V803" i="13"/>
  <c r="W803" i="13"/>
  <c r="S803" i="13"/>
  <c r="P803" i="13"/>
  <c r="J803" i="13"/>
  <c r="S648" i="18"/>
  <c r="O648" i="18"/>
  <c r="P648" i="18"/>
  <c r="X648" i="18"/>
  <c r="V648" i="18"/>
  <c r="K648" i="18"/>
  <c r="N648" i="18"/>
  <c r="W648" i="18"/>
  <c r="U648" i="18"/>
  <c r="J648" i="18"/>
  <c r="L648" i="18"/>
  <c r="M648" i="18"/>
  <c r="R648" i="18"/>
  <c r="T648" i="18"/>
  <c r="Q648" i="18"/>
  <c r="W654" i="13"/>
  <c r="J654" i="13"/>
  <c r="V654" i="13"/>
  <c r="X654" i="13"/>
  <c r="M654" i="13"/>
  <c r="U654" i="13"/>
  <c r="Q654" i="13"/>
  <c r="K654" i="13"/>
  <c r="O654" i="13"/>
  <c r="L654" i="13"/>
  <c r="S654" i="13"/>
  <c r="P654" i="13"/>
  <c r="N654" i="13"/>
  <c r="R654" i="13"/>
  <c r="T654" i="13"/>
  <c r="X744" i="13"/>
  <c r="J744" i="13"/>
  <c r="M744" i="13"/>
  <c r="U744" i="13"/>
  <c r="P744" i="13"/>
  <c r="R744" i="13"/>
  <c r="W744" i="13"/>
  <c r="K744" i="13"/>
  <c r="V744" i="13"/>
  <c r="S744" i="13"/>
  <c r="T744" i="13"/>
  <c r="N744" i="13"/>
  <c r="O744" i="13"/>
  <c r="L744" i="13"/>
  <c r="Q744" i="13"/>
  <c r="W629" i="14"/>
  <c r="J629" i="14"/>
  <c r="T629" i="14"/>
  <c r="U629" i="14"/>
  <c r="K629" i="14"/>
  <c r="O629" i="14"/>
  <c r="X629" i="14"/>
  <c r="L629" i="14"/>
  <c r="Q629" i="14"/>
  <c r="R629" i="14"/>
  <c r="M629" i="14"/>
  <c r="V629" i="14"/>
  <c r="S629" i="14"/>
  <c r="N629" i="14"/>
  <c r="P629" i="14"/>
  <c r="J679" i="18"/>
  <c r="X679" i="18"/>
  <c r="P679" i="18"/>
  <c r="W679" i="18"/>
  <c r="R679" i="18"/>
  <c r="T679" i="18"/>
  <c r="L679" i="18"/>
  <c r="V679" i="18"/>
  <c r="U679" i="18"/>
  <c r="S679" i="18"/>
  <c r="Q679" i="18"/>
  <c r="M679" i="18"/>
  <c r="N679" i="18"/>
  <c r="K679" i="18"/>
  <c r="O679" i="18"/>
  <c r="X764" i="18"/>
  <c r="T764" i="18"/>
  <c r="J764" i="18"/>
  <c r="P764" i="18"/>
  <c r="W764" i="18"/>
  <c r="M764" i="18"/>
  <c r="K764" i="18"/>
  <c r="R764" i="18"/>
  <c r="O764" i="18"/>
  <c r="U764" i="18"/>
  <c r="N764" i="18"/>
  <c r="L764" i="18"/>
  <c r="S764" i="18"/>
  <c r="Q764" i="18"/>
  <c r="V764" i="18"/>
  <c r="J789" i="18"/>
  <c r="W789" i="18"/>
  <c r="X789" i="18"/>
  <c r="M789" i="18"/>
  <c r="T789" i="18"/>
  <c r="R789" i="18"/>
  <c r="V789" i="18"/>
  <c r="Q789" i="18"/>
  <c r="O789" i="18"/>
  <c r="S789" i="18"/>
  <c r="P789" i="18"/>
  <c r="L789" i="18"/>
  <c r="U789" i="18"/>
  <c r="N789" i="18"/>
  <c r="K789" i="18"/>
  <c r="N753" i="14"/>
  <c r="T753" i="14"/>
  <c r="W753" i="14"/>
  <c r="J753" i="14"/>
  <c r="P753" i="14"/>
  <c r="R753" i="14"/>
  <c r="X753" i="14"/>
  <c r="V753" i="14"/>
  <c r="U753" i="14"/>
  <c r="K753" i="14"/>
  <c r="L753" i="14"/>
  <c r="O753" i="14"/>
  <c r="M753" i="14"/>
  <c r="S753" i="14"/>
  <c r="Q753" i="14"/>
  <c r="X724" i="18"/>
  <c r="N724" i="18"/>
  <c r="K724" i="18"/>
  <c r="L724" i="18"/>
  <c r="V724" i="18"/>
  <c r="P724" i="18"/>
  <c r="R724" i="18"/>
  <c r="O724" i="18"/>
  <c r="T724" i="18"/>
  <c r="S724" i="18"/>
  <c r="M724" i="18"/>
  <c r="W724" i="18"/>
  <c r="U724" i="18"/>
  <c r="Q724" i="18"/>
  <c r="J724" i="18"/>
  <c r="X707" i="14"/>
  <c r="W707" i="14"/>
  <c r="T707" i="14"/>
  <c r="U707" i="14"/>
  <c r="K707" i="14"/>
  <c r="O707" i="14"/>
  <c r="V707" i="14"/>
  <c r="R707" i="14"/>
  <c r="P707" i="14"/>
  <c r="M707" i="14"/>
  <c r="S707" i="14"/>
  <c r="J707" i="14"/>
  <c r="N707" i="14"/>
  <c r="L707" i="14"/>
  <c r="Q707" i="14"/>
  <c r="W705" i="14"/>
  <c r="M705" i="14"/>
  <c r="P705" i="14"/>
  <c r="X705" i="14"/>
  <c r="V705" i="14"/>
  <c r="U705" i="14"/>
  <c r="J705" i="14"/>
  <c r="L705" i="14"/>
  <c r="R705" i="14"/>
  <c r="N705" i="14"/>
  <c r="S705" i="14"/>
  <c r="O705" i="14"/>
  <c r="T705" i="14"/>
  <c r="K705" i="14"/>
  <c r="Q705" i="14"/>
  <c r="W653" i="14"/>
  <c r="M653" i="14"/>
  <c r="T653" i="14"/>
  <c r="V653" i="14"/>
  <c r="X653" i="14"/>
  <c r="J653" i="14"/>
  <c r="K653" i="14"/>
  <c r="R653" i="14"/>
  <c r="U653" i="14"/>
  <c r="O653" i="14"/>
  <c r="Q653" i="14"/>
  <c r="N653" i="14"/>
  <c r="S653" i="14"/>
  <c r="P653" i="14"/>
  <c r="L653" i="14"/>
  <c r="X736" i="18"/>
  <c r="J736" i="18"/>
  <c r="T736" i="18"/>
  <c r="L736" i="18"/>
  <c r="R736" i="18"/>
  <c r="N736" i="18"/>
  <c r="S736" i="18"/>
  <c r="V736" i="18"/>
  <c r="P736" i="18"/>
  <c r="O736" i="18"/>
  <c r="Q736" i="18"/>
  <c r="W736" i="18"/>
  <c r="K736" i="18"/>
  <c r="U736" i="18"/>
  <c r="M736" i="18"/>
  <c r="X779" i="14"/>
  <c r="T779" i="14"/>
  <c r="J779" i="14"/>
  <c r="L779" i="14"/>
  <c r="O779" i="14"/>
  <c r="V779" i="14"/>
  <c r="S779" i="14"/>
  <c r="K779" i="14"/>
  <c r="W779" i="14"/>
  <c r="U779" i="14"/>
  <c r="P779" i="14"/>
  <c r="M779" i="14"/>
  <c r="N779" i="14"/>
  <c r="Q779" i="14"/>
  <c r="R779" i="14"/>
  <c r="X689" i="14"/>
  <c r="J689" i="14"/>
  <c r="Q689" i="14"/>
  <c r="R689" i="14"/>
  <c r="M689" i="14"/>
  <c r="P689" i="14"/>
  <c r="K689" i="14"/>
  <c r="L689" i="14"/>
  <c r="W689" i="14"/>
  <c r="V689" i="14"/>
  <c r="T689" i="14"/>
  <c r="O689" i="14"/>
  <c r="U689" i="14"/>
  <c r="S689" i="14"/>
  <c r="N689" i="14"/>
  <c r="T641" i="18"/>
  <c r="M641" i="18"/>
  <c r="X641" i="18"/>
  <c r="J641" i="18"/>
  <c r="O641" i="18"/>
  <c r="K641" i="18"/>
  <c r="V641" i="18"/>
  <c r="Q641" i="18"/>
  <c r="W641" i="18"/>
  <c r="N641" i="18"/>
  <c r="R641" i="18"/>
  <c r="L641" i="18"/>
  <c r="S641" i="18"/>
  <c r="U641" i="18"/>
  <c r="P641" i="18"/>
  <c r="X728" i="14"/>
  <c r="J728" i="14"/>
  <c r="W728" i="14"/>
  <c r="M728" i="14"/>
  <c r="T728" i="14"/>
  <c r="K728" i="14"/>
  <c r="O728" i="14"/>
  <c r="R728" i="14"/>
  <c r="V728" i="14"/>
  <c r="N728" i="14"/>
  <c r="U728" i="14"/>
  <c r="Q728" i="14"/>
  <c r="P728" i="14"/>
  <c r="S728" i="14"/>
  <c r="L728" i="14"/>
  <c r="X636" i="18"/>
  <c r="M636" i="18"/>
  <c r="T636" i="18"/>
  <c r="J636" i="18"/>
  <c r="S636" i="18"/>
  <c r="P636" i="18"/>
  <c r="U636" i="18"/>
  <c r="O636" i="18"/>
  <c r="L636" i="18"/>
  <c r="V636" i="18"/>
  <c r="K636" i="18"/>
  <c r="N636" i="18"/>
  <c r="Q636" i="18"/>
  <c r="W636" i="18"/>
  <c r="R636" i="18"/>
  <c r="L289" i="17"/>
  <c r="L294" i="17"/>
  <c r="L292" i="17"/>
  <c r="L280" i="17"/>
  <c r="L290" i="17"/>
  <c r="L282" i="17"/>
  <c r="U457" i="17"/>
  <c r="U448" i="17"/>
  <c r="U460" i="17"/>
  <c r="U458" i="17"/>
  <c r="U450" i="17"/>
  <c r="U462" i="17"/>
  <c r="W493" i="13"/>
  <c r="X493" i="13"/>
  <c r="P493" i="13"/>
  <c r="M493" i="13"/>
  <c r="N493" i="13"/>
  <c r="S493" i="13"/>
  <c r="V493" i="13"/>
  <c r="J493" i="13"/>
  <c r="L493" i="13"/>
  <c r="R493" i="13"/>
  <c r="K493" i="13"/>
  <c r="Q493" i="13"/>
  <c r="O493" i="13"/>
  <c r="U493" i="13"/>
  <c r="T493" i="13"/>
  <c r="X434" i="18"/>
  <c r="W434" i="18"/>
  <c r="M434" i="18"/>
  <c r="N434" i="18"/>
  <c r="J434" i="18"/>
  <c r="S434" i="18"/>
  <c r="V434" i="18"/>
  <c r="P434" i="18"/>
  <c r="L434" i="18"/>
  <c r="K434" i="18"/>
  <c r="R434" i="18"/>
  <c r="T434" i="18"/>
  <c r="O434" i="18"/>
  <c r="Q434" i="18"/>
  <c r="U434" i="18"/>
  <c r="W416" i="14"/>
  <c r="X416" i="14"/>
  <c r="P416" i="14"/>
  <c r="M416" i="14"/>
  <c r="N416" i="14"/>
  <c r="J416" i="14"/>
  <c r="S416" i="14"/>
  <c r="L416" i="14"/>
  <c r="R416" i="14"/>
  <c r="V416" i="14"/>
  <c r="K416" i="14"/>
  <c r="Q416" i="14"/>
  <c r="T416" i="14"/>
  <c r="U416" i="14"/>
  <c r="O416" i="14"/>
  <c r="W443" i="18"/>
  <c r="J443" i="18"/>
  <c r="S443" i="18"/>
  <c r="L443" i="18"/>
  <c r="X443" i="18"/>
  <c r="P443" i="18"/>
  <c r="Q443" i="18"/>
  <c r="R443" i="18"/>
  <c r="N443" i="18"/>
  <c r="M443" i="18"/>
  <c r="V443" i="18"/>
  <c r="T443" i="18"/>
  <c r="U443" i="18"/>
  <c r="K443" i="18"/>
  <c r="O443" i="18"/>
  <c r="W464" i="13"/>
  <c r="X464" i="13"/>
  <c r="J464" i="13"/>
  <c r="P464" i="13"/>
  <c r="S464" i="13"/>
  <c r="V464" i="13"/>
  <c r="M464" i="13"/>
  <c r="Q464" i="13"/>
  <c r="L464" i="13"/>
  <c r="K464" i="13"/>
  <c r="N464" i="13"/>
  <c r="R464" i="13"/>
  <c r="O464" i="13"/>
  <c r="T464" i="13"/>
  <c r="U464" i="13"/>
  <c r="W485" i="14"/>
  <c r="X485" i="14"/>
  <c r="P485" i="14"/>
  <c r="N485" i="14"/>
  <c r="V485" i="14"/>
  <c r="S485" i="14"/>
  <c r="J485" i="14"/>
  <c r="L485" i="14"/>
  <c r="K485" i="14"/>
  <c r="M485" i="14"/>
  <c r="U485" i="14"/>
  <c r="T485" i="14"/>
  <c r="R485" i="14"/>
  <c r="Q485" i="14"/>
  <c r="O485" i="14"/>
  <c r="W459" i="18"/>
  <c r="X459" i="18"/>
  <c r="J459" i="18"/>
  <c r="V459" i="18"/>
  <c r="N459" i="18"/>
  <c r="P459" i="18"/>
  <c r="M459" i="18"/>
  <c r="S459" i="18"/>
  <c r="L459" i="18"/>
  <c r="R459" i="18"/>
  <c r="K459" i="18"/>
  <c r="O459" i="18"/>
  <c r="Q459" i="18"/>
  <c r="U459" i="18"/>
  <c r="T459" i="18"/>
  <c r="W453" i="13"/>
  <c r="X453" i="13"/>
  <c r="J453" i="13"/>
  <c r="P453" i="13"/>
  <c r="N453" i="13"/>
  <c r="V453" i="13"/>
  <c r="S453" i="13"/>
  <c r="M453" i="13"/>
  <c r="U453" i="13"/>
  <c r="K453" i="13"/>
  <c r="L453" i="13"/>
  <c r="Q453" i="13"/>
  <c r="O453" i="13"/>
  <c r="R453" i="13"/>
  <c r="T453" i="13"/>
  <c r="W511" i="14"/>
  <c r="P511" i="14"/>
  <c r="X511" i="14"/>
  <c r="J511" i="14"/>
  <c r="N511" i="14"/>
  <c r="M511" i="14"/>
  <c r="R511" i="14"/>
  <c r="S511" i="14"/>
  <c r="V511" i="14"/>
  <c r="Q511" i="14"/>
  <c r="T511" i="14"/>
  <c r="O511" i="14"/>
  <c r="L511" i="14"/>
  <c r="K511" i="14"/>
  <c r="U511" i="14"/>
  <c r="X360" i="18"/>
  <c r="W360" i="18"/>
  <c r="J360" i="18"/>
  <c r="V360" i="18"/>
  <c r="S360" i="18"/>
  <c r="P360" i="18"/>
  <c r="M360" i="18"/>
  <c r="L360" i="18"/>
  <c r="N360" i="18"/>
  <c r="R360" i="18"/>
  <c r="K360" i="18"/>
  <c r="T360" i="18"/>
  <c r="O360" i="18"/>
  <c r="U360" i="18"/>
  <c r="Q360" i="18"/>
  <c r="K145" i="5"/>
  <c r="I416" i="13" s="1"/>
  <c r="I412" i="13"/>
  <c r="X482" i="14"/>
  <c r="W482" i="14"/>
  <c r="S482" i="14"/>
  <c r="P482" i="14"/>
  <c r="L482" i="14"/>
  <c r="M482" i="14"/>
  <c r="N482" i="14"/>
  <c r="J482" i="14"/>
  <c r="R482" i="14"/>
  <c r="V482" i="14"/>
  <c r="Q482" i="14"/>
  <c r="O482" i="14"/>
  <c r="U482" i="14"/>
  <c r="T482" i="14"/>
  <c r="K482" i="14"/>
  <c r="X433" i="18"/>
  <c r="W433" i="18"/>
  <c r="J433" i="18"/>
  <c r="N433" i="18"/>
  <c r="L433" i="18"/>
  <c r="M433" i="18"/>
  <c r="V433" i="18"/>
  <c r="S433" i="18"/>
  <c r="P433" i="18"/>
  <c r="R433" i="18"/>
  <c r="T433" i="18"/>
  <c r="O433" i="18"/>
  <c r="K433" i="18"/>
  <c r="Q433" i="18"/>
  <c r="U433" i="18"/>
  <c r="W527" i="13"/>
  <c r="X527" i="13"/>
  <c r="J527" i="13"/>
  <c r="M527" i="13"/>
  <c r="S527" i="13"/>
  <c r="L527" i="13"/>
  <c r="P527" i="13"/>
  <c r="R527" i="13"/>
  <c r="T527" i="13"/>
  <c r="K527" i="13"/>
  <c r="N527" i="13"/>
  <c r="O527" i="13"/>
  <c r="U527" i="13"/>
  <c r="V527" i="13"/>
  <c r="Q527" i="13"/>
  <c r="X369" i="18"/>
  <c r="W369" i="18"/>
  <c r="J369" i="18"/>
  <c r="S369" i="18"/>
  <c r="V369" i="18"/>
  <c r="P369" i="18"/>
  <c r="M369" i="18"/>
  <c r="N369" i="18"/>
  <c r="R369" i="18"/>
  <c r="K369" i="18"/>
  <c r="U369" i="18"/>
  <c r="L369" i="18"/>
  <c r="Q369" i="18"/>
  <c r="O369" i="18"/>
  <c r="T369" i="18"/>
  <c r="X380" i="14"/>
  <c r="W380" i="14"/>
  <c r="P380" i="14"/>
  <c r="N380" i="14"/>
  <c r="M380" i="14"/>
  <c r="J380" i="14"/>
  <c r="K380" i="14"/>
  <c r="S380" i="14"/>
  <c r="V380" i="14"/>
  <c r="L380" i="14"/>
  <c r="R380" i="14"/>
  <c r="Q380" i="14"/>
  <c r="U380" i="14"/>
  <c r="O380" i="14"/>
  <c r="T380" i="14"/>
  <c r="X383" i="13"/>
  <c r="J383" i="13"/>
  <c r="W383" i="13"/>
  <c r="N383" i="13"/>
  <c r="L383" i="13"/>
  <c r="M383" i="13"/>
  <c r="V383" i="13"/>
  <c r="K383" i="13"/>
  <c r="P383" i="13"/>
  <c r="S383" i="13"/>
  <c r="Q383" i="13"/>
  <c r="R383" i="13"/>
  <c r="U383" i="13"/>
  <c r="O383" i="13"/>
  <c r="T383" i="13"/>
  <c r="W523" i="14"/>
  <c r="X523" i="14"/>
  <c r="P523" i="14"/>
  <c r="J523" i="14"/>
  <c r="M523" i="14"/>
  <c r="N523" i="14"/>
  <c r="R523" i="14"/>
  <c r="V523" i="14"/>
  <c r="S523" i="14"/>
  <c r="Q523" i="14"/>
  <c r="O523" i="14"/>
  <c r="T523" i="14"/>
  <c r="U523" i="14"/>
  <c r="L523" i="14"/>
  <c r="K523" i="14"/>
  <c r="W515" i="13"/>
  <c r="X515" i="13"/>
  <c r="J515" i="13"/>
  <c r="P515" i="13"/>
  <c r="S515" i="13"/>
  <c r="L515" i="13"/>
  <c r="K515" i="13"/>
  <c r="M515" i="13"/>
  <c r="N515" i="13"/>
  <c r="V515" i="13"/>
  <c r="R515" i="13"/>
  <c r="O515" i="13"/>
  <c r="T515" i="13"/>
  <c r="Q515" i="13"/>
  <c r="U515" i="13"/>
  <c r="X476" i="14"/>
  <c r="W476" i="14"/>
  <c r="J476" i="14"/>
  <c r="L476" i="14"/>
  <c r="S476" i="14"/>
  <c r="U476" i="14"/>
  <c r="P476" i="14"/>
  <c r="M476" i="14"/>
  <c r="R476" i="14"/>
  <c r="V476" i="14"/>
  <c r="N476" i="14"/>
  <c r="Q476" i="14"/>
  <c r="K476" i="14"/>
  <c r="O476" i="14"/>
  <c r="T476" i="14"/>
  <c r="W427" i="18"/>
  <c r="X427" i="18"/>
  <c r="L427" i="18"/>
  <c r="V427" i="18"/>
  <c r="P427" i="18"/>
  <c r="J427" i="18"/>
  <c r="S427" i="18"/>
  <c r="M427" i="18"/>
  <c r="K427" i="18"/>
  <c r="N427" i="18"/>
  <c r="O427" i="18"/>
  <c r="R427" i="18"/>
  <c r="U427" i="18"/>
  <c r="T427" i="18"/>
  <c r="Q427" i="18"/>
  <c r="X514" i="18"/>
  <c r="W514" i="18"/>
  <c r="P514" i="18"/>
  <c r="J514" i="18"/>
  <c r="N514" i="18"/>
  <c r="V514" i="18"/>
  <c r="L514" i="18"/>
  <c r="S514" i="18"/>
  <c r="M514" i="18"/>
  <c r="Q514" i="18"/>
  <c r="T514" i="18"/>
  <c r="K514" i="18"/>
  <c r="O514" i="18"/>
  <c r="U514" i="18"/>
  <c r="R514" i="18"/>
  <c r="X476" i="18"/>
  <c r="W476" i="18"/>
  <c r="J476" i="18"/>
  <c r="P476" i="18"/>
  <c r="V476" i="18"/>
  <c r="S476" i="18"/>
  <c r="M476" i="18"/>
  <c r="N476" i="18"/>
  <c r="L476" i="18"/>
  <c r="K476" i="18"/>
  <c r="Q476" i="18"/>
  <c r="R476" i="18"/>
  <c r="O476" i="18"/>
  <c r="T476" i="18"/>
  <c r="U476" i="18"/>
  <c r="W517" i="18"/>
  <c r="X517" i="18"/>
  <c r="J517" i="18"/>
  <c r="M517" i="18"/>
  <c r="V517" i="18"/>
  <c r="P517" i="18"/>
  <c r="K517" i="18"/>
  <c r="N517" i="18"/>
  <c r="S517" i="18"/>
  <c r="L517" i="18"/>
  <c r="R517" i="18"/>
  <c r="Q517" i="18"/>
  <c r="U517" i="18"/>
  <c r="T517" i="18"/>
  <c r="O517" i="18"/>
  <c r="I279" i="14"/>
  <c r="K18" i="6"/>
  <c r="I283" i="14" s="1"/>
  <c r="W395" i="13"/>
  <c r="X395" i="13"/>
  <c r="P395" i="13"/>
  <c r="S395" i="13"/>
  <c r="J395" i="13"/>
  <c r="N395" i="13"/>
  <c r="M395" i="13"/>
  <c r="U395" i="13"/>
  <c r="L395" i="13"/>
  <c r="V395" i="13"/>
  <c r="R395" i="13"/>
  <c r="Q395" i="13"/>
  <c r="K395" i="13"/>
  <c r="O395" i="13"/>
  <c r="T395" i="13"/>
  <c r="X464" i="18"/>
  <c r="W464" i="18"/>
  <c r="V464" i="18"/>
  <c r="P464" i="18"/>
  <c r="N464" i="18"/>
  <c r="J464" i="18"/>
  <c r="S464" i="18"/>
  <c r="L464" i="18"/>
  <c r="R464" i="18"/>
  <c r="Q464" i="18"/>
  <c r="M464" i="18"/>
  <c r="K464" i="18"/>
  <c r="U464" i="18"/>
  <c r="O464" i="18"/>
  <c r="T464" i="18"/>
  <c r="W420" i="14"/>
  <c r="X420" i="14"/>
  <c r="N420" i="14"/>
  <c r="L420" i="14"/>
  <c r="S420" i="14"/>
  <c r="M420" i="14"/>
  <c r="V420" i="14"/>
  <c r="J420" i="14"/>
  <c r="P420" i="14"/>
  <c r="K420" i="14"/>
  <c r="U420" i="14"/>
  <c r="Q420" i="14"/>
  <c r="O420" i="14"/>
  <c r="R420" i="14"/>
  <c r="T420" i="14"/>
  <c r="W374" i="18"/>
  <c r="X374" i="18"/>
  <c r="P374" i="18"/>
  <c r="J374" i="18"/>
  <c r="V374" i="18"/>
  <c r="N374" i="18"/>
  <c r="M374" i="18"/>
  <c r="S374" i="18"/>
  <c r="L374" i="18"/>
  <c r="T374" i="18"/>
  <c r="R374" i="18"/>
  <c r="K374" i="18"/>
  <c r="U374" i="18"/>
  <c r="O374" i="18"/>
  <c r="Q374" i="18"/>
  <c r="W400" i="13"/>
  <c r="J400" i="13"/>
  <c r="P400" i="13"/>
  <c r="M400" i="13"/>
  <c r="N400" i="13"/>
  <c r="S400" i="13"/>
  <c r="X400" i="13"/>
  <c r="L400" i="13"/>
  <c r="R400" i="13"/>
  <c r="K400" i="13"/>
  <c r="U400" i="13"/>
  <c r="T400" i="13"/>
  <c r="V400" i="13"/>
  <c r="Q400" i="13"/>
  <c r="O400" i="13"/>
  <c r="X446" i="13"/>
  <c r="W446" i="13"/>
  <c r="J446" i="13"/>
  <c r="P446" i="13"/>
  <c r="N446" i="13"/>
  <c r="S446" i="13"/>
  <c r="U446" i="13"/>
  <c r="M446" i="13"/>
  <c r="K446" i="13"/>
  <c r="L446" i="13"/>
  <c r="V446" i="13"/>
  <c r="T446" i="13"/>
  <c r="Q446" i="13"/>
  <c r="R446" i="13"/>
  <c r="O446" i="13"/>
  <c r="X466" i="14"/>
  <c r="W466" i="14"/>
  <c r="J466" i="14"/>
  <c r="P466" i="14"/>
  <c r="L466" i="14"/>
  <c r="N466" i="14"/>
  <c r="S466" i="14"/>
  <c r="M466" i="14"/>
  <c r="R466" i="14"/>
  <c r="V466" i="14"/>
  <c r="U466" i="14"/>
  <c r="K466" i="14"/>
  <c r="O466" i="14"/>
  <c r="Q466" i="14"/>
  <c r="T466" i="14"/>
  <c r="W486" i="14"/>
  <c r="X486" i="14"/>
  <c r="J486" i="14"/>
  <c r="P486" i="14"/>
  <c r="S486" i="14"/>
  <c r="L486" i="14"/>
  <c r="K486" i="14"/>
  <c r="M486" i="14"/>
  <c r="R486" i="14"/>
  <c r="N486" i="14"/>
  <c r="V486" i="14"/>
  <c r="T486" i="14"/>
  <c r="U486" i="14"/>
  <c r="O486" i="14"/>
  <c r="Q486" i="14"/>
  <c r="W458" i="18"/>
  <c r="X458" i="18"/>
  <c r="V458" i="18"/>
  <c r="S458" i="18"/>
  <c r="N458" i="18"/>
  <c r="P458" i="18"/>
  <c r="J458" i="18"/>
  <c r="R458" i="18"/>
  <c r="M458" i="18"/>
  <c r="L458" i="18"/>
  <c r="U458" i="18"/>
  <c r="O458" i="18"/>
  <c r="K458" i="18"/>
  <c r="Q458" i="18"/>
  <c r="T458" i="18"/>
  <c r="W369" i="14"/>
  <c r="J369" i="14"/>
  <c r="X369" i="14"/>
  <c r="N369" i="14"/>
  <c r="P369" i="14"/>
  <c r="M369" i="14"/>
  <c r="V369" i="14"/>
  <c r="S369" i="14"/>
  <c r="R369" i="14"/>
  <c r="O369" i="14"/>
  <c r="L369" i="14"/>
  <c r="K369" i="14"/>
  <c r="Q369" i="14"/>
  <c r="U369" i="14"/>
  <c r="T369" i="14"/>
  <c r="X506" i="18"/>
  <c r="J506" i="18"/>
  <c r="P506" i="18"/>
  <c r="V506" i="18"/>
  <c r="W506" i="18"/>
  <c r="N506" i="18"/>
  <c r="S506" i="18"/>
  <c r="M506" i="18"/>
  <c r="K506" i="18"/>
  <c r="R506" i="18"/>
  <c r="O506" i="18"/>
  <c r="L506" i="18"/>
  <c r="Q506" i="18"/>
  <c r="U506" i="18"/>
  <c r="T506" i="18"/>
  <c r="W514" i="13"/>
  <c r="X514" i="13"/>
  <c r="N514" i="13"/>
  <c r="J514" i="13"/>
  <c r="S514" i="13"/>
  <c r="P514" i="13"/>
  <c r="L514" i="13"/>
  <c r="V514" i="13"/>
  <c r="R514" i="13"/>
  <c r="U514" i="13"/>
  <c r="K514" i="13"/>
  <c r="M514" i="13"/>
  <c r="Q514" i="13"/>
  <c r="O514" i="13"/>
  <c r="T514" i="13"/>
  <c r="W444" i="13"/>
  <c r="X444" i="13"/>
  <c r="S444" i="13"/>
  <c r="M444" i="13"/>
  <c r="J444" i="13"/>
  <c r="P444" i="13"/>
  <c r="L444" i="13"/>
  <c r="U444" i="13"/>
  <c r="N444" i="13"/>
  <c r="Q444" i="13"/>
  <c r="R444" i="13"/>
  <c r="T444" i="13"/>
  <c r="O444" i="13"/>
  <c r="V444" i="13"/>
  <c r="K444" i="13"/>
  <c r="X440" i="13"/>
  <c r="W440" i="13"/>
  <c r="S440" i="13"/>
  <c r="J440" i="13"/>
  <c r="N440" i="13"/>
  <c r="L440" i="13"/>
  <c r="V440" i="13"/>
  <c r="P440" i="13"/>
  <c r="M440" i="13"/>
  <c r="R440" i="13"/>
  <c r="U440" i="13"/>
  <c r="O440" i="13"/>
  <c r="Q440" i="13"/>
  <c r="T440" i="13"/>
  <c r="K440" i="13"/>
  <c r="X382" i="18"/>
  <c r="J382" i="18"/>
  <c r="W382" i="18"/>
  <c r="O382" i="18"/>
  <c r="S382" i="18"/>
  <c r="P382" i="18"/>
  <c r="L382" i="18"/>
  <c r="M382" i="18"/>
  <c r="R382" i="18"/>
  <c r="V382" i="18"/>
  <c r="N382" i="18"/>
  <c r="T382" i="18"/>
  <c r="U382" i="18"/>
  <c r="Q382" i="18"/>
  <c r="K382" i="18"/>
  <c r="W533" i="13"/>
  <c r="X533" i="13"/>
  <c r="J533" i="13"/>
  <c r="P533" i="13"/>
  <c r="L533" i="13"/>
  <c r="S533" i="13"/>
  <c r="R533" i="13"/>
  <c r="K533" i="13"/>
  <c r="N533" i="13"/>
  <c r="M533" i="13"/>
  <c r="V533" i="13"/>
  <c r="U533" i="13"/>
  <c r="O533" i="13"/>
  <c r="Q533" i="13"/>
  <c r="T533" i="13"/>
  <c r="X393" i="14"/>
  <c r="W393" i="14"/>
  <c r="J393" i="14"/>
  <c r="N393" i="14"/>
  <c r="S393" i="14"/>
  <c r="L393" i="14"/>
  <c r="P393" i="14"/>
  <c r="M393" i="14"/>
  <c r="K393" i="14"/>
  <c r="R393" i="14"/>
  <c r="U393" i="14"/>
  <c r="T393" i="14"/>
  <c r="V393" i="14"/>
  <c r="Q393" i="14"/>
  <c r="O393" i="14"/>
  <c r="X465" i="13"/>
  <c r="P465" i="13"/>
  <c r="M465" i="13"/>
  <c r="L465" i="13"/>
  <c r="S465" i="13"/>
  <c r="W465" i="13"/>
  <c r="J465" i="13"/>
  <c r="N465" i="13"/>
  <c r="R465" i="13"/>
  <c r="U465" i="13"/>
  <c r="V465" i="13"/>
  <c r="O465" i="13"/>
  <c r="Q465" i="13"/>
  <c r="K465" i="13"/>
  <c r="T465" i="13"/>
  <c r="X419" i="14"/>
  <c r="W419" i="14"/>
  <c r="J419" i="14"/>
  <c r="L419" i="14"/>
  <c r="S419" i="14"/>
  <c r="K419" i="14"/>
  <c r="P419" i="14"/>
  <c r="M419" i="14"/>
  <c r="N419" i="14"/>
  <c r="R419" i="14"/>
  <c r="V419" i="14"/>
  <c r="Q419" i="14"/>
  <c r="O419" i="14"/>
  <c r="T419" i="14"/>
  <c r="U419" i="14"/>
  <c r="X508" i="18"/>
  <c r="W508" i="18"/>
  <c r="J508" i="18"/>
  <c r="S508" i="18"/>
  <c r="N508" i="18"/>
  <c r="P508" i="18"/>
  <c r="L508" i="18"/>
  <c r="M508" i="18"/>
  <c r="K508" i="18"/>
  <c r="R508" i="18"/>
  <c r="U508" i="18"/>
  <c r="O508" i="18"/>
  <c r="V508" i="18"/>
  <c r="T508" i="18"/>
  <c r="Q508" i="18"/>
  <c r="X392" i="18"/>
  <c r="W392" i="18"/>
  <c r="J392" i="18"/>
  <c r="P392" i="18"/>
  <c r="S392" i="18"/>
  <c r="K392" i="18"/>
  <c r="M392" i="18"/>
  <c r="V392" i="18"/>
  <c r="N392" i="18"/>
  <c r="R392" i="18"/>
  <c r="T392" i="18"/>
  <c r="Q392" i="18"/>
  <c r="U392" i="18"/>
  <c r="O392" i="18"/>
  <c r="L392" i="18"/>
  <c r="X367" i="13"/>
  <c r="W367" i="13"/>
  <c r="J367" i="13"/>
  <c r="V367" i="13"/>
  <c r="P367" i="13"/>
  <c r="M367" i="13"/>
  <c r="S367" i="13"/>
  <c r="N367" i="13"/>
  <c r="K367" i="13"/>
  <c r="L367" i="13"/>
  <c r="Q367" i="13"/>
  <c r="O367" i="13"/>
  <c r="R367" i="13"/>
  <c r="T367" i="13"/>
  <c r="U367" i="13"/>
  <c r="X474" i="14"/>
  <c r="W474" i="14"/>
  <c r="J474" i="14"/>
  <c r="P474" i="14"/>
  <c r="L474" i="14"/>
  <c r="S474" i="14"/>
  <c r="K474" i="14"/>
  <c r="N474" i="14"/>
  <c r="M474" i="14"/>
  <c r="U474" i="14"/>
  <c r="O474" i="14"/>
  <c r="R474" i="14"/>
  <c r="V474" i="14"/>
  <c r="Q474" i="14"/>
  <c r="T474" i="14"/>
  <c r="W397" i="13"/>
  <c r="R397" i="13"/>
  <c r="X397" i="13"/>
  <c r="L397" i="13"/>
  <c r="P397" i="13"/>
  <c r="N397" i="13"/>
  <c r="J397" i="13"/>
  <c r="S397" i="13"/>
  <c r="M397" i="13"/>
  <c r="U397" i="13"/>
  <c r="V397" i="13"/>
  <c r="K397" i="13"/>
  <c r="T397" i="13"/>
  <c r="Q397" i="13"/>
  <c r="O397" i="13"/>
  <c r="W509" i="14"/>
  <c r="X509" i="14"/>
  <c r="P509" i="14"/>
  <c r="V509" i="14"/>
  <c r="M509" i="14"/>
  <c r="S509" i="14"/>
  <c r="J509" i="14"/>
  <c r="L509" i="14"/>
  <c r="K509" i="14"/>
  <c r="U509" i="14"/>
  <c r="Q509" i="14"/>
  <c r="T509" i="14"/>
  <c r="N509" i="14"/>
  <c r="R509" i="14"/>
  <c r="O509" i="14"/>
  <c r="W510" i="13"/>
  <c r="X510" i="13"/>
  <c r="S510" i="13"/>
  <c r="N510" i="13"/>
  <c r="M510" i="13"/>
  <c r="J510" i="13"/>
  <c r="P510" i="13"/>
  <c r="V510" i="13"/>
  <c r="L510" i="13"/>
  <c r="Q510" i="13"/>
  <c r="U510" i="13"/>
  <c r="T510" i="13"/>
  <c r="O510" i="13"/>
  <c r="R510" i="13"/>
  <c r="K510" i="13"/>
  <c r="W394" i="13"/>
  <c r="X394" i="13"/>
  <c r="J394" i="13"/>
  <c r="N394" i="13"/>
  <c r="V394" i="13"/>
  <c r="S394" i="13"/>
  <c r="P394" i="13"/>
  <c r="M394" i="13"/>
  <c r="R394" i="13"/>
  <c r="L394" i="13"/>
  <c r="K394" i="13"/>
  <c r="Q394" i="13"/>
  <c r="T394" i="13"/>
  <c r="O394" i="13"/>
  <c r="U394" i="13"/>
  <c r="K226" i="6"/>
  <c r="I491" i="14" s="1"/>
  <c r="I455" i="14"/>
  <c r="X390" i="18"/>
  <c r="W390" i="18"/>
  <c r="P390" i="18"/>
  <c r="L390" i="18"/>
  <c r="S390" i="18"/>
  <c r="J390" i="18"/>
  <c r="M390" i="18"/>
  <c r="N390" i="18"/>
  <c r="V390" i="18"/>
  <c r="T390" i="18"/>
  <c r="R390" i="18"/>
  <c r="Q390" i="18"/>
  <c r="K390" i="18"/>
  <c r="O390" i="18"/>
  <c r="U390" i="18"/>
  <c r="T114" i="17"/>
  <c r="V114" i="17"/>
  <c r="M241" i="5"/>
  <c r="I241" i="13"/>
  <c r="M102" i="10"/>
  <c r="I102" i="18"/>
  <c r="M96" i="5"/>
  <c r="I96" i="13"/>
  <c r="M268" i="5"/>
  <c r="I268" i="13"/>
  <c r="I103" i="13"/>
  <c r="M103" i="5"/>
  <c r="M161" i="6"/>
  <c r="I161" i="14"/>
  <c r="I97" i="18"/>
  <c r="M97" i="10"/>
  <c r="M174" i="6"/>
  <c r="I174" i="14"/>
  <c r="I264" i="18"/>
  <c r="M264" i="10"/>
  <c r="L16" i="11"/>
  <c r="H15" i="19"/>
  <c r="I164" i="18"/>
  <c r="M164" i="10"/>
  <c r="I211" i="18"/>
  <c r="M211" i="10"/>
  <c r="I108" i="13"/>
  <c r="M108" i="5"/>
  <c r="I248" i="18"/>
  <c r="M248" i="10"/>
  <c r="I124" i="18"/>
  <c r="M124" i="10"/>
  <c r="I252" i="18"/>
  <c r="M252" i="10"/>
  <c r="I161" i="13"/>
  <c r="M161" i="5"/>
  <c r="I262" i="14"/>
  <c r="M262" i="6"/>
  <c r="M130" i="6"/>
  <c r="I130" i="14"/>
  <c r="I192" i="18"/>
  <c r="M192" i="10"/>
  <c r="M219" i="5"/>
  <c r="I219" i="13"/>
  <c r="I251" i="13"/>
  <c r="M251" i="5"/>
  <c r="I123" i="13"/>
  <c r="M123" i="5"/>
  <c r="I253" i="18"/>
  <c r="M253" i="10"/>
  <c r="M125" i="6"/>
  <c r="I125" i="14"/>
  <c r="M152" i="6"/>
  <c r="I152" i="14"/>
  <c r="I176" i="13"/>
  <c r="M176" i="5"/>
  <c r="I107" i="14"/>
  <c r="M107" i="6"/>
  <c r="I149" i="14"/>
  <c r="M149" i="6"/>
  <c r="I255" i="13"/>
  <c r="M255" i="5"/>
  <c r="I124" i="14"/>
  <c r="M124" i="6"/>
  <c r="I108" i="18"/>
  <c r="M108" i="10"/>
  <c r="I256" i="18"/>
  <c r="M256" i="10"/>
  <c r="I113" i="13"/>
  <c r="M113" i="5"/>
  <c r="I196" i="14"/>
  <c r="M196" i="6"/>
  <c r="I239" i="13"/>
  <c r="M239" i="5"/>
  <c r="I246" i="13"/>
  <c r="M246" i="5"/>
  <c r="I217" i="14"/>
  <c r="M217" i="6"/>
  <c r="M141" i="10"/>
  <c r="I141" i="18"/>
  <c r="I165" i="18"/>
  <c r="M165" i="10"/>
  <c r="I109" i="14"/>
  <c r="M109" i="6"/>
  <c r="I117" i="18"/>
  <c r="M117" i="10"/>
  <c r="I112" i="13"/>
  <c r="M112" i="5"/>
  <c r="I110" i="18"/>
  <c r="M110" i="10"/>
  <c r="I175" i="13"/>
  <c r="M175" i="5"/>
  <c r="I214" i="13"/>
  <c r="M214" i="5"/>
  <c r="I246" i="14"/>
  <c r="M246" i="6"/>
  <c r="I231" i="18"/>
  <c r="J267" i="10"/>
  <c r="M231" i="10"/>
  <c r="I157" i="14"/>
  <c r="M157" i="6"/>
  <c r="I215" i="14"/>
  <c r="M215" i="6"/>
  <c r="I257" i="14"/>
  <c r="M257" i="6"/>
  <c r="I218" i="14"/>
  <c r="M218" i="6"/>
  <c r="I115" i="14"/>
  <c r="M115" i="6"/>
  <c r="I263" i="18"/>
  <c r="M263" i="10"/>
  <c r="X784" i="13"/>
  <c r="M784" i="13"/>
  <c r="K784" i="13"/>
  <c r="W784" i="13"/>
  <c r="Q784" i="13"/>
  <c r="T784" i="13"/>
  <c r="J784" i="13"/>
  <c r="V784" i="13"/>
  <c r="L784" i="13"/>
  <c r="R784" i="13"/>
  <c r="O784" i="13"/>
  <c r="P784" i="13"/>
  <c r="U784" i="13"/>
  <c r="S784" i="13"/>
  <c r="N784" i="13"/>
  <c r="O713" i="13"/>
  <c r="W713" i="13"/>
  <c r="N713" i="13"/>
  <c r="M713" i="13"/>
  <c r="X713" i="13"/>
  <c r="R713" i="13"/>
  <c r="T713" i="13"/>
  <c r="J713" i="13"/>
  <c r="Q713" i="13"/>
  <c r="V713" i="13"/>
  <c r="K713" i="13"/>
  <c r="S713" i="13"/>
  <c r="P713" i="13"/>
  <c r="L713" i="13"/>
  <c r="U713" i="13"/>
  <c r="X735" i="14"/>
  <c r="W735" i="14"/>
  <c r="Q735" i="14"/>
  <c r="U735" i="14"/>
  <c r="M735" i="14"/>
  <c r="T735" i="14"/>
  <c r="P735" i="14"/>
  <c r="R735" i="14"/>
  <c r="O735" i="14"/>
  <c r="N735" i="14"/>
  <c r="J735" i="14"/>
  <c r="L735" i="14"/>
  <c r="K735" i="14"/>
  <c r="V735" i="14"/>
  <c r="S735" i="14"/>
  <c r="O706" i="18"/>
  <c r="V706" i="18"/>
  <c r="U706" i="18"/>
  <c r="N706" i="18"/>
  <c r="R706" i="18"/>
  <c r="X706" i="18"/>
  <c r="M706" i="18"/>
  <c r="S706" i="18"/>
  <c r="T706" i="18"/>
  <c r="K706" i="18"/>
  <c r="J706" i="18"/>
  <c r="L706" i="18"/>
  <c r="W706" i="18"/>
  <c r="Q706" i="18"/>
  <c r="P706" i="18"/>
  <c r="I667" i="18"/>
  <c r="L143" i="10"/>
  <c r="I671" i="18" s="1"/>
  <c r="X659" i="14"/>
  <c r="W659" i="14"/>
  <c r="J659" i="14"/>
  <c r="T659" i="14"/>
  <c r="Q659" i="14"/>
  <c r="K659" i="14"/>
  <c r="R659" i="14"/>
  <c r="L659" i="14"/>
  <c r="N659" i="14"/>
  <c r="P659" i="14"/>
  <c r="M659" i="14"/>
  <c r="O659" i="14"/>
  <c r="U659" i="14"/>
  <c r="V659" i="14"/>
  <c r="S659" i="14"/>
  <c r="V710" i="14"/>
  <c r="W710" i="14"/>
  <c r="T710" i="14"/>
  <c r="J710" i="14"/>
  <c r="M710" i="14"/>
  <c r="L710" i="14"/>
  <c r="Q710" i="14"/>
  <c r="P710" i="14"/>
  <c r="K710" i="14"/>
  <c r="U710" i="14"/>
  <c r="S710" i="14"/>
  <c r="N710" i="14"/>
  <c r="X710" i="14"/>
  <c r="O710" i="14"/>
  <c r="R710" i="14"/>
  <c r="X651" i="13"/>
  <c r="J651" i="13"/>
  <c r="T651" i="13"/>
  <c r="W651" i="13"/>
  <c r="P651" i="13"/>
  <c r="K651" i="13"/>
  <c r="V651" i="13"/>
  <c r="U651" i="13"/>
  <c r="Q651" i="13"/>
  <c r="O651" i="13"/>
  <c r="S651" i="13"/>
  <c r="M651" i="13"/>
  <c r="L651" i="13"/>
  <c r="R651" i="13"/>
  <c r="N651" i="13"/>
  <c r="X655" i="13"/>
  <c r="W655" i="13"/>
  <c r="J655" i="13"/>
  <c r="M655" i="13"/>
  <c r="L655" i="13"/>
  <c r="Q655" i="13"/>
  <c r="U655" i="13"/>
  <c r="P655" i="13"/>
  <c r="T655" i="13"/>
  <c r="V655" i="13"/>
  <c r="R655" i="13"/>
  <c r="O655" i="13"/>
  <c r="K655" i="13"/>
  <c r="S655" i="13"/>
  <c r="N655" i="13"/>
  <c r="W752" i="13"/>
  <c r="M752" i="13"/>
  <c r="X752" i="13"/>
  <c r="Q752" i="13"/>
  <c r="P752" i="13"/>
  <c r="K752" i="13"/>
  <c r="R752" i="13"/>
  <c r="J752" i="13"/>
  <c r="L752" i="13"/>
  <c r="V752" i="13"/>
  <c r="T752" i="13"/>
  <c r="U752" i="13"/>
  <c r="O752" i="13"/>
  <c r="S752" i="13"/>
  <c r="N752" i="13"/>
  <c r="X503" i="14"/>
  <c r="W503" i="14"/>
  <c r="S503" i="14"/>
  <c r="M503" i="14"/>
  <c r="N503" i="14"/>
  <c r="R503" i="14"/>
  <c r="P503" i="14"/>
  <c r="L503" i="14"/>
  <c r="J503" i="14"/>
  <c r="U503" i="14"/>
  <c r="K503" i="14"/>
  <c r="V503" i="14"/>
  <c r="T503" i="14"/>
  <c r="Q503" i="14"/>
  <c r="O503" i="14"/>
  <c r="W523" i="18"/>
  <c r="X523" i="18"/>
  <c r="N523" i="18"/>
  <c r="J523" i="18"/>
  <c r="L523" i="18"/>
  <c r="S523" i="18"/>
  <c r="P523" i="18"/>
  <c r="U523" i="18"/>
  <c r="M523" i="18"/>
  <c r="R523" i="18"/>
  <c r="V523" i="18"/>
  <c r="O523" i="18"/>
  <c r="T523" i="18"/>
  <c r="Q523" i="18"/>
  <c r="K523" i="18"/>
  <c r="W465" i="14"/>
  <c r="M465" i="14"/>
  <c r="X465" i="14"/>
  <c r="S465" i="14"/>
  <c r="V465" i="14"/>
  <c r="J465" i="14"/>
  <c r="P465" i="14"/>
  <c r="L465" i="14"/>
  <c r="N465" i="14"/>
  <c r="K465" i="14"/>
  <c r="R465" i="14"/>
  <c r="T465" i="14"/>
  <c r="U465" i="14"/>
  <c r="O465" i="14"/>
  <c r="Q465" i="14"/>
  <c r="W366" i="14"/>
  <c r="X366" i="14"/>
  <c r="J366" i="14"/>
  <c r="V366" i="14"/>
  <c r="M366" i="14"/>
  <c r="P366" i="14"/>
  <c r="S366" i="14"/>
  <c r="N366" i="14"/>
  <c r="R366" i="14"/>
  <c r="L366" i="14"/>
  <c r="U366" i="14"/>
  <c r="Q366" i="14"/>
  <c r="K366" i="14"/>
  <c r="O366" i="14"/>
  <c r="T366" i="14"/>
  <c r="X484" i="13"/>
  <c r="W484" i="13"/>
  <c r="J484" i="13"/>
  <c r="P484" i="13"/>
  <c r="S484" i="13"/>
  <c r="N484" i="13"/>
  <c r="L484" i="13"/>
  <c r="R484" i="13"/>
  <c r="K484" i="13"/>
  <c r="V484" i="13"/>
  <c r="U484" i="13"/>
  <c r="O484" i="13"/>
  <c r="T484" i="13"/>
  <c r="M484" i="13"/>
  <c r="Q484" i="13"/>
  <c r="W427" i="14"/>
  <c r="X427" i="14"/>
  <c r="J427" i="14"/>
  <c r="M427" i="14"/>
  <c r="P427" i="14"/>
  <c r="N427" i="14"/>
  <c r="V427" i="14"/>
  <c r="R427" i="14"/>
  <c r="S427" i="14"/>
  <c r="L427" i="14"/>
  <c r="K427" i="14"/>
  <c r="U427" i="14"/>
  <c r="T427" i="14"/>
  <c r="Q427" i="14"/>
  <c r="O427" i="14"/>
  <c r="W459" i="14"/>
  <c r="X459" i="14"/>
  <c r="J459" i="14"/>
  <c r="L459" i="14"/>
  <c r="S459" i="14"/>
  <c r="R459" i="14"/>
  <c r="P459" i="14"/>
  <c r="N459" i="14"/>
  <c r="O459" i="14"/>
  <c r="M459" i="14"/>
  <c r="V459" i="14"/>
  <c r="U459" i="14"/>
  <c r="K459" i="14"/>
  <c r="Q459" i="14"/>
  <c r="T459" i="14"/>
  <c r="W509" i="13"/>
  <c r="X509" i="13"/>
  <c r="J509" i="13"/>
  <c r="N509" i="13"/>
  <c r="S509" i="13"/>
  <c r="P509" i="13"/>
  <c r="L509" i="13"/>
  <c r="K509" i="13"/>
  <c r="M509" i="13"/>
  <c r="V509" i="13"/>
  <c r="Q509" i="13"/>
  <c r="R509" i="13"/>
  <c r="T509" i="13"/>
  <c r="O509" i="13"/>
  <c r="U509" i="13"/>
  <c r="J404" i="18"/>
  <c r="Q404" i="18"/>
  <c r="K404" i="18"/>
  <c r="M404" i="18"/>
  <c r="N404" i="18"/>
  <c r="L404" i="18"/>
  <c r="V404" i="18"/>
  <c r="S404" i="18"/>
  <c r="U404" i="18"/>
  <c r="W404" i="18"/>
  <c r="X404" i="18"/>
  <c r="T404" i="18"/>
  <c r="R404" i="18"/>
  <c r="P404" i="18"/>
  <c r="O404" i="18"/>
  <c r="M243" i="5"/>
  <c r="I243" i="13"/>
  <c r="M203" i="10"/>
  <c r="I203" i="18"/>
  <c r="I119" i="18"/>
  <c r="M119" i="10"/>
  <c r="I190" i="14"/>
  <c r="J226" i="6"/>
  <c r="M190" i="6"/>
  <c r="M247" i="5"/>
  <c r="I247" i="13"/>
  <c r="M170" i="10"/>
  <c r="I170" i="18"/>
  <c r="I235" i="14"/>
  <c r="M235" i="6"/>
  <c r="I153" i="18"/>
  <c r="M153" i="10"/>
  <c r="M212" i="5"/>
  <c r="I212" i="13"/>
  <c r="W646" i="13"/>
  <c r="X646" i="13"/>
  <c r="M646" i="13"/>
  <c r="J646" i="13"/>
  <c r="T646" i="13"/>
  <c r="L646" i="13"/>
  <c r="U646" i="13"/>
  <c r="V646" i="13"/>
  <c r="R646" i="13"/>
  <c r="P646" i="13"/>
  <c r="N646" i="13"/>
  <c r="K646" i="13"/>
  <c r="S646" i="13"/>
  <c r="Q646" i="13"/>
  <c r="O646" i="13"/>
  <c r="X697" i="18"/>
  <c r="J697" i="18"/>
  <c r="K697" i="18"/>
  <c r="L697" i="18"/>
  <c r="R697" i="18"/>
  <c r="M697" i="18"/>
  <c r="P697" i="18"/>
  <c r="N697" i="18"/>
  <c r="T697" i="18"/>
  <c r="O697" i="18"/>
  <c r="V697" i="18"/>
  <c r="W697" i="18"/>
  <c r="Q697" i="18"/>
  <c r="U697" i="18"/>
  <c r="S697" i="18"/>
  <c r="X704" i="14"/>
  <c r="W704" i="14"/>
  <c r="M704" i="14"/>
  <c r="P704" i="14"/>
  <c r="O704" i="14"/>
  <c r="Q704" i="14"/>
  <c r="U704" i="14"/>
  <c r="T704" i="14"/>
  <c r="K704" i="14"/>
  <c r="J704" i="14"/>
  <c r="N704" i="14"/>
  <c r="V704" i="14"/>
  <c r="R704" i="14"/>
  <c r="S704" i="14"/>
  <c r="L704" i="14"/>
  <c r="S690" i="18"/>
  <c r="P690" i="18"/>
  <c r="L690" i="18"/>
  <c r="K690" i="18"/>
  <c r="Q690" i="18"/>
  <c r="N690" i="18"/>
  <c r="J690" i="18"/>
  <c r="O690" i="18"/>
  <c r="V690" i="18"/>
  <c r="U690" i="18"/>
  <c r="W690" i="18"/>
  <c r="T690" i="18"/>
  <c r="M690" i="18"/>
  <c r="R690" i="18"/>
  <c r="X690" i="18"/>
  <c r="X642" i="18"/>
  <c r="M642" i="18"/>
  <c r="J642" i="18"/>
  <c r="U642" i="18"/>
  <c r="W642" i="18"/>
  <c r="T642" i="18"/>
  <c r="L642" i="18"/>
  <c r="V642" i="18"/>
  <c r="O642" i="18"/>
  <c r="N642" i="18"/>
  <c r="P642" i="18"/>
  <c r="S642" i="18"/>
  <c r="K642" i="18"/>
  <c r="R642" i="18"/>
  <c r="Q642" i="18"/>
  <c r="W643" i="13"/>
  <c r="J643" i="13"/>
  <c r="R643" i="13"/>
  <c r="U643" i="13"/>
  <c r="P643" i="13"/>
  <c r="L643" i="13"/>
  <c r="T643" i="13"/>
  <c r="V643" i="13"/>
  <c r="Q643" i="13"/>
  <c r="X643" i="13"/>
  <c r="M643" i="13"/>
  <c r="N643" i="13"/>
  <c r="K643" i="13"/>
  <c r="O643" i="13"/>
  <c r="S643" i="13"/>
  <c r="L763" i="18"/>
  <c r="P763" i="18"/>
  <c r="R763" i="18"/>
  <c r="V763" i="18"/>
  <c r="N763" i="18"/>
  <c r="W763" i="18"/>
  <c r="M763" i="18"/>
  <c r="X763" i="18"/>
  <c r="T763" i="18"/>
  <c r="K763" i="18"/>
  <c r="S763" i="18"/>
  <c r="O763" i="18"/>
  <c r="Q763" i="18"/>
  <c r="U763" i="18"/>
  <c r="J763" i="18"/>
  <c r="W372" i="14"/>
  <c r="J372" i="14"/>
  <c r="X372" i="14"/>
  <c r="P372" i="14"/>
  <c r="V372" i="14"/>
  <c r="S372" i="14"/>
  <c r="M372" i="14"/>
  <c r="Q372" i="14"/>
  <c r="N372" i="14"/>
  <c r="L372" i="14"/>
  <c r="R372" i="14"/>
  <c r="O372" i="14"/>
  <c r="U372" i="14"/>
  <c r="T372" i="14"/>
  <c r="K372" i="14"/>
  <c r="X392" i="14"/>
  <c r="W392" i="14"/>
  <c r="J392" i="14"/>
  <c r="S392" i="14"/>
  <c r="R392" i="14"/>
  <c r="M392" i="14"/>
  <c r="N392" i="14"/>
  <c r="L392" i="14"/>
  <c r="P392" i="14"/>
  <c r="O392" i="14"/>
  <c r="V392" i="14"/>
  <c r="K392" i="14"/>
  <c r="Q392" i="14"/>
  <c r="U392" i="14"/>
  <c r="T392" i="14"/>
  <c r="W475" i="13"/>
  <c r="X475" i="13"/>
  <c r="J475" i="13"/>
  <c r="L475" i="13"/>
  <c r="N475" i="13"/>
  <c r="U475" i="13"/>
  <c r="M475" i="13"/>
  <c r="S475" i="13"/>
  <c r="P475" i="13"/>
  <c r="R475" i="13"/>
  <c r="K475" i="13"/>
  <c r="V475" i="13"/>
  <c r="T475" i="13"/>
  <c r="Q475" i="13"/>
  <c r="O475" i="13"/>
  <c r="X458" i="14"/>
  <c r="W458" i="14"/>
  <c r="J458" i="14"/>
  <c r="M458" i="14"/>
  <c r="K458" i="14"/>
  <c r="P458" i="14"/>
  <c r="N458" i="14"/>
  <c r="V458" i="14"/>
  <c r="S458" i="14"/>
  <c r="L458" i="14"/>
  <c r="R458" i="14"/>
  <c r="Q458" i="14"/>
  <c r="O458" i="14"/>
  <c r="T458" i="14"/>
  <c r="U458" i="14"/>
  <c r="X363" i="18"/>
  <c r="W363" i="18"/>
  <c r="J363" i="18"/>
  <c r="L363" i="18"/>
  <c r="P363" i="18"/>
  <c r="R363" i="18"/>
  <c r="K363" i="18"/>
  <c r="V363" i="18"/>
  <c r="M363" i="18"/>
  <c r="Q363" i="18"/>
  <c r="T363" i="18"/>
  <c r="S363" i="18"/>
  <c r="N363" i="18"/>
  <c r="U363" i="18"/>
  <c r="O363" i="18"/>
  <c r="X383" i="18"/>
  <c r="W383" i="18"/>
  <c r="J383" i="18"/>
  <c r="P383" i="18"/>
  <c r="N383" i="18"/>
  <c r="M383" i="18"/>
  <c r="L383" i="18"/>
  <c r="S383" i="18"/>
  <c r="V383" i="18"/>
  <c r="K383" i="18"/>
  <c r="R383" i="18"/>
  <c r="Q383" i="18"/>
  <c r="T383" i="18"/>
  <c r="O383" i="18"/>
  <c r="U383" i="18"/>
  <c r="X478" i="14"/>
  <c r="J478" i="14"/>
  <c r="W478" i="14"/>
  <c r="V478" i="14"/>
  <c r="S478" i="14"/>
  <c r="N478" i="14"/>
  <c r="P478" i="14"/>
  <c r="M478" i="14"/>
  <c r="L478" i="14"/>
  <c r="R478" i="14"/>
  <c r="K478" i="14"/>
  <c r="Q478" i="14"/>
  <c r="O478" i="14"/>
  <c r="U478" i="14"/>
  <c r="T478" i="14"/>
  <c r="X477" i="14"/>
  <c r="W477" i="14"/>
  <c r="P477" i="14"/>
  <c r="J477" i="14"/>
  <c r="N477" i="14"/>
  <c r="V477" i="14"/>
  <c r="M477" i="14"/>
  <c r="S477" i="14"/>
  <c r="K477" i="14"/>
  <c r="L477" i="14"/>
  <c r="R477" i="14"/>
  <c r="U477" i="14"/>
  <c r="T477" i="14"/>
  <c r="O477" i="14"/>
  <c r="Q477" i="14"/>
  <c r="W387" i="18"/>
  <c r="X387" i="18"/>
  <c r="J387" i="18"/>
  <c r="P387" i="18"/>
  <c r="O387" i="18"/>
  <c r="V387" i="18"/>
  <c r="S387" i="18"/>
  <c r="N387" i="18"/>
  <c r="M387" i="18"/>
  <c r="L387" i="18"/>
  <c r="R387" i="18"/>
  <c r="T387" i="18"/>
  <c r="U387" i="18"/>
  <c r="K387" i="18"/>
  <c r="Q387" i="18"/>
  <c r="W507" i="14"/>
  <c r="X507" i="14"/>
  <c r="R507" i="14"/>
  <c r="N507" i="14"/>
  <c r="S507" i="14"/>
  <c r="L507" i="14"/>
  <c r="M507" i="14"/>
  <c r="J507" i="14"/>
  <c r="P507" i="14"/>
  <c r="V507" i="14"/>
  <c r="K507" i="14"/>
  <c r="U507" i="14"/>
  <c r="O507" i="14"/>
  <c r="T507" i="14"/>
  <c r="Q507" i="14"/>
  <c r="M210" i="6"/>
  <c r="I210" i="14"/>
  <c r="I213" i="14"/>
  <c r="M213" i="6"/>
  <c r="I243" i="18"/>
  <c r="M243" i="10"/>
  <c r="I198" i="18"/>
  <c r="M198" i="10"/>
  <c r="M107" i="10"/>
  <c r="I107" i="18"/>
  <c r="I242" i="13"/>
  <c r="M242" i="5"/>
  <c r="I124" i="13"/>
  <c r="M124" i="5"/>
  <c r="I98" i="13"/>
  <c r="M98" i="5"/>
  <c r="I100" i="18"/>
  <c r="M100" i="10"/>
  <c r="S614" i="17"/>
  <c r="E103" i="21"/>
  <c r="J110" i="17"/>
  <c r="O115" i="17"/>
  <c r="O619" i="17" s="1"/>
  <c r="O128" i="17"/>
  <c r="O632" i="17" s="1"/>
  <c r="N128" i="17"/>
  <c r="N632" i="17" s="1"/>
  <c r="N115" i="17"/>
  <c r="N619" i="17" s="1"/>
  <c r="S126" i="17"/>
  <c r="N126" i="17"/>
  <c r="N124" i="21"/>
  <c r="K124" i="21"/>
  <c r="L124" i="21"/>
  <c r="I124" i="21"/>
  <c r="F124" i="21"/>
  <c r="R124" i="21"/>
  <c r="Q124" i="21"/>
  <c r="H124" i="21"/>
  <c r="P124" i="21"/>
  <c r="O124" i="21"/>
  <c r="G124" i="21"/>
  <c r="J124" i="21"/>
  <c r="M124" i="21"/>
  <c r="O124" i="17"/>
  <c r="U121" i="17"/>
  <c r="T121" i="17"/>
  <c r="Q112" i="17"/>
  <c r="X615" i="17"/>
  <c r="N111" i="17"/>
  <c r="N615" i="17" s="1"/>
  <c r="F28" i="12"/>
  <c r="F29" i="12" s="1"/>
  <c r="R122" i="17"/>
  <c r="O122" i="17"/>
  <c r="J464" i="17"/>
  <c r="Y464" i="17" s="1"/>
  <c r="E133" i="21"/>
  <c r="X658" i="13"/>
  <c r="M658" i="13"/>
  <c r="Q658" i="13"/>
  <c r="V658" i="13"/>
  <c r="R658" i="13"/>
  <c r="J658" i="13"/>
  <c r="K658" i="13"/>
  <c r="O658" i="13"/>
  <c r="W658" i="13"/>
  <c r="N658" i="13"/>
  <c r="T658" i="13"/>
  <c r="U658" i="13"/>
  <c r="L658" i="13"/>
  <c r="P658" i="13"/>
  <c r="S658" i="13"/>
  <c r="W638" i="14"/>
  <c r="T638" i="14"/>
  <c r="X638" i="14"/>
  <c r="Q638" i="14"/>
  <c r="R638" i="14"/>
  <c r="U638" i="14"/>
  <c r="S638" i="14"/>
  <c r="N638" i="14"/>
  <c r="O638" i="14"/>
  <c r="V638" i="14"/>
  <c r="M638" i="14"/>
  <c r="P638" i="14"/>
  <c r="L638" i="14"/>
  <c r="J638" i="14"/>
  <c r="K638" i="14"/>
  <c r="X774" i="18"/>
  <c r="J774" i="18"/>
  <c r="S774" i="18"/>
  <c r="W774" i="18"/>
  <c r="P774" i="18"/>
  <c r="L774" i="18"/>
  <c r="Q774" i="18"/>
  <c r="T774" i="18"/>
  <c r="N774" i="18"/>
  <c r="U774" i="18"/>
  <c r="V774" i="18"/>
  <c r="R774" i="18"/>
  <c r="M774" i="18"/>
  <c r="O774" i="18"/>
  <c r="K774" i="18"/>
  <c r="X698" i="18"/>
  <c r="M698" i="18"/>
  <c r="J698" i="18"/>
  <c r="P698" i="18"/>
  <c r="T698" i="18"/>
  <c r="V698" i="18"/>
  <c r="S698" i="18"/>
  <c r="Q698" i="18"/>
  <c r="L698" i="18"/>
  <c r="O698" i="18"/>
  <c r="R698" i="18"/>
  <c r="N698" i="18"/>
  <c r="W698" i="18"/>
  <c r="K698" i="18"/>
  <c r="U698" i="18"/>
  <c r="M682" i="18"/>
  <c r="X682" i="18"/>
  <c r="T682" i="18"/>
  <c r="P682" i="18"/>
  <c r="K682" i="18"/>
  <c r="L682" i="18"/>
  <c r="R682" i="18"/>
  <c r="Q682" i="18"/>
  <c r="V682" i="18"/>
  <c r="W682" i="18"/>
  <c r="S682" i="18"/>
  <c r="U682" i="18"/>
  <c r="J682" i="18"/>
  <c r="N682" i="18"/>
  <c r="O682" i="18"/>
  <c r="W711" i="14"/>
  <c r="M711" i="14"/>
  <c r="X711" i="14"/>
  <c r="J711" i="14"/>
  <c r="T711" i="14"/>
  <c r="U711" i="14"/>
  <c r="K711" i="14"/>
  <c r="Q711" i="14"/>
  <c r="L711" i="14"/>
  <c r="R711" i="14"/>
  <c r="S711" i="14"/>
  <c r="N711" i="14"/>
  <c r="P711" i="14"/>
  <c r="V711" i="14"/>
  <c r="O711" i="14"/>
  <c r="X738" i="18"/>
  <c r="T738" i="18"/>
  <c r="J738" i="18"/>
  <c r="W738" i="18"/>
  <c r="L738" i="18"/>
  <c r="Q738" i="18"/>
  <c r="P738" i="18"/>
  <c r="M738" i="18"/>
  <c r="V738" i="18"/>
  <c r="N738" i="18"/>
  <c r="R738" i="18"/>
  <c r="K738" i="18"/>
  <c r="U738" i="18"/>
  <c r="S738" i="18"/>
  <c r="O738" i="18"/>
  <c r="I544" i="14"/>
  <c r="L18" i="6"/>
  <c r="I548" i="14" s="1"/>
  <c r="W686" i="18"/>
  <c r="X686" i="18"/>
  <c r="M686" i="18"/>
  <c r="J686" i="18"/>
  <c r="U686" i="18"/>
  <c r="R686" i="18"/>
  <c r="T686" i="18"/>
  <c r="K686" i="18"/>
  <c r="V686" i="18"/>
  <c r="Q686" i="18"/>
  <c r="O686" i="18"/>
  <c r="P686" i="18"/>
  <c r="L686" i="18"/>
  <c r="S686" i="18"/>
  <c r="N686" i="18"/>
  <c r="W731" i="14"/>
  <c r="P731" i="14"/>
  <c r="T731" i="14"/>
  <c r="M731" i="14"/>
  <c r="J731" i="14"/>
  <c r="Q731" i="14"/>
  <c r="U731" i="14"/>
  <c r="K731" i="14"/>
  <c r="R731" i="14"/>
  <c r="N731" i="14"/>
  <c r="V731" i="14"/>
  <c r="L731" i="14"/>
  <c r="S731" i="14"/>
  <c r="X731" i="14"/>
  <c r="O731" i="14"/>
  <c r="W706" i="13"/>
  <c r="M706" i="13"/>
  <c r="O706" i="13"/>
  <c r="J706" i="13"/>
  <c r="X706" i="13"/>
  <c r="P706" i="13"/>
  <c r="V706" i="13"/>
  <c r="R706" i="13"/>
  <c r="Q706" i="13"/>
  <c r="U706" i="13"/>
  <c r="K706" i="13"/>
  <c r="T706" i="13"/>
  <c r="L706" i="13"/>
  <c r="S706" i="13"/>
  <c r="N706" i="13"/>
  <c r="M760" i="13"/>
  <c r="U760" i="13"/>
  <c r="L760" i="13"/>
  <c r="R760" i="13"/>
  <c r="J760" i="13"/>
  <c r="V760" i="13"/>
  <c r="P760" i="13"/>
  <c r="T760" i="13"/>
  <c r="S760" i="13"/>
  <c r="X760" i="13"/>
  <c r="W760" i="13"/>
  <c r="N760" i="13"/>
  <c r="K760" i="13"/>
  <c r="O760" i="13"/>
  <c r="Q760" i="13"/>
  <c r="X652" i="13"/>
  <c r="J652" i="13"/>
  <c r="M652" i="13"/>
  <c r="U652" i="13"/>
  <c r="O652" i="13"/>
  <c r="L652" i="13"/>
  <c r="V652" i="13"/>
  <c r="Q652" i="13"/>
  <c r="P652" i="13"/>
  <c r="K652" i="13"/>
  <c r="R652" i="13"/>
  <c r="W652" i="13"/>
  <c r="T652" i="13"/>
  <c r="N652" i="13"/>
  <c r="S652" i="13"/>
  <c r="X695" i="18"/>
  <c r="M695" i="18"/>
  <c r="J695" i="18"/>
  <c r="W695" i="18"/>
  <c r="P695" i="18"/>
  <c r="U695" i="18"/>
  <c r="L695" i="18"/>
  <c r="Q695" i="18"/>
  <c r="V695" i="18"/>
  <c r="K695" i="18"/>
  <c r="S695" i="18"/>
  <c r="N695" i="18"/>
  <c r="T695" i="18"/>
  <c r="O695" i="18"/>
  <c r="R695" i="18"/>
  <c r="V668" i="18"/>
  <c r="X668" i="18"/>
  <c r="N668" i="18"/>
  <c r="R668" i="18"/>
  <c r="S668" i="18"/>
  <c r="O668" i="18"/>
  <c r="Q668" i="18"/>
  <c r="T668" i="18"/>
  <c r="M668" i="18"/>
  <c r="K668" i="18"/>
  <c r="P668" i="18"/>
  <c r="L668" i="18"/>
  <c r="J668" i="18"/>
  <c r="U668" i="18"/>
  <c r="W668" i="18"/>
  <c r="X761" i="13"/>
  <c r="W761" i="13"/>
  <c r="J761" i="13"/>
  <c r="L761" i="13"/>
  <c r="V761" i="13"/>
  <c r="P761" i="13"/>
  <c r="K761" i="13"/>
  <c r="R761" i="13"/>
  <c r="M761" i="13"/>
  <c r="T761" i="13"/>
  <c r="U761" i="13"/>
  <c r="N761" i="13"/>
  <c r="O761" i="13"/>
  <c r="Q761" i="13"/>
  <c r="S761" i="13"/>
  <c r="X797" i="13"/>
  <c r="J797" i="13"/>
  <c r="M797" i="13"/>
  <c r="V797" i="13"/>
  <c r="W797" i="13"/>
  <c r="U797" i="13"/>
  <c r="P797" i="13"/>
  <c r="L797" i="13"/>
  <c r="T797" i="13"/>
  <c r="R797" i="13"/>
  <c r="Q797" i="13"/>
  <c r="K797" i="13"/>
  <c r="N797" i="13"/>
  <c r="S797" i="13"/>
  <c r="O797" i="13"/>
  <c r="W633" i="14"/>
  <c r="M633" i="14"/>
  <c r="T633" i="14"/>
  <c r="K633" i="14"/>
  <c r="Q633" i="14"/>
  <c r="J633" i="14"/>
  <c r="L633" i="14"/>
  <c r="V633" i="14"/>
  <c r="R633" i="14"/>
  <c r="O633" i="14"/>
  <c r="U633" i="14"/>
  <c r="P633" i="14"/>
  <c r="X633" i="14"/>
  <c r="N633" i="14"/>
  <c r="S633" i="14"/>
  <c r="Q665" i="13"/>
  <c r="T665" i="13"/>
  <c r="V665" i="13"/>
  <c r="L665" i="13"/>
  <c r="N665" i="13"/>
  <c r="R665" i="13"/>
  <c r="K665" i="13"/>
  <c r="U665" i="13"/>
  <c r="X665" i="13"/>
  <c r="M665" i="13"/>
  <c r="S665" i="13"/>
  <c r="O665" i="13"/>
  <c r="J665" i="13"/>
  <c r="W665" i="13"/>
  <c r="P665" i="13"/>
  <c r="W789" i="14"/>
  <c r="J789" i="14"/>
  <c r="K789" i="14"/>
  <c r="T789" i="14"/>
  <c r="V789" i="14"/>
  <c r="N789" i="14"/>
  <c r="P789" i="14"/>
  <c r="R789" i="14"/>
  <c r="Q789" i="14"/>
  <c r="L789" i="14"/>
  <c r="S789" i="14"/>
  <c r="M789" i="14"/>
  <c r="X789" i="14"/>
  <c r="U789" i="14"/>
  <c r="O789" i="14"/>
  <c r="Q793" i="13"/>
  <c r="T793" i="13"/>
  <c r="J793" i="13"/>
  <c r="L793" i="13"/>
  <c r="R793" i="13"/>
  <c r="V793" i="13"/>
  <c r="M793" i="13"/>
  <c r="O793" i="13"/>
  <c r="N793" i="13"/>
  <c r="W793" i="13"/>
  <c r="S793" i="13"/>
  <c r="X793" i="13"/>
  <c r="P793" i="13"/>
  <c r="U793" i="13"/>
  <c r="K793" i="13"/>
  <c r="W787" i="18"/>
  <c r="T787" i="18"/>
  <c r="X787" i="18"/>
  <c r="M787" i="18"/>
  <c r="L787" i="18"/>
  <c r="V787" i="18"/>
  <c r="R787" i="18"/>
  <c r="N787" i="18"/>
  <c r="J787" i="18"/>
  <c r="U787" i="18"/>
  <c r="P787" i="18"/>
  <c r="S787" i="18"/>
  <c r="O787" i="18"/>
  <c r="K787" i="18"/>
  <c r="Q787" i="18"/>
  <c r="M779" i="13"/>
  <c r="J779" i="13"/>
  <c r="W779" i="13"/>
  <c r="V779" i="13"/>
  <c r="U779" i="13"/>
  <c r="L779" i="13"/>
  <c r="P779" i="13"/>
  <c r="S779" i="13"/>
  <c r="T779" i="13"/>
  <c r="R779" i="13"/>
  <c r="O779" i="13"/>
  <c r="N779" i="13"/>
  <c r="X779" i="13"/>
  <c r="Q779" i="13"/>
  <c r="K779" i="13"/>
  <c r="X792" i="13"/>
  <c r="W792" i="13"/>
  <c r="M792" i="13"/>
  <c r="T792" i="13"/>
  <c r="Q792" i="13"/>
  <c r="U792" i="13"/>
  <c r="L792" i="13"/>
  <c r="J792" i="13"/>
  <c r="O792" i="13"/>
  <c r="V792" i="13"/>
  <c r="K792" i="13"/>
  <c r="S792" i="13"/>
  <c r="R792" i="13"/>
  <c r="P792" i="13"/>
  <c r="N792" i="13"/>
  <c r="X656" i="18"/>
  <c r="W656" i="18"/>
  <c r="U656" i="18"/>
  <c r="Q656" i="18"/>
  <c r="K656" i="18"/>
  <c r="O656" i="18"/>
  <c r="P656" i="18"/>
  <c r="S656" i="18"/>
  <c r="R656" i="18"/>
  <c r="J656" i="18"/>
  <c r="L656" i="18"/>
  <c r="V656" i="18"/>
  <c r="M656" i="18"/>
  <c r="T656" i="18"/>
  <c r="N656" i="18"/>
  <c r="M640" i="13"/>
  <c r="W640" i="13"/>
  <c r="X640" i="13"/>
  <c r="P640" i="13"/>
  <c r="L640" i="13"/>
  <c r="T640" i="13"/>
  <c r="V640" i="13"/>
  <c r="K640" i="13"/>
  <c r="Q640" i="13"/>
  <c r="J640" i="13"/>
  <c r="S640" i="13"/>
  <c r="N640" i="13"/>
  <c r="O640" i="13"/>
  <c r="U640" i="13"/>
  <c r="R640" i="13"/>
  <c r="M767" i="18"/>
  <c r="J767" i="18"/>
  <c r="W767" i="18"/>
  <c r="Q767" i="18"/>
  <c r="T767" i="18"/>
  <c r="P767" i="18"/>
  <c r="O767" i="18"/>
  <c r="K767" i="18"/>
  <c r="L767" i="18"/>
  <c r="S767" i="18"/>
  <c r="V767" i="18"/>
  <c r="U767" i="18"/>
  <c r="X767" i="18"/>
  <c r="R767" i="18"/>
  <c r="N767" i="18"/>
  <c r="O747" i="18"/>
  <c r="T747" i="18"/>
  <c r="X747" i="18"/>
  <c r="Q747" i="18"/>
  <c r="M747" i="18"/>
  <c r="V747" i="18"/>
  <c r="K747" i="18"/>
  <c r="W747" i="18"/>
  <c r="L747" i="18"/>
  <c r="R747" i="18"/>
  <c r="U747" i="18"/>
  <c r="P747" i="18"/>
  <c r="S747" i="18"/>
  <c r="J747" i="18"/>
  <c r="N747" i="18"/>
  <c r="X765" i="18"/>
  <c r="W765" i="18"/>
  <c r="J765" i="18"/>
  <c r="R765" i="18"/>
  <c r="P765" i="18"/>
  <c r="U765" i="18"/>
  <c r="Q765" i="18"/>
  <c r="T765" i="18"/>
  <c r="N765" i="18"/>
  <c r="O765" i="18"/>
  <c r="M765" i="18"/>
  <c r="L765" i="18"/>
  <c r="S765" i="18"/>
  <c r="K765" i="18"/>
  <c r="V765" i="18"/>
  <c r="M639" i="14"/>
  <c r="J639" i="14"/>
  <c r="K639" i="14"/>
  <c r="L639" i="14"/>
  <c r="T639" i="14"/>
  <c r="P639" i="14"/>
  <c r="U639" i="14"/>
  <c r="V639" i="14"/>
  <c r="S639" i="14"/>
  <c r="O639" i="14"/>
  <c r="X639" i="14"/>
  <c r="W639" i="14"/>
  <c r="N639" i="14"/>
  <c r="R639" i="14"/>
  <c r="Q639" i="14"/>
  <c r="W640" i="14"/>
  <c r="X640" i="14"/>
  <c r="M640" i="14"/>
  <c r="T640" i="14"/>
  <c r="K640" i="14"/>
  <c r="P640" i="14"/>
  <c r="U640" i="14"/>
  <c r="R640" i="14"/>
  <c r="S640" i="14"/>
  <c r="J640" i="14"/>
  <c r="V640" i="14"/>
  <c r="O640" i="14"/>
  <c r="L640" i="14"/>
  <c r="N640" i="14"/>
  <c r="Q640" i="14"/>
  <c r="M796" i="13"/>
  <c r="X796" i="13"/>
  <c r="T796" i="13"/>
  <c r="U796" i="13"/>
  <c r="R796" i="13"/>
  <c r="J796" i="13"/>
  <c r="P796" i="13"/>
  <c r="K796" i="13"/>
  <c r="O796" i="13"/>
  <c r="W796" i="13"/>
  <c r="N796" i="13"/>
  <c r="S796" i="13"/>
  <c r="V796" i="13"/>
  <c r="Q796" i="13"/>
  <c r="L796" i="13"/>
  <c r="W704" i="13"/>
  <c r="T704" i="13"/>
  <c r="M704" i="13"/>
  <c r="K704" i="13"/>
  <c r="X704" i="13"/>
  <c r="V704" i="13"/>
  <c r="J704" i="13"/>
  <c r="R704" i="13"/>
  <c r="S704" i="13"/>
  <c r="O704" i="13"/>
  <c r="U704" i="13"/>
  <c r="N704" i="13"/>
  <c r="P704" i="13"/>
  <c r="Q704" i="13"/>
  <c r="L704" i="13"/>
  <c r="Q669" i="13"/>
  <c r="J669" i="13"/>
  <c r="R669" i="13"/>
  <c r="O669" i="13"/>
  <c r="X669" i="13"/>
  <c r="L669" i="13"/>
  <c r="S669" i="13"/>
  <c r="U669" i="13"/>
  <c r="W669" i="13"/>
  <c r="V669" i="13"/>
  <c r="P669" i="13"/>
  <c r="T669" i="13"/>
  <c r="K669" i="13"/>
  <c r="N669" i="13"/>
  <c r="M669" i="13"/>
  <c r="W695" i="14"/>
  <c r="J695" i="14"/>
  <c r="M695" i="14"/>
  <c r="X695" i="14"/>
  <c r="S695" i="14"/>
  <c r="T695" i="14"/>
  <c r="K695" i="14"/>
  <c r="U695" i="14"/>
  <c r="P695" i="14"/>
  <c r="N695" i="14"/>
  <c r="R695" i="14"/>
  <c r="V695" i="14"/>
  <c r="O695" i="14"/>
  <c r="Q695" i="14"/>
  <c r="L695" i="14"/>
  <c r="M703" i="14"/>
  <c r="J703" i="14"/>
  <c r="X703" i="14"/>
  <c r="T703" i="14"/>
  <c r="U703" i="14"/>
  <c r="L703" i="14"/>
  <c r="K703" i="14"/>
  <c r="W703" i="14"/>
  <c r="V703" i="14"/>
  <c r="P703" i="14"/>
  <c r="Q703" i="14"/>
  <c r="O703" i="14"/>
  <c r="S703" i="14"/>
  <c r="R703" i="14"/>
  <c r="N703" i="14"/>
  <c r="X723" i="14"/>
  <c r="W723" i="14"/>
  <c r="M723" i="14"/>
  <c r="J723" i="14"/>
  <c r="P723" i="14"/>
  <c r="V723" i="14"/>
  <c r="K723" i="14"/>
  <c r="R723" i="14"/>
  <c r="S723" i="14"/>
  <c r="O723" i="14"/>
  <c r="N723" i="14"/>
  <c r="U723" i="14"/>
  <c r="L723" i="14"/>
  <c r="T723" i="14"/>
  <c r="Q723" i="14"/>
  <c r="M781" i="14"/>
  <c r="W781" i="14"/>
  <c r="T781" i="14"/>
  <c r="P781" i="14"/>
  <c r="J781" i="14"/>
  <c r="U781" i="14"/>
  <c r="K781" i="14"/>
  <c r="N781" i="14"/>
  <c r="L781" i="14"/>
  <c r="S781" i="14"/>
  <c r="R781" i="14"/>
  <c r="V781" i="14"/>
  <c r="X781" i="14"/>
  <c r="O781" i="14"/>
  <c r="Q781" i="14"/>
  <c r="X635" i="18"/>
  <c r="M635" i="18"/>
  <c r="J635" i="18"/>
  <c r="P635" i="18"/>
  <c r="W635" i="18"/>
  <c r="R635" i="18"/>
  <c r="K635" i="18"/>
  <c r="Q635" i="18"/>
  <c r="O635" i="18"/>
  <c r="T635" i="18"/>
  <c r="V635" i="18"/>
  <c r="U635" i="18"/>
  <c r="L635" i="18"/>
  <c r="N635" i="18"/>
  <c r="S635" i="18"/>
  <c r="M748" i="18"/>
  <c r="X748" i="18"/>
  <c r="W748" i="18"/>
  <c r="J748" i="18"/>
  <c r="U748" i="18"/>
  <c r="K748" i="18"/>
  <c r="L748" i="18"/>
  <c r="R748" i="18"/>
  <c r="T748" i="18"/>
  <c r="Q748" i="18"/>
  <c r="V748" i="18"/>
  <c r="N748" i="18"/>
  <c r="P748" i="18"/>
  <c r="O748" i="18"/>
  <c r="S748" i="18"/>
  <c r="W718" i="18"/>
  <c r="U718" i="18"/>
  <c r="M718" i="18"/>
  <c r="X718" i="18"/>
  <c r="P718" i="18"/>
  <c r="J718" i="18"/>
  <c r="Q718" i="18"/>
  <c r="V718" i="18"/>
  <c r="T718" i="18"/>
  <c r="K718" i="18"/>
  <c r="O718" i="18"/>
  <c r="L718" i="18"/>
  <c r="R718" i="18"/>
  <c r="S718" i="18"/>
  <c r="N718" i="18"/>
  <c r="W685" i="14"/>
  <c r="P685" i="14"/>
  <c r="T685" i="14"/>
  <c r="X685" i="14"/>
  <c r="M685" i="14"/>
  <c r="J685" i="14"/>
  <c r="K685" i="14"/>
  <c r="O685" i="14"/>
  <c r="N685" i="14"/>
  <c r="S685" i="14"/>
  <c r="L685" i="14"/>
  <c r="U685" i="14"/>
  <c r="V685" i="14"/>
  <c r="Q685" i="14"/>
  <c r="R685" i="14"/>
  <c r="Q647" i="18"/>
  <c r="M647" i="18"/>
  <c r="X647" i="18"/>
  <c r="W647" i="18"/>
  <c r="J647" i="18"/>
  <c r="K647" i="18"/>
  <c r="L647" i="18"/>
  <c r="T647" i="18"/>
  <c r="R647" i="18"/>
  <c r="S647" i="18"/>
  <c r="P647" i="18"/>
  <c r="O647" i="18"/>
  <c r="V647" i="18"/>
  <c r="U647" i="18"/>
  <c r="N647" i="18"/>
  <c r="M711" i="13"/>
  <c r="T711" i="13"/>
  <c r="J711" i="13"/>
  <c r="Q711" i="13"/>
  <c r="W711" i="13"/>
  <c r="X711" i="13"/>
  <c r="N711" i="13"/>
  <c r="O711" i="13"/>
  <c r="R711" i="13"/>
  <c r="L711" i="13"/>
  <c r="S711" i="13"/>
  <c r="V711" i="13"/>
  <c r="K711" i="13"/>
  <c r="P711" i="13"/>
  <c r="U711" i="13"/>
  <c r="M777" i="14"/>
  <c r="J777" i="14"/>
  <c r="P777" i="14"/>
  <c r="T777" i="14"/>
  <c r="U777" i="14"/>
  <c r="R777" i="14"/>
  <c r="O777" i="14"/>
  <c r="W777" i="14"/>
  <c r="X777" i="14"/>
  <c r="L777" i="14"/>
  <c r="N777" i="14"/>
  <c r="K777" i="14"/>
  <c r="Q777" i="14"/>
  <c r="V777" i="14"/>
  <c r="S777" i="14"/>
  <c r="W798" i="13"/>
  <c r="X798" i="13"/>
  <c r="M798" i="13"/>
  <c r="T798" i="13"/>
  <c r="K798" i="13"/>
  <c r="V798" i="13"/>
  <c r="P798" i="13"/>
  <c r="Q798" i="13"/>
  <c r="L798" i="13"/>
  <c r="J798" i="13"/>
  <c r="N798" i="13"/>
  <c r="O798" i="13"/>
  <c r="U798" i="13"/>
  <c r="R798" i="13"/>
  <c r="S798" i="13"/>
  <c r="U735" i="18"/>
  <c r="R735" i="18"/>
  <c r="P735" i="18"/>
  <c r="S735" i="18"/>
  <c r="W735" i="18"/>
  <c r="M735" i="18"/>
  <c r="J735" i="18"/>
  <c r="X735" i="18"/>
  <c r="O735" i="18"/>
  <c r="T735" i="18"/>
  <c r="Q735" i="18"/>
  <c r="V735" i="18"/>
  <c r="N735" i="18"/>
  <c r="K735" i="18"/>
  <c r="L735" i="18"/>
  <c r="W700" i="18"/>
  <c r="X700" i="18"/>
  <c r="M700" i="18"/>
  <c r="J700" i="18"/>
  <c r="K700" i="18"/>
  <c r="L700" i="18"/>
  <c r="U700" i="18"/>
  <c r="P700" i="18"/>
  <c r="O700" i="18"/>
  <c r="S700" i="18"/>
  <c r="T700" i="18"/>
  <c r="N700" i="18"/>
  <c r="R700" i="18"/>
  <c r="V700" i="18"/>
  <c r="Q700" i="18"/>
  <c r="X800" i="13"/>
  <c r="M800" i="13"/>
  <c r="L800" i="13"/>
  <c r="T800" i="13"/>
  <c r="O800" i="13"/>
  <c r="U800" i="13"/>
  <c r="N800" i="13"/>
  <c r="P800" i="13"/>
  <c r="R800" i="13"/>
  <c r="K800" i="13"/>
  <c r="W800" i="13"/>
  <c r="V800" i="13"/>
  <c r="Q800" i="13"/>
  <c r="J800" i="13"/>
  <c r="S800" i="13"/>
  <c r="X750" i="13"/>
  <c r="T750" i="13"/>
  <c r="J750" i="13"/>
  <c r="W750" i="13"/>
  <c r="M750" i="13"/>
  <c r="V750" i="13"/>
  <c r="U750" i="13"/>
  <c r="L750" i="13"/>
  <c r="O750" i="13"/>
  <c r="K750" i="13"/>
  <c r="N750" i="13"/>
  <c r="Q750" i="13"/>
  <c r="R750" i="13"/>
  <c r="S750" i="13"/>
  <c r="P750" i="13"/>
  <c r="X730" i="18"/>
  <c r="W730" i="18"/>
  <c r="M730" i="18"/>
  <c r="J730" i="18"/>
  <c r="Q730" i="18"/>
  <c r="U730" i="18"/>
  <c r="P730" i="18"/>
  <c r="K730" i="18"/>
  <c r="L730" i="18"/>
  <c r="T730" i="18"/>
  <c r="R730" i="18"/>
  <c r="V730" i="18"/>
  <c r="S730" i="18"/>
  <c r="N730" i="18"/>
  <c r="O730" i="18"/>
  <c r="X732" i="14"/>
  <c r="J732" i="14"/>
  <c r="M732" i="14"/>
  <c r="W732" i="14"/>
  <c r="Q732" i="14"/>
  <c r="K732" i="14"/>
  <c r="P732" i="14"/>
  <c r="S732" i="14"/>
  <c r="T732" i="14"/>
  <c r="U732" i="14"/>
  <c r="V732" i="14"/>
  <c r="R732" i="14"/>
  <c r="N732" i="14"/>
  <c r="L732" i="14"/>
  <c r="O732" i="14"/>
  <c r="W790" i="18"/>
  <c r="T790" i="18"/>
  <c r="X790" i="18"/>
  <c r="M790" i="18"/>
  <c r="L790" i="18"/>
  <c r="U790" i="18"/>
  <c r="K790" i="18"/>
  <c r="Q790" i="18"/>
  <c r="O790" i="18"/>
  <c r="J790" i="18"/>
  <c r="N790" i="18"/>
  <c r="P790" i="18"/>
  <c r="S790" i="18"/>
  <c r="R790" i="18"/>
  <c r="V790" i="18"/>
  <c r="X691" i="18"/>
  <c r="M691" i="18"/>
  <c r="W691" i="18"/>
  <c r="J691" i="18"/>
  <c r="T691" i="18"/>
  <c r="U691" i="18"/>
  <c r="P691" i="18"/>
  <c r="O691" i="18"/>
  <c r="V691" i="18"/>
  <c r="L691" i="18"/>
  <c r="N691" i="18"/>
  <c r="K691" i="18"/>
  <c r="R691" i="18"/>
  <c r="Q691" i="18"/>
  <c r="S691" i="18"/>
  <c r="M292" i="17"/>
  <c r="M294" i="17"/>
  <c r="M280" i="17"/>
  <c r="M289" i="17"/>
  <c r="M625" i="17" s="1"/>
  <c r="M282" i="17"/>
  <c r="M290" i="17"/>
  <c r="V447" i="17"/>
  <c r="L450" i="17"/>
  <c r="L460" i="17"/>
  <c r="L462" i="17"/>
  <c r="L457" i="17"/>
  <c r="L448" i="17"/>
  <c r="L458" i="17"/>
  <c r="W531" i="14"/>
  <c r="X531" i="14"/>
  <c r="J531" i="14"/>
  <c r="P531" i="14"/>
  <c r="U531" i="14"/>
  <c r="M531" i="14"/>
  <c r="S531" i="14"/>
  <c r="R531" i="14"/>
  <c r="K531" i="14"/>
  <c r="N531" i="14"/>
  <c r="Q531" i="14"/>
  <c r="L531" i="14"/>
  <c r="T531" i="14"/>
  <c r="O531" i="14"/>
  <c r="V531" i="14"/>
  <c r="W512" i="13"/>
  <c r="X512" i="13"/>
  <c r="J512" i="13"/>
  <c r="N512" i="13"/>
  <c r="L512" i="13"/>
  <c r="P512" i="13"/>
  <c r="S512" i="13"/>
  <c r="M512" i="13"/>
  <c r="V512" i="13"/>
  <c r="K512" i="13"/>
  <c r="Q512" i="13"/>
  <c r="U512" i="13"/>
  <c r="R512" i="13"/>
  <c r="O512" i="13"/>
  <c r="T512" i="13"/>
  <c r="X463" i="18"/>
  <c r="W463" i="18"/>
  <c r="J463" i="18"/>
  <c r="P463" i="18"/>
  <c r="L463" i="18"/>
  <c r="S463" i="18"/>
  <c r="V463" i="18"/>
  <c r="M463" i="18"/>
  <c r="N463" i="18"/>
  <c r="R463" i="18"/>
  <c r="Q463" i="18"/>
  <c r="K463" i="18"/>
  <c r="T463" i="18"/>
  <c r="O463" i="18"/>
  <c r="U463" i="18"/>
  <c r="X432" i="13"/>
  <c r="W432" i="13"/>
  <c r="J432" i="13"/>
  <c r="M432" i="13"/>
  <c r="S432" i="13"/>
  <c r="P432" i="13"/>
  <c r="N432" i="13"/>
  <c r="L432" i="13"/>
  <c r="V432" i="13"/>
  <c r="T432" i="13"/>
  <c r="K432" i="13"/>
  <c r="O432" i="13"/>
  <c r="R432" i="13"/>
  <c r="U432" i="13"/>
  <c r="Q432" i="13"/>
  <c r="W485" i="13"/>
  <c r="X485" i="13"/>
  <c r="J485" i="13"/>
  <c r="M485" i="13"/>
  <c r="N485" i="13"/>
  <c r="P485" i="13"/>
  <c r="S485" i="13"/>
  <c r="L485" i="13"/>
  <c r="R485" i="13"/>
  <c r="V485" i="13"/>
  <c r="K485" i="13"/>
  <c r="O485" i="13"/>
  <c r="Q485" i="13"/>
  <c r="U485" i="13"/>
  <c r="T485" i="13"/>
  <c r="W471" i="13"/>
  <c r="X471" i="13"/>
  <c r="J471" i="13"/>
  <c r="N471" i="13"/>
  <c r="P471" i="13"/>
  <c r="S471" i="13"/>
  <c r="L471" i="13"/>
  <c r="V471" i="13"/>
  <c r="K471" i="13"/>
  <c r="Q471" i="13"/>
  <c r="T471" i="13"/>
  <c r="M471" i="13"/>
  <c r="R471" i="13"/>
  <c r="U471" i="13"/>
  <c r="O471" i="13"/>
  <c r="X373" i="18"/>
  <c r="W373" i="18"/>
  <c r="J373" i="18"/>
  <c r="S373" i="18"/>
  <c r="V373" i="18"/>
  <c r="P373" i="18"/>
  <c r="M373" i="18"/>
  <c r="L373" i="18"/>
  <c r="R373" i="18"/>
  <c r="N373" i="18"/>
  <c r="U373" i="18"/>
  <c r="Q373" i="18"/>
  <c r="K373" i="18"/>
  <c r="O373" i="18"/>
  <c r="T373" i="18"/>
  <c r="T406" i="14"/>
  <c r="Q406" i="14"/>
  <c r="P406" i="14"/>
  <c r="S406" i="14"/>
  <c r="K406" i="14"/>
  <c r="R406" i="14"/>
  <c r="M406" i="14"/>
  <c r="X406" i="14"/>
  <c r="L406" i="14"/>
  <c r="U406" i="14"/>
  <c r="J406" i="14"/>
  <c r="N406" i="14"/>
  <c r="W406" i="14"/>
  <c r="O406" i="14"/>
  <c r="V406" i="14"/>
  <c r="X413" i="18"/>
  <c r="W413" i="18"/>
  <c r="V413" i="18"/>
  <c r="S413" i="18"/>
  <c r="M413" i="18"/>
  <c r="N413" i="18"/>
  <c r="J413" i="18"/>
  <c r="P413" i="18"/>
  <c r="L413" i="18"/>
  <c r="R413" i="18"/>
  <c r="K413" i="18"/>
  <c r="O413" i="18"/>
  <c r="Q413" i="18"/>
  <c r="U413" i="18"/>
  <c r="T413" i="18"/>
  <c r="W441" i="18"/>
  <c r="X441" i="18"/>
  <c r="P441" i="18"/>
  <c r="V441" i="18"/>
  <c r="M441" i="18"/>
  <c r="J441" i="18"/>
  <c r="N441" i="18"/>
  <c r="S441" i="18"/>
  <c r="K441" i="18"/>
  <c r="L441" i="18"/>
  <c r="R441" i="18"/>
  <c r="Q441" i="18"/>
  <c r="U441" i="18"/>
  <c r="T441" i="18"/>
  <c r="O441" i="18"/>
  <c r="K276" i="5"/>
  <c r="I547" i="13" s="1"/>
  <c r="I406" i="13"/>
  <c r="X525" i="18"/>
  <c r="W525" i="18"/>
  <c r="J525" i="18"/>
  <c r="V525" i="18"/>
  <c r="P525" i="18"/>
  <c r="S525" i="18"/>
  <c r="L525" i="18"/>
  <c r="N525" i="18"/>
  <c r="M525" i="18"/>
  <c r="R525" i="18"/>
  <c r="K525" i="18"/>
  <c r="U525" i="18"/>
  <c r="T525" i="18"/>
  <c r="Q525" i="18"/>
  <c r="O525" i="18"/>
  <c r="W379" i="14"/>
  <c r="X379" i="14"/>
  <c r="S379" i="14"/>
  <c r="J379" i="14"/>
  <c r="L379" i="14"/>
  <c r="N379" i="14"/>
  <c r="P379" i="14"/>
  <c r="M379" i="14"/>
  <c r="R379" i="14"/>
  <c r="V379" i="14"/>
  <c r="K379" i="14"/>
  <c r="T379" i="14"/>
  <c r="U379" i="14"/>
  <c r="O379" i="14"/>
  <c r="Q379" i="14"/>
  <c r="X425" i="18"/>
  <c r="W425" i="18"/>
  <c r="N425" i="18"/>
  <c r="V425" i="18"/>
  <c r="S425" i="18"/>
  <c r="J425" i="18"/>
  <c r="P425" i="18"/>
  <c r="U425" i="18"/>
  <c r="L425" i="18"/>
  <c r="K425" i="18"/>
  <c r="M425" i="18"/>
  <c r="R425" i="18"/>
  <c r="O425" i="18"/>
  <c r="T425" i="18"/>
  <c r="Q425" i="18"/>
  <c r="X478" i="18"/>
  <c r="J478" i="18"/>
  <c r="W478" i="18"/>
  <c r="P478" i="18"/>
  <c r="L478" i="18"/>
  <c r="S478" i="18"/>
  <c r="N478" i="18"/>
  <c r="R478" i="18"/>
  <c r="M478" i="18"/>
  <c r="K478" i="18"/>
  <c r="U478" i="18"/>
  <c r="T478" i="18"/>
  <c r="Q478" i="18"/>
  <c r="V478" i="18"/>
  <c r="O478" i="18"/>
  <c r="X369" i="13"/>
  <c r="W369" i="13"/>
  <c r="J369" i="13"/>
  <c r="P369" i="13"/>
  <c r="L369" i="13"/>
  <c r="N369" i="13"/>
  <c r="S369" i="13"/>
  <c r="M369" i="13"/>
  <c r="R369" i="13"/>
  <c r="V369" i="13"/>
  <c r="Q369" i="13"/>
  <c r="T369" i="13"/>
  <c r="O369" i="13"/>
  <c r="U369" i="13"/>
  <c r="K369" i="13"/>
  <c r="W415" i="14"/>
  <c r="X415" i="14"/>
  <c r="J415" i="14"/>
  <c r="V415" i="14"/>
  <c r="S415" i="14"/>
  <c r="M415" i="14"/>
  <c r="P415" i="14"/>
  <c r="R415" i="14"/>
  <c r="N415" i="14"/>
  <c r="Q415" i="14"/>
  <c r="K415" i="14"/>
  <c r="T415" i="14"/>
  <c r="U415" i="14"/>
  <c r="L415" i="14"/>
  <c r="O415" i="14"/>
  <c r="X445" i="14"/>
  <c r="W445" i="14"/>
  <c r="S445" i="14"/>
  <c r="K445" i="14"/>
  <c r="J445" i="14"/>
  <c r="P445" i="14"/>
  <c r="M445" i="14"/>
  <c r="N445" i="14"/>
  <c r="R445" i="14"/>
  <c r="L445" i="14"/>
  <c r="V445" i="14"/>
  <c r="Q445" i="14"/>
  <c r="O445" i="14"/>
  <c r="T445" i="14"/>
  <c r="U445" i="14"/>
  <c r="W488" i="13"/>
  <c r="X488" i="13"/>
  <c r="P488" i="13"/>
  <c r="M488" i="13"/>
  <c r="L488" i="13"/>
  <c r="S488" i="13"/>
  <c r="J488" i="13"/>
  <c r="V488" i="13"/>
  <c r="R488" i="13"/>
  <c r="U488" i="13"/>
  <c r="N488" i="13"/>
  <c r="T488" i="13"/>
  <c r="O488" i="13"/>
  <c r="K488" i="13"/>
  <c r="Q488" i="13"/>
  <c r="X507" i="18"/>
  <c r="J507" i="18"/>
  <c r="W507" i="18"/>
  <c r="M507" i="18"/>
  <c r="L507" i="18"/>
  <c r="P507" i="18"/>
  <c r="S507" i="18"/>
  <c r="R507" i="18"/>
  <c r="N507" i="18"/>
  <c r="U507" i="18"/>
  <c r="V507" i="18"/>
  <c r="K507" i="18"/>
  <c r="Q507" i="18"/>
  <c r="T507" i="18"/>
  <c r="O507" i="18"/>
  <c r="J508" i="14"/>
  <c r="W508" i="14"/>
  <c r="X508" i="14"/>
  <c r="P508" i="14"/>
  <c r="L508" i="14"/>
  <c r="M508" i="14"/>
  <c r="N508" i="14"/>
  <c r="S508" i="14"/>
  <c r="R508" i="14"/>
  <c r="K508" i="14"/>
  <c r="U508" i="14"/>
  <c r="V508" i="14"/>
  <c r="T508" i="14"/>
  <c r="O508" i="14"/>
  <c r="Q508" i="14"/>
  <c r="X466" i="13"/>
  <c r="W466" i="13"/>
  <c r="M466" i="13"/>
  <c r="J466" i="13"/>
  <c r="S466" i="13"/>
  <c r="N466" i="13"/>
  <c r="P466" i="13"/>
  <c r="L466" i="13"/>
  <c r="Q466" i="13"/>
  <c r="V466" i="13"/>
  <c r="K466" i="13"/>
  <c r="R466" i="13"/>
  <c r="T466" i="13"/>
  <c r="O466" i="13"/>
  <c r="U466" i="13"/>
  <c r="W435" i="14"/>
  <c r="X435" i="14"/>
  <c r="P435" i="14"/>
  <c r="N435" i="14"/>
  <c r="L435" i="14"/>
  <c r="S435" i="14"/>
  <c r="M435" i="14"/>
  <c r="J435" i="14"/>
  <c r="K435" i="14"/>
  <c r="R435" i="14"/>
  <c r="Q435" i="14"/>
  <c r="V435" i="14"/>
  <c r="T435" i="14"/>
  <c r="O435" i="14"/>
  <c r="U435" i="14"/>
  <c r="W500" i="14"/>
  <c r="J500" i="14"/>
  <c r="M500" i="14"/>
  <c r="N500" i="14"/>
  <c r="P500" i="14"/>
  <c r="X500" i="14"/>
  <c r="S500" i="14"/>
  <c r="K500" i="14"/>
  <c r="V500" i="14"/>
  <c r="L500" i="14"/>
  <c r="R500" i="14"/>
  <c r="U500" i="14"/>
  <c r="O500" i="14"/>
  <c r="Q500" i="14"/>
  <c r="T500" i="14"/>
  <c r="X414" i="13"/>
  <c r="W414" i="13"/>
  <c r="J414" i="13"/>
  <c r="O414" i="13"/>
  <c r="P414" i="13"/>
  <c r="S414" i="13"/>
  <c r="L414" i="13"/>
  <c r="M414" i="13"/>
  <c r="N414" i="13"/>
  <c r="R414" i="13"/>
  <c r="K414" i="13"/>
  <c r="T414" i="13"/>
  <c r="U414" i="13"/>
  <c r="V414" i="13"/>
  <c r="Q414" i="13"/>
  <c r="W475" i="18"/>
  <c r="X475" i="18"/>
  <c r="J475" i="18"/>
  <c r="L475" i="18"/>
  <c r="M475" i="18"/>
  <c r="N475" i="18"/>
  <c r="V475" i="18"/>
  <c r="P475" i="18"/>
  <c r="S475" i="18"/>
  <c r="O475" i="18"/>
  <c r="K475" i="18"/>
  <c r="U475" i="18"/>
  <c r="T475" i="18"/>
  <c r="Q475" i="18"/>
  <c r="R475" i="18"/>
  <c r="W524" i="14"/>
  <c r="X524" i="14"/>
  <c r="J524" i="14"/>
  <c r="V524" i="14"/>
  <c r="P524" i="14"/>
  <c r="S524" i="14"/>
  <c r="M524" i="14"/>
  <c r="L524" i="14"/>
  <c r="N524" i="14"/>
  <c r="K524" i="14"/>
  <c r="R524" i="14"/>
  <c r="U524" i="14"/>
  <c r="O524" i="14"/>
  <c r="T524" i="14"/>
  <c r="Q524" i="14"/>
  <c r="X480" i="13"/>
  <c r="W480" i="13"/>
  <c r="V480" i="13"/>
  <c r="J480" i="13"/>
  <c r="M480" i="13"/>
  <c r="N480" i="13"/>
  <c r="P480" i="13"/>
  <c r="S480" i="13"/>
  <c r="K480" i="13"/>
  <c r="L480" i="13"/>
  <c r="T480" i="13"/>
  <c r="Q480" i="13"/>
  <c r="R480" i="13"/>
  <c r="U480" i="13"/>
  <c r="O480" i="13"/>
  <c r="X474" i="13"/>
  <c r="W474" i="13"/>
  <c r="S474" i="13"/>
  <c r="J474" i="13"/>
  <c r="V474" i="13"/>
  <c r="U474" i="13"/>
  <c r="L474" i="13"/>
  <c r="N474" i="13"/>
  <c r="P474" i="13"/>
  <c r="M474" i="13"/>
  <c r="K474" i="13"/>
  <c r="Q474" i="13"/>
  <c r="R474" i="13"/>
  <c r="O474" i="13"/>
  <c r="T474" i="13"/>
  <c r="X451" i="13"/>
  <c r="W451" i="13"/>
  <c r="P451" i="13"/>
  <c r="J451" i="13"/>
  <c r="N451" i="13"/>
  <c r="L451" i="13"/>
  <c r="S451" i="13"/>
  <c r="M451" i="13"/>
  <c r="V451" i="13"/>
  <c r="K451" i="13"/>
  <c r="Q451" i="13"/>
  <c r="R451" i="13"/>
  <c r="U451" i="13"/>
  <c r="T451" i="13"/>
  <c r="O451" i="13"/>
  <c r="X519" i="13"/>
  <c r="W519" i="13"/>
  <c r="J519" i="13"/>
  <c r="P519" i="13"/>
  <c r="V519" i="13"/>
  <c r="L519" i="13"/>
  <c r="N519" i="13"/>
  <c r="S519" i="13"/>
  <c r="M519" i="13"/>
  <c r="O519" i="13"/>
  <c r="K519" i="13"/>
  <c r="T519" i="13"/>
  <c r="Q519" i="13"/>
  <c r="U519" i="13"/>
  <c r="R519" i="13"/>
  <c r="X434" i="13"/>
  <c r="J434" i="13"/>
  <c r="S434" i="13"/>
  <c r="V434" i="13"/>
  <c r="N434" i="13"/>
  <c r="R434" i="13"/>
  <c r="M434" i="13"/>
  <c r="W434" i="13"/>
  <c r="P434" i="13"/>
  <c r="L434" i="13"/>
  <c r="K434" i="13"/>
  <c r="T434" i="13"/>
  <c r="O434" i="13"/>
  <c r="U434" i="13"/>
  <c r="Q434" i="13"/>
  <c r="J519" i="18"/>
  <c r="X519" i="18"/>
  <c r="W519" i="18"/>
  <c r="P519" i="18"/>
  <c r="N519" i="18"/>
  <c r="V519" i="18"/>
  <c r="S519" i="18"/>
  <c r="M519" i="18"/>
  <c r="R519" i="18"/>
  <c r="L519" i="18"/>
  <c r="K519" i="18"/>
  <c r="U519" i="18"/>
  <c r="T519" i="18"/>
  <c r="O519" i="18"/>
  <c r="Q519" i="18"/>
  <c r="X469" i="13"/>
  <c r="W469" i="13"/>
  <c r="J469" i="13"/>
  <c r="P469" i="13"/>
  <c r="S469" i="13"/>
  <c r="L469" i="13"/>
  <c r="R469" i="13"/>
  <c r="N469" i="13"/>
  <c r="T469" i="13"/>
  <c r="K469" i="13"/>
  <c r="V469" i="13"/>
  <c r="Q469" i="13"/>
  <c r="M469" i="13"/>
  <c r="U469" i="13"/>
  <c r="O469" i="13"/>
  <c r="J407" i="14"/>
  <c r="X407" i="14"/>
  <c r="V407" i="14"/>
  <c r="T407" i="14"/>
  <c r="R407" i="14"/>
  <c r="L407" i="14"/>
  <c r="P407" i="14"/>
  <c r="Q407" i="14"/>
  <c r="W407" i="14"/>
  <c r="U407" i="14"/>
  <c r="K407" i="14"/>
  <c r="M407" i="14"/>
  <c r="O407" i="14"/>
  <c r="S407" i="14"/>
  <c r="N407" i="14"/>
  <c r="J465" i="18"/>
  <c r="W465" i="18"/>
  <c r="R465" i="18"/>
  <c r="S465" i="18"/>
  <c r="N465" i="18"/>
  <c r="V465" i="18"/>
  <c r="X465" i="18"/>
  <c r="P465" i="18"/>
  <c r="U465" i="18"/>
  <c r="L465" i="18"/>
  <c r="M465" i="18"/>
  <c r="O465" i="18"/>
  <c r="Q465" i="18"/>
  <c r="T465" i="18"/>
  <c r="K465" i="18"/>
  <c r="W414" i="18"/>
  <c r="X414" i="18"/>
  <c r="J414" i="18"/>
  <c r="L414" i="18"/>
  <c r="S414" i="18"/>
  <c r="P414" i="18"/>
  <c r="M414" i="18"/>
  <c r="K414" i="18"/>
  <c r="U414" i="18"/>
  <c r="N414" i="18"/>
  <c r="R414" i="18"/>
  <c r="Q414" i="18"/>
  <c r="O414" i="18"/>
  <c r="T414" i="18"/>
  <c r="V414" i="18"/>
  <c r="X419" i="18"/>
  <c r="W419" i="18"/>
  <c r="J419" i="18"/>
  <c r="P419" i="18"/>
  <c r="S419" i="18"/>
  <c r="M419" i="18"/>
  <c r="N419" i="18"/>
  <c r="V419" i="18"/>
  <c r="R419" i="18"/>
  <c r="U419" i="18"/>
  <c r="L419" i="18"/>
  <c r="T419" i="18"/>
  <c r="O419" i="18"/>
  <c r="K419" i="18"/>
  <c r="Q419" i="18"/>
  <c r="X375" i="13"/>
  <c r="W375" i="13"/>
  <c r="P375" i="13"/>
  <c r="J375" i="13"/>
  <c r="M375" i="13"/>
  <c r="N375" i="13"/>
  <c r="S375" i="13"/>
  <c r="V375" i="13"/>
  <c r="L375" i="13"/>
  <c r="K375" i="13"/>
  <c r="T375" i="13"/>
  <c r="U375" i="13"/>
  <c r="Q375" i="13"/>
  <c r="O375" i="13"/>
  <c r="R375" i="13"/>
  <c r="W431" i="14"/>
  <c r="X431" i="14"/>
  <c r="P431" i="14"/>
  <c r="J431" i="14"/>
  <c r="N431" i="14"/>
  <c r="M431" i="14"/>
  <c r="V431" i="14"/>
  <c r="L431" i="14"/>
  <c r="S431" i="14"/>
  <c r="R431" i="14"/>
  <c r="O431" i="14"/>
  <c r="K431" i="14"/>
  <c r="U431" i="14"/>
  <c r="Q431" i="14"/>
  <c r="T431" i="14"/>
  <c r="X535" i="13"/>
  <c r="W535" i="13"/>
  <c r="J535" i="13"/>
  <c r="P535" i="13"/>
  <c r="M535" i="13"/>
  <c r="S535" i="13"/>
  <c r="L535" i="13"/>
  <c r="R535" i="13"/>
  <c r="V535" i="13"/>
  <c r="T535" i="13"/>
  <c r="O535" i="13"/>
  <c r="U535" i="13"/>
  <c r="N535" i="13"/>
  <c r="K535" i="13"/>
  <c r="Q535" i="13"/>
  <c r="W515" i="18"/>
  <c r="X515" i="18"/>
  <c r="P515" i="18"/>
  <c r="L515" i="18"/>
  <c r="S515" i="18"/>
  <c r="J515" i="18"/>
  <c r="N515" i="18"/>
  <c r="M515" i="18"/>
  <c r="R515" i="18"/>
  <c r="V515" i="18"/>
  <c r="Q515" i="18"/>
  <c r="U515" i="18"/>
  <c r="O515" i="18"/>
  <c r="K515" i="18"/>
  <c r="T515" i="18"/>
  <c r="W394" i="14"/>
  <c r="X394" i="14"/>
  <c r="J394" i="14"/>
  <c r="M394" i="14"/>
  <c r="P394" i="14"/>
  <c r="V394" i="14"/>
  <c r="S394" i="14"/>
  <c r="N394" i="14"/>
  <c r="L394" i="14"/>
  <c r="K394" i="14"/>
  <c r="R394" i="14"/>
  <c r="U394" i="14"/>
  <c r="T394" i="14"/>
  <c r="Q394" i="14"/>
  <c r="O394" i="14"/>
  <c r="W440" i="14"/>
  <c r="X440" i="14"/>
  <c r="L440" i="14"/>
  <c r="V440" i="14"/>
  <c r="J440" i="14"/>
  <c r="P440" i="14"/>
  <c r="N440" i="14"/>
  <c r="M440" i="14"/>
  <c r="S440" i="14"/>
  <c r="U440" i="14"/>
  <c r="R440" i="14"/>
  <c r="O440" i="14"/>
  <c r="K440" i="14"/>
  <c r="Q440" i="14"/>
  <c r="T440" i="14"/>
  <c r="X481" i="13"/>
  <c r="W481" i="13"/>
  <c r="M481" i="13"/>
  <c r="J481" i="13"/>
  <c r="N481" i="13"/>
  <c r="S481" i="13"/>
  <c r="P481" i="13"/>
  <c r="V481" i="13"/>
  <c r="L481" i="13"/>
  <c r="R481" i="13"/>
  <c r="K481" i="13"/>
  <c r="T481" i="13"/>
  <c r="U481" i="13"/>
  <c r="O481" i="13"/>
  <c r="Q481" i="13"/>
  <c r="X457" i="18"/>
  <c r="J457" i="18"/>
  <c r="P457" i="18"/>
  <c r="S457" i="18"/>
  <c r="M457" i="18"/>
  <c r="W457" i="18"/>
  <c r="L457" i="18"/>
  <c r="V457" i="18"/>
  <c r="R457" i="18"/>
  <c r="Q457" i="18"/>
  <c r="T457" i="18"/>
  <c r="N457" i="18"/>
  <c r="O457" i="18"/>
  <c r="K457" i="18"/>
  <c r="U457" i="18"/>
  <c r="X390" i="13"/>
  <c r="P390" i="13"/>
  <c r="L390" i="13"/>
  <c r="S390" i="13"/>
  <c r="M390" i="13"/>
  <c r="K390" i="13"/>
  <c r="W390" i="13"/>
  <c r="J390" i="13"/>
  <c r="N390" i="13"/>
  <c r="V390" i="13"/>
  <c r="R390" i="13"/>
  <c r="T390" i="13"/>
  <c r="U390" i="13"/>
  <c r="O390" i="13"/>
  <c r="Q390" i="13"/>
  <c r="W529" i="14"/>
  <c r="X529" i="14"/>
  <c r="N529" i="14"/>
  <c r="P529" i="14"/>
  <c r="S529" i="14"/>
  <c r="K529" i="14"/>
  <c r="J529" i="14"/>
  <c r="M529" i="14"/>
  <c r="R529" i="14"/>
  <c r="V529" i="14"/>
  <c r="L529" i="14"/>
  <c r="Q529" i="14"/>
  <c r="U529" i="14"/>
  <c r="O529" i="14"/>
  <c r="T529" i="14"/>
  <c r="W526" i="18"/>
  <c r="X526" i="18"/>
  <c r="J526" i="18"/>
  <c r="M526" i="18"/>
  <c r="P526" i="18"/>
  <c r="L526" i="18"/>
  <c r="N526" i="18"/>
  <c r="R526" i="18"/>
  <c r="S526" i="18"/>
  <c r="V526" i="18"/>
  <c r="K526" i="18"/>
  <c r="U526" i="18"/>
  <c r="Q526" i="18"/>
  <c r="T526" i="18"/>
  <c r="O526" i="18"/>
  <c r="X510" i="18"/>
  <c r="W510" i="18"/>
  <c r="J510" i="18"/>
  <c r="M510" i="18"/>
  <c r="V510" i="18"/>
  <c r="P510" i="18"/>
  <c r="S510" i="18"/>
  <c r="L510" i="18"/>
  <c r="U510" i="18"/>
  <c r="N510" i="18"/>
  <c r="K510" i="18"/>
  <c r="R510" i="18"/>
  <c r="Q510" i="18"/>
  <c r="O510" i="18"/>
  <c r="T510" i="18"/>
  <c r="X469" i="14"/>
  <c r="W469" i="14"/>
  <c r="J469" i="14"/>
  <c r="P469" i="14"/>
  <c r="N469" i="14"/>
  <c r="M469" i="14"/>
  <c r="S469" i="14"/>
  <c r="L469" i="14"/>
  <c r="R469" i="14"/>
  <c r="O469" i="14"/>
  <c r="K469" i="14"/>
  <c r="Q469" i="14"/>
  <c r="T469" i="14"/>
  <c r="V469" i="14"/>
  <c r="U469" i="14"/>
  <c r="W438" i="13"/>
  <c r="X438" i="13"/>
  <c r="J438" i="13"/>
  <c r="P438" i="13"/>
  <c r="S438" i="13"/>
  <c r="Q438" i="13"/>
  <c r="L438" i="13"/>
  <c r="V438" i="13"/>
  <c r="N438" i="13"/>
  <c r="K438" i="13"/>
  <c r="U438" i="13"/>
  <c r="M438" i="13"/>
  <c r="R438" i="13"/>
  <c r="O438" i="13"/>
  <c r="T438" i="13"/>
  <c r="X378" i="14"/>
  <c r="W378" i="14"/>
  <c r="J378" i="14"/>
  <c r="M378" i="14"/>
  <c r="R378" i="14"/>
  <c r="K378" i="14"/>
  <c r="S378" i="14"/>
  <c r="N378" i="14"/>
  <c r="L378" i="14"/>
  <c r="P378" i="14"/>
  <c r="U378" i="14"/>
  <c r="V378" i="14"/>
  <c r="O378" i="14"/>
  <c r="Q378" i="14"/>
  <c r="T378" i="14"/>
  <c r="W517" i="13"/>
  <c r="X517" i="13"/>
  <c r="J517" i="13"/>
  <c r="P517" i="13"/>
  <c r="L517" i="13"/>
  <c r="N517" i="13"/>
  <c r="S517" i="13"/>
  <c r="M517" i="13"/>
  <c r="V517" i="13"/>
  <c r="T517" i="13"/>
  <c r="K517" i="13"/>
  <c r="Q517" i="13"/>
  <c r="U517" i="13"/>
  <c r="R517" i="13"/>
  <c r="O517" i="13"/>
  <c r="J114" i="17"/>
  <c r="P114" i="17"/>
  <c r="M167" i="10"/>
  <c r="I167" i="18"/>
  <c r="M259" i="6"/>
  <c r="I259" i="14"/>
  <c r="M153" i="6"/>
  <c r="I153" i="14"/>
  <c r="M96" i="6"/>
  <c r="I96" i="14"/>
  <c r="I266" i="13"/>
  <c r="M266" i="5"/>
  <c r="I151" i="13"/>
  <c r="M151" i="5"/>
  <c r="I167" i="14"/>
  <c r="M167" i="6"/>
  <c r="M174" i="5"/>
  <c r="I174" i="13"/>
  <c r="M109" i="10"/>
  <c r="I109" i="18"/>
  <c r="I143" i="13"/>
  <c r="M143" i="5"/>
  <c r="I209" i="13"/>
  <c r="M209" i="5"/>
  <c r="M254" i="6"/>
  <c r="I254" i="14"/>
  <c r="M170" i="6"/>
  <c r="I170" i="14"/>
  <c r="I240" i="14"/>
  <c r="M240" i="6"/>
  <c r="I140" i="18"/>
  <c r="M140" i="10"/>
  <c r="I203" i="14"/>
  <c r="M203" i="6"/>
  <c r="I234" i="18"/>
  <c r="M234" i="10"/>
  <c r="I119" i="13"/>
  <c r="M119" i="5"/>
  <c r="I219" i="18"/>
  <c r="M219" i="10"/>
  <c r="I262" i="13"/>
  <c r="M262" i="5"/>
  <c r="I123" i="14"/>
  <c r="M123" i="6"/>
  <c r="I155" i="14"/>
  <c r="M155" i="6"/>
  <c r="M106" i="10"/>
  <c r="I106" i="18"/>
  <c r="I152" i="18"/>
  <c r="M152" i="10"/>
  <c r="M151" i="6"/>
  <c r="I151" i="14"/>
  <c r="I199" i="13"/>
  <c r="M199" i="5"/>
  <c r="I215" i="18"/>
  <c r="M215" i="10"/>
  <c r="M178" i="5"/>
  <c r="I178" i="13"/>
  <c r="M155" i="5"/>
  <c r="I155" i="13"/>
  <c r="M178" i="10"/>
  <c r="I178" i="18"/>
  <c r="M163" i="10"/>
  <c r="I163" i="18"/>
  <c r="I101" i="18"/>
  <c r="M101" i="10"/>
  <c r="M211" i="5"/>
  <c r="I211" i="13"/>
  <c r="I253" i="13"/>
  <c r="M253" i="5"/>
  <c r="I129" i="14"/>
  <c r="M129" i="6"/>
  <c r="I221" i="18"/>
  <c r="M221" i="10"/>
  <c r="I14" i="13"/>
  <c r="M14" i="5"/>
  <c r="J18" i="5"/>
  <c r="M149" i="10"/>
  <c r="I149" i="18"/>
  <c r="I167" i="13"/>
  <c r="M167" i="5"/>
  <c r="I139" i="18"/>
  <c r="J143" i="10"/>
  <c r="M139" i="10"/>
  <c r="I240" i="13"/>
  <c r="M240" i="5"/>
  <c r="I141" i="14"/>
  <c r="M141" i="6"/>
  <c r="I118" i="13"/>
  <c r="M118" i="5"/>
  <c r="I265" i="14"/>
  <c r="M265" i="6"/>
  <c r="I163" i="14"/>
  <c r="M163" i="6"/>
  <c r="I264" i="13"/>
  <c r="M264" i="5"/>
  <c r="I115" i="18"/>
  <c r="M115" i="10"/>
  <c r="I257" i="13"/>
  <c r="M257" i="5"/>
  <c r="I98" i="18"/>
  <c r="M98" i="10"/>
  <c r="I119" i="14"/>
  <c r="M119" i="6"/>
  <c r="I102" i="14"/>
  <c r="M102" i="6"/>
  <c r="I239" i="18"/>
  <c r="M239" i="10"/>
  <c r="I168" i="13"/>
  <c r="M168" i="5"/>
  <c r="I203" i="13"/>
  <c r="M203" i="5"/>
  <c r="E58" i="21"/>
  <c r="L630" i="17"/>
  <c r="U122" i="17"/>
  <c r="W781" i="13"/>
  <c r="X781" i="13"/>
  <c r="T781" i="13"/>
  <c r="K781" i="13"/>
  <c r="V781" i="13"/>
  <c r="L781" i="13"/>
  <c r="J781" i="13"/>
  <c r="Q781" i="13"/>
  <c r="O781" i="13"/>
  <c r="U781" i="13"/>
  <c r="P781" i="13"/>
  <c r="R781" i="13"/>
  <c r="M781" i="13"/>
  <c r="N781" i="13"/>
  <c r="S781" i="13"/>
  <c r="W771" i="14"/>
  <c r="X771" i="14"/>
  <c r="J771" i="14"/>
  <c r="T771" i="14"/>
  <c r="U771" i="14"/>
  <c r="V771" i="14"/>
  <c r="R771" i="14"/>
  <c r="Q771" i="14"/>
  <c r="L771" i="14"/>
  <c r="P771" i="14"/>
  <c r="K771" i="14"/>
  <c r="N771" i="14"/>
  <c r="M771" i="14"/>
  <c r="O771" i="14"/>
  <c r="S771" i="14"/>
  <c r="T726" i="14"/>
  <c r="X726" i="14"/>
  <c r="M726" i="14"/>
  <c r="U726" i="14"/>
  <c r="V726" i="14"/>
  <c r="R726" i="14"/>
  <c r="J726" i="14"/>
  <c r="P726" i="14"/>
  <c r="L726" i="14"/>
  <c r="Q726" i="14"/>
  <c r="K726" i="14"/>
  <c r="S726" i="14"/>
  <c r="N726" i="14"/>
  <c r="W726" i="14"/>
  <c r="O726" i="14"/>
  <c r="X754" i="13"/>
  <c r="W754" i="13"/>
  <c r="J754" i="13"/>
  <c r="L754" i="13"/>
  <c r="V754" i="13"/>
  <c r="O754" i="13"/>
  <c r="R754" i="13"/>
  <c r="T754" i="13"/>
  <c r="K754" i="13"/>
  <c r="N754" i="13"/>
  <c r="M754" i="13"/>
  <c r="U754" i="13"/>
  <c r="S754" i="13"/>
  <c r="Q754" i="13"/>
  <c r="P754" i="13"/>
  <c r="T688" i="14"/>
  <c r="K688" i="14"/>
  <c r="L688" i="14"/>
  <c r="P688" i="14"/>
  <c r="J688" i="14"/>
  <c r="S688" i="14"/>
  <c r="Q688" i="14"/>
  <c r="W688" i="14"/>
  <c r="O688" i="14"/>
  <c r="N688" i="14"/>
  <c r="X688" i="14"/>
  <c r="U688" i="14"/>
  <c r="V688" i="14"/>
  <c r="M688" i="14"/>
  <c r="R688" i="14"/>
  <c r="X660" i="13"/>
  <c r="W660" i="13"/>
  <c r="M660" i="13"/>
  <c r="K660" i="13"/>
  <c r="Q660" i="13"/>
  <c r="T660" i="13"/>
  <c r="L660" i="13"/>
  <c r="S660" i="13"/>
  <c r="R660" i="13"/>
  <c r="U660" i="13"/>
  <c r="O660" i="13"/>
  <c r="J660" i="13"/>
  <c r="P660" i="13"/>
  <c r="V660" i="13"/>
  <c r="N660" i="13"/>
  <c r="T724" i="13"/>
  <c r="Q724" i="13"/>
  <c r="J724" i="13"/>
  <c r="W724" i="13"/>
  <c r="M724" i="13"/>
  <c r="U724" i="13"/>
  <c r="L724" i="13"/>
  <c r="K724" i="13"/>
  <c r="X724" i="13"/>
  <c r="P724" i="13"/>
  <c r="O724" i="13"/>
  <c r="R724" i="13"/>
  <c r="N724" i="13"/>
  <c r="S724" i="13"/>
  <c r="V724" i="13"/>
  <c r="W785" i="13"/>
  <c r="N785" i="13"/>
  <c r="Q785" i="13"/>
  <c r="J785" i="13"/>
  <c r="X785" i="13"/>
  <c r="R785" i="13"/>
  <c r="T785" i="13"/>
  <c r="U785" i="13"/>
  <c r="M785" i="13"/>
  <c r="P785" i="13"/>
  <c r="L785" i="13"/>
  <c r="K785" i="13"/>
  <c r="O785" i="13"/>
  <c r="V785" i="13"/>
  <c r="S785" i="13"/>
  <c r="I625" i="14"/>
  <c r="L132" i="6"/>
  <c r="X694" i="18"/>
  <c r="R694" i="18"/>
  <c r="W694" i="18"/>
  <c r="M694" i="18"/>
  <c r="J694" i="18"/>
  <c r="S694" i="18"/>
  <c r="K694" i="18"/>
  <c r="Q694" i="18"/>
  <c r="U694" i="18"/>
  <c r="N694" i="18"/>
  <c r="P694" i="18"/>
  <c r="O694" i="18"/>
  <c r="T694" i="18"/>
  <c r="L694" i="18"/>
  <c r="V694" i="18"/>
  <c r="Q280" i="17"/>
  <c r="Q290" i="17"/>
  <c r="Q289" i="17"/>
  <c r="Q294" i="17"/>
  <c r="Q292" i="17"/>
  <c r="Q282" i="17"/>
  <c r="S448" i="17"/>
  <c r="S457" i="17"/>
  <c r="S460" i="17"/>
  <c r="S458" i="17"/>
  <c r="S462" i="17"/>
  <c r="S450" i="17"/>
  <c r="S618" i="17" s="1"/>
  <c r="G45" i="24"/>
  <c r="W59" i="1"/>
  <c r="X430" i="18"/>
  <c r="W430" i="18"/>
  <c r="J430" i="18"/>
  <c r="Q430" i="18"/>
  <c r="M430" i="18"/>
  <c r="P430" i="18"/>
  <c r="S430" i="18"/>
  <c r="N430" i="18"/>
  <c r="L430" i="18"/>
  <c r="U430" i="18"/>
  <c r="R430" i="18"/>
  <c r="K430" i="18"/>
  <c r="V430" i="18"/>
  <c r="T430" i="18"/>
  <c r="O430" i="18"/>
  <c r="W365" i="14"/>
  <c r="X365" i="14"/>
  <c r="P365" i="14"/>
  <c r="S365" i="14"/>
  <c r="J365" i="14"/>
  <c r="V365" i="14"/>
  <c r="K365" i="14"/>
  <c r="L365" i="14"/>
  <c r="R365" i="14"/>
  <c r="O365" i="14"/>
  <c r="M365" i="14"/>
  <c r="N365" i="14"/>
  <c r="Q365" i="14"/>
  <c r="U365" i="14"/>
  <c r="T365" i="14"/>
  <c r="W370" i="14"/>
  <c r="X370" i="14"/>
  <c r="J370" i="14"/>
  <c r="L370" i="14"/>
  <c r="M370" i="14"/>
  <c r="S370" i="14"/>
  <c r="P370" i="14"/>
  <c r="V370" i="14"/>
  <c r="R370" i="14"/>
  <c r="K370" i="14"/>
  <c r="N370" i="14"/>
  <c r="Q370" i="14"/>
  <c r="T370" i="14"/>
  <c r="O370" i="14"/>
  <c r="U370" i="14"/>
  <c r="W380" i="13"/>
  <c r="X380" i="13"/>
  <c r="J380" i="13"/>
  <c r="S380" i="13"/>
  <c r="P380" i="13"/>
  <c r="L380" i="13"/>
  <c r="M380" i="13"/>
  <c r="N380" i="13"/>
  <c r="V380" i="13"/>
  <c r="Q380" i="13"/>
  <c r="U380" i="13"/>
  <c r="O380" i="13"/>
  <c r="R380" i="13"/>
  <c r="K380" i="13"/>
  <c r="T380" i="13"/>
  <c r="W372" i="13"/>
  <c r="X372" i="13"/>
  <c r="S372" i="13"/>
  <c r="L372" i="13"/>
  <c r="O372" i="13"/>
  <c r="P372" i="13"/>
  <c r="J372" i="13"/>
  <c r="N372" i="13"/>
  <c r="M372" i="13"/>
  <c r="R372" i="13"/>
  <c r="T372" i="13"/>
  <c r="V372" i="13"/>
  <c r="U372" i="13"/>
  <c r="Q372" i="13"/>
  <c r="K372" i="13"/>
  <c r="W452" i="13"/>
  <c r="X452" i="13"/>
  <c r="J452" i="13"/>
  <c r="P452" i="13"/>
  <c r="M452" i="13"/>
  <c r="S452" i="13"/>
  <c r="L452" i="13"/>
  <c r="V452" i="13"/>
  <c r="N452" i="13"/>
  <c r="R452" i="13"/>
  <c r="K452" i="13"/>
  <c r="U452" i="13"/>
  <c r="O452" i="13"/>
  <c r="T452" i="13"/>
  <c r="Q452" i="13"/>
  <c r="X381" i="14"/>
  <c r="W381" i="14"/>
  <c r="Q381" i="14"/>
  <c r="J381" i="14"/>
  <c r="N381" i="14"/>
  <c r="P381" i="14"/>
  <c r="S381" i="14"/>
  <c r="L381" i="14"/>
  <c r="R381" i="14"/>
  <c r="M381" i="14"/>
  <c r="V381" i="14"/>
  <c r="U381" i="14"/>
  <c r="O381" i="14"/>
  <c r="T381" i="14"/>
  <c r="K381" i="14"/>
  <c r="W363" i="14"/>
  <c r="X363" i="14"/>
  <c r="V363" i="14"/>
  <c r="J363" i="14"/>
  <c r="P363" i="14"/>
  <c r="S363" i="14"/>
  <c r="L363" i="14"/>
  <c r="M363" i="14"/>
  <c r="U363" i="14"/>
  <c r="R363" i="14"/>
  <c r="K363" i="14"/>
  <c r="Q363" i="14"/>
  <c r="N363" i="14"/>
  <c r="O363" i="14"/>
  <c r="T363" i="14"/>
  <c r="W412" i="18"/>
  <c r="X412" i="18"/>
  <c r="J412" i="18"/>
  <c r="M412" i="18"/>
  <c r="N412" i="18"/>
  <c r="L412" i="18"/>
  <c r="S412" i="18"/>
  <c r="P412" i="18"/>
  <c r="R412" i="18"/>
  <c r="U412" i="18"/>
  <c r="T412" i="18"/>
  <c r="V412" i="18"/>
  <c r="K412" i="18"/>
  <c r="Q412" i="18"/>
  <c r="O412" i="18"/>
  <c r="X498" i="14"/>
  <c r="L498" i="14"/>
  <c r="N498" i="14"/>
  <c r="W498" i="14"/>
  <c r="J498" i="14"/>
  <c r="P498" i="14"/>
  <c r="S498" i="14"/>
  <c r="M498" i="14"/>
  <c r="R498" i="14"/>
  <c r="V498" i="14"/>
  <c r="K498" i="14"/>
  <c r="Q498" i="14"/>
  <c r="O498" i="14"/>
  <c r="U498" i="14"/>
  <c r="T498" i="14"/>
  <c r="I233" i="14"/>
  <c r="M233" i="6"/>
  <c r="I254" i="18"/>
  <c r="M254" i="10"/>
  <c r="I159" i="13"/>
  <c r="M159" i="5"/>
  <c r="I244" i="18"/>
  <c r="M244" i="10"/>
  <c r="I235" i="18"/>
  <c r="M235" i="10"/>
  <c r="I182" i="14"/>
  <c r="M182" i="6"/>
  <c r="I193" i="18"/>
  <c r="M193" i="10"/>
  <c r="I250" i="18"/>
  <c r="M250" i="10"/>
  <c r="M237" i="10"/>
  <c r="I237" i="18"/>
  <c r="U126" i="17"/>
  <c r="U630" i="17" s="1"/>
  <c r="Q121" i="17"/>
  <c r="L226" i="6"/>
  <c r="I756" i="14" s="1"/>
  <c r="I720" i="14"/>
  <c r="X766" i="18"/>
  <c r="W766" i="18"/>
  <c r="T766" i="18"/>
  <c r="V766" i="18"/>
  <c r="R766" i="18"/>
  <c r="M766" i="18"/>
  <c r="U766" i="18"/>
  <c r="P766" i="18"/>
  <c r="L766" i="18"/>
  <c r="Q766" i="18"/>
  <c r="S766" i="18"/>
  <c r="J766" i="18"/>
  <c r="K766" i="18"/>
  <c r="N766" i="18"/>
  <c r="O766" i="18"/>
  <c r="T699" i="14"/>
  <c r="U699" i="14"/>
  <c r="V699" i="14"/>
  <c r="K699" i="14"/>
  <c r="R699" i="14"/>
  <c r="L699" i="14"/>
  <c r="O699" i="14"/>
  <c r="N699" i="14"/>
  <c r="M699" i="14"/>
  <c r="Q699" i="14"/>
  <c r="W699" i="14"/>
  <c r="J699" i="14"/>
  <c r="P699" i="14"/>
  <c r="S699" i="14"/>
  <c r="X699" i="14"/>
  <c r="X772" i="14"/>
  <c r="Q772" i="14"/>
  <c r="W772" i="14"/>
  <c r="M772" i="14"/>
  <c r="T772" i="14"/>
  <c r="V772" i="14"/>
  <c r="O772" i="14"/>
  <c r="R772" i="14"/>
  <c r="U772" i="14"/>
  <c r="K772" i="14"/>
  <c r="S772" i="14"/>
  <c r="P772" i="14"/>
  <c r="L772" i="14"/>
  <c r="N772" i="14"/>
  <c r="J772" i="14"/>
  <c r="L144" i="6"/>
  <c r="I670" i="14"/>
  <c r="W716" i="13"/>
  <c r="X716" i="13"/>
  <c r="Q716" i="13"/>
  <c r="M716" i="13"/>
  <c r="J716" i="13"/>
  <c r="V716" i="13"/>
  <c r="L716" i="13"/>
  <c r="T716" i="13"/>
  <c r="N716" i="13"/>
  <c r="O716" i="13"/>
  <c r="S716" i="13"/>
  <c r="R716" i="13"/>
  <c r="P716" i="13"/>
  <c r="K716" i="13"/>
  <c r="U716" i="13"/>
  <c r="X747" i="14"/>
  <c r="W747" i="14"/>
  <c r="J747" i="14"/>
  <c r="V747" i="14"/>
  <c r="R747" i="14"/>
  <c r="T747" i="14"/>
  <c r="P747" i="14"/>
  <c r="K747" i="14"/>
  <c r="L747" i="14"/>
  <c r="M747" i="14"/>
  <c r="N747" i="14"/>
  <c r="U747" i="14"/>
  <c r="Q747" i="14"/>
  <c r="O747" i="14"/>
  <c r="S747" i="14"/>
  <c r="T780" i="13"/>
  <c r="X780" i="13"/>
  <c r="W780" i="13"/>
  <c r="Q780" i="13"/>
  <c r="K780" i="13"/>
  <c r="L780" i="13"/>
  <c r="P780" i="13"/>
  <c r="U780" i="13"/>
  <c r="M780" i="13"/>
  <c r="O780" i="13"/>
  <c r="N780" i="13"/>
  <c r="S780" i="13"/>
  <c r="J780" i="13"/>
  <c r="V780" i="13"/>
  <c r="R780" i="13"/>
  <c r="W766" i="13"/>
  <c r="M766" i="13"/>
  <c r="X766" i="13"/>
  <c r="V766" i="13"/>
  <c r="R766" i="13"/>
  <c r="K766" i="13"/>
  <c r="T766" i="13"/>
  <c r="P766" i="13"/>
  <c r="S766" i="13"/>
  <c r="N766" i="13"/>
  <c r="J766" i="13"/>
  <c r="L766" i="13"/>
  <c r="O766" i="13"/>
  <c r="U766" i="13"/>
  <c r="Q766" i="13"/>
  <c r="L225" i="10"/>
  <c r="I753" i="18" s="1"/>
  <c r="I717" i="18"/>
  <c r="X684" i="13"/>
  <c r="J684" i="13"/>
  <c r="W684" i="13"/>
  <c r="M684" i="13"/>
  <c r="P684" i="13"/>
  <c r="T684" i="13"/>
  <c r="V684" i="13"/>
  <c r="L684" i="13"/>
  <c r="U684" i="13"/>
  <c r="K684" i="13"/>
  <c r="Q684" i="13"/>
  <c r="O684" i="13"/>
  <c r="R684" i="13"/>
  <c r="S684" i="13"/>
  <c r="N684" i="13"/>
  <c r="R290" i="17"/>
  <c r="R282" i="17"/>
  <c r="R618" i="17" s="1"/>
  <c r="R294" i="17"/>
  <c r="R280" i="17"/>
  <c r="R616" i="17" s="1"/>
  <c r="R289" i="17"/>
  <c r="R625" i="17" s="1"/>
  <c r="R292" i="17"/>
  <c r="W469" i="18"/>
  <c r="X469" i="18"/>
  <c r="J469" i="18"/>
  <c r="P469" i="18"/>
  <c r="S469" i="18"/>
  <c r="V469" i="18"/>
  <c r="N469" i="18"/>
  <c r="L469" i="18"/>
  <c r="M469" i="18"/>
  <c r="R469" i="18"/>
  <c r="U469" i="18"/>
  <c r="K469" i="18"/>
  <c r="Q469" i="18"/>
  <c r="T469" i="18"/>
  <c r="O469" i="18"/>
  <c r="W429" i="13"/>
  <c r="X429" i="13"/>
  <c r="P429" i="13"/>
  <c r="M429" i="13"/>
  <c r="S429" i="13"/>
  <c r="L429" i="13"/>
  <c r="N429" i="13"/>
  <c r="V429" i="13"/>
  <c r="J429" i="13"/>
  <c r="R429" i="13"/>
  <c r="O429" i="13"/>
  <c r="K429" i="13"/>
  <c r="Q429" i="13"/>
  <c r="U429" i="13"/>
  <c r="T429" i="13"/>
  <c r="W486" i="13"/>
  <c r="X486" i="13"/>
  <c r="J486" i="13"/>
  <c r="S486" i="13"/>
  <c r="M486" i="13"/>
  <c r="P486" i="13"/>
  <c r="V486" i="13"/>
  <c r="L486" i="13"/>
  <c r="R486" i="13"/>
  <c r="O486" i="13"/>
  <c r="N486" i="13"/>
  <c r="K486" i="13"/>
  <c r="Q486" i="13"/>
  <c r="U486" i="13"/>
  <c r="T486" i="13"/>
  <c r="W456" i="14"/>
  <c r="X456" i="14"/>
  <c r="J456" i="14"/>
  <c r="P456" i="14"/>
  <c r="M456" i="14"/>
  <c r="V456" i="14"/>
  <c r="S456" i="14"/>
  <c r="L456" i="14"/>
  <c r="R456" i="14"/>
  <c r="N456" i="14"/>
  <c r="K456" i="14"/>
  <c r="T456" i="14"/>
  <c r="O456" i="14"/>
  <c r="Q456" i="14"/>
  <c r="U456" i="14"/>
  <c r="W520" i="14"/>
  <c r="X520" i="14"/>
  <c r="R520" i="14"/>
  <c r="S520" i="14"/>
  <c r="J520" i="14"/>
  <c r="M520" i="14"/>
  <c r="N520" i="14"/>
  <c r="P520" i="14"/>
  <c r="V520" i="14"/>
  <c r="K520" i="14"/>
  <c r="O520" i="14"/>
  <c r="U520" i="14"/>
  <c r="L520" i="14"/>
  <c r="T520" i="14"/>
  <c r="Q520" i="14"/>
  <c r="W391" i="18"/>
  <c r="X391" i="18"/>
  <c r="J391" i="18"/>
  <c r="P391" i="18"/>
  <c r="S391" i="18"/>
  <c r="M391" i="18"/>
  <c r="V391" i="18"/>
  <c r="L391" i="18"/>
  <c r="R391" i="18"/>
  <c r="N391" i="18"/>
  <c r="Q391" i="18"/>
  <c r="U391" i="18"/>
  <c r="K391" i="18"/>
  <c r="T391" i="18"/>
  <c r="O391" i="18"/>
  <c r="W528" i="13"/>
  <c r="X528" i="13"/>
  <c r="J528" i="13"/>
  <c r="V528" i="13"/>
  <c r="S528" i="13"/>
  <c r="M528" i="13"/>
  <c r="O528" i="13"/>
  <c r="P528" i="13"/>
  <c r="R528" i="13"/>
  <c r="N528" i="13"/>
  <c r="Q528" i="13"/>
  <c r="L528" i="13"/>
  <c r="K528" i="13"/>
  <c r="T528" i="13"/>
  <c r="U528" i="13"/>
  <c r="W437" i="13"/>
  <c r="X437" i="13"/>
  <c r="J437" i="13"/>
  <c r="P437" i="13"/>
  <c r="M437" i="13"/>
  <c r="N437" i="13"/>
  <c r="S437" i="13"/>
  <c r="L437" i="13"/>
  <c r="K437" i="13"/>
  <c r="R437" i="13"/>
  <c r="T437" i="13"/>
  <c r="Q437" i="13"/>
  <c r="V437" i="13"/>
  <c r="U437" i="13"/>
  <c r="O437" i="13"/>
  <c r="I120" i="13"/>
  <c r="M120" i="5"/>
  <c r="I246" i="18"/>
  <c r="M246" i="10"/>
  <c r="I173" i="14"/>
  <c r="M173" i="6"/>
  <c r="I215" i="13"/>
  <c r="M215" i="5"/>
  <c r="I15" i="14"/>
  <c r="M15" i="6"/>
  <c r="I249" i="14"/>
  <c r="M249" i="6"/>
  <c r="I258" i="13"/>
  <c r="M258" i="5"/>
  <c r="I151" i="18"/>
  <c r="M151" i="10"/>
  <c r="I232" i="18"/>
  <c r="M232" i="10"/>
  <c r="R614" i="17"/>
  <c r="N614" i="17"/>
  <c r="V115" i="17"/>
  <c r="V619" i="17" s="1"/>
  <c r="V128" i="17"/>
  <c r="V632" i="17" s="1"/>
  <c r="T126" i="17"/>
  <c r="N124" i="17"/>
  <c r="N628" i="17" s="1"/>
  <c r="M112" i="17"/>
  <c r="M616" i="17" s="1"/>
  <c r="N112" i="17"/>
  <c r="K111" i="17"/>
  <c r="K615" i="17" s="1"/>
  <c r="T122" i="17"/>
  <c r="L267" i="10"/>
  <c r="I795" i="18" s="1"/>
  <c r="I759" i="18"/>
  <c r="R784" i="18"/>
  <c r="S784" i="18"/>
  <c r="N784" i="18"/>
  <c r="K784" i="18"/>
  <c r="X784" i="18"/>
  <c r="M784" i="18"/>
  <c r="L784" i="18"/>
  <c r="O784" i="18"/>
  <c r="V784" i="18"/>
  <c r="W784" i="18"/>
  <c r="J784" i="18"/>
  <c r="U784" i="18"/>
  <c r="P784" i="18"/>
  <c r="Q784" i="18"/>
  <c r="T784" i="18"/>
  <c r="M699" i="13"/>
  <c r="T699" i="13"/>
  <c r="J699" i="13"/>
  <c r="V699" i="13"/>
  <c r="U699" i="13"/>
  <c r="L699" i="13"/>
  <c r="Q699" i="13"/>
  <c r="R699" i="13"/>
  <c r="W699" i="13"/>
  <c r="K699" i="13"/>
  <c r="P699" i="13"/>
  <c r="X699" i="13"/>
  <c r="O699" i="13"/>
  <c r="N699" i="13"/>
  <c r="S699" i="13"/>
  <c r="P650" i="14"/>
  <c r="K650" i="14"/>
  <c r="U650" i="14"/>
  <c r="J650" i="14"/>
  <c r="M650" i="14"/>
  <c r="L650" i="14"/>
  <c r="Q650" i="14"/>
  <c r="W650" i="14"/>
  <c r="O650" i="14"/>
  <c r="V650" i="14"/>
  <c r="R650" i="14"/>
  <c r="X650" i="14"/>
  <c r="S650" i="14"/>
  <c r="N650" i="14"/>
  <c r="T650" i="14"/>
  <c r="M652" i="14"/>
  <c r="W652" i="14"/>
  <c r="P652" i="14"/>
  <c r="V652" i="14"/>
  <c r="X652" i="14"/>
  <c r="R652" i="14"/>
  <c r="N652" i="14"/>
  <c r="T652" i="14"/>
  <c r="S652" i="14"/>
  <c r="J652" i="14"/>
  <c r="U652" i="14"/>
  <c r="K652" i="14"/>
  <c r="Q652" i="14"/>
  <c r="O652" i="14"/>
  <c r="L652" i="14"/>
  <c r="J740" i="13"/>
  <c r="N740" i="13"/>
  <c r="S740" i="13"/>
  <c r="V740" i="13"/>
  <c r="R740" i="13"/>
  <c r="Q740" i="13"/>
  <c r="K740" i="13"/>
  <c r="O740" i="13"/>
  <c r="P740" i="13"/>
  <c r="U740" i="13"/>
  <c r="X740" i="13"/>
  <c r="T740" i="13"/>
  <c r="M740" i="13"/>
  <c r="L740" i="13"/>
  <c r="W740" i="13"/>
  <c r="X746" i="14"/>
  <c r="T746" i="14"/>
  <c r="M746" i="14"/>
  <c r="W746" i="14"/>
  <c r="O746" i="14"/>
  <c r="R746" i="14"/>
  <c r="U746" i="14"/>
  <c r="V746" i="14"/>
  <c r="L746" i="14"/>
  <c r="J746" i="14"/>
  <c r="Q746" i="14"/>
  <c r="P746" i="14"/>
  <c r="N746" i="14"/>
  <c r="K746" i="14"/>
  <c r="S746" i="14"/>
  <c r="X732" i="18"/>
  <c r="W732" i="18"/>
  <c r="M732" i="18"/>
  <c r="T732" i="18"/>
  <c r="U732" i="18"/>
  <c r="K732" i="18"/>
  <c r="L732" i="18"/>
  <c r="R732" i="18"/>
  <c r="V732" i="18"/>
  <c r="O732" i="18"/>
  <c r="N732" i="18"/>
  <c r="J732" i="18"/>
  <c r="S732" i="18"/>
  <c r="P732" i="18"/>
  <c r="Q732" i="18"/>
  <c r="W650" i="18"/>
  <c r="X650" i="18"/>
  <c r="P650" i="18"/>
  <c r="J650" i="18"/>
  <c r="R650" i="18"/>
  <c r="U650" i="18"/>
  <c r="T650" i="18"/>
  <c r="V650" i="18"/>
  <c r="Q650" i="18"/>
  <c r="O650" i="18"/>
  <c r="S650" i="18"/>
  <c r="N650" i="18"/>
  <c r="L650" i="18"/>
  <c r="M650" i="18"/>
  <c r="K650" i="18"/>
  <c r="X638" i="13"/>
  <c r="J638" i="13"/>
  <c r="P638" i="13"/>
  <c r="R638" i="13"/>
  <c r="M638" i="13"/>
  <c r="T638" i="13"/>
  <c r="Q638" i="13"/>
  <c r="N638" i="13"/>
  <c r="W638" i="13"/>
  <c r="U638" i="13"/>
  <c r="L638" i="13"/>
  <c r="S638" i="13"/>
  <c r="V638" i="13"/>
  <c r="K638" i="13"/>
  <c r="O638" i="13"/>
  <c r="M748" i="13"/>
  <c r="L748" i="13"/>
  <c r="T748" i="13"/>
  <c r="Q748" i="13"/>
  <c r="W748" i="13"/>
  <c r="X748" i="13"/>
  <c r="O748" i="13"/>
  <c r="V748" i="13"/>
  <c r="N748" i="13"/>
  <c r="P748" i="13"/>
  <c r="J748" i="13"/>
  <c r="K748" i="13"/>
  <c r="R748" i="13"/>
  <c r="S748" i="13"/>
  <c r="U748" i="13"/>
  <c r="M755" i="13"/>
  <c r="X755" i="13"/>
  <c r="T755" i="13"/>
  <c r="J755" i="13"/>
  <c r="W755" i="13"/>
  <c r="U755" i="13"/>
  <c r="K755" i="13"/>
  <c r="P755" i="13"/>
  <c r="S755" i="13"/>
  <c r="R755" i="13"/>
  <c r="L755" i="13"/>
  <c r="N755" i="13"/>
  <c r="O755" i="13"/>
  <c r="Q755" i="13"/>
  <c r="V755" i="13"/>
  <c r="W696" i="14"/>
  <c r="X696" i="14"/>
  <c r="J696" i="14"/>
  <c r="L696" i="14"/>
  <c r="R696" i="14"/>
  <c r="M696" i="14"/>
  <c r="Q696" i="14"/>
  <c r="P696" i="14"/>
  <c r="T696" i="14"/>
  <c r="K696" i="14"/>
  <c r="U696" i="14"/>
  <c r="S696" i="14"/>
  <c r="N696" i="14"/>
  <c r="O696" i="14"/>
  <c r="V696" i="14"/>
  <c r="W653" i="18"/>
  <c r="X653" i="18"/>
  <c r="M653" i="18"/>
  <c r="T653" i="18"/>
  <c r="J653" i="18"/>
  <c r="P653" i="18"/>
  <c r="K653" i="18"/>
  <c r="U653" i="18"/>
  <c r="O653" i="18"/>
  <c r="V653" i="18"/>
  <c r="L653" i="18"/>
  <c r="R653" i="18"/>
  <c r="N653" i="18"/>
  <c r="Q653" i="18"/>
  <c r="S653" i="18"/>
  <c r="L183" i="10"/>
  <c r="I711" i="18" s="1"/>
  <c r="I675" i="18"/>
  <c r="X679" i="14"/>
  <c r="W679" i="14"/>
  <c r="K679" i="14"/>
  <c r="Q679" i="14"/>
  <c r="J679" i="14"/>
  <c r="P679" i="14"/>
  <c r="R679" i="14"/>
  <c r="O679" i="14"/>
  <c r="U679" i="14"/>
  <c r="N679" i="14"/>
  <c r="V679" i="14"/>
  <c r="T679" i="14"/>
  <c r="S679" i="14"/>
  <c r="M679" i="14"/>
  <c r="L679" i="14"/>
  <c r="X654" i="14"/>
  <c r="W654" i="14"/>
  <c r="J654" i="14"/>
  <c r="M654" i="14"/>
  <c r="L654" i="14"/>
  <c r="T654" i="14"/>
  <c r="K654" i="14"/>
  <c r="V654" i="14"/>
  <c r="Q654" i="14"/>
  <c r="N654" i="14"/>
  <c r="U654" i="14"/>
  <c r="S654" i="14"/>
  <c r="O654" i="14"/>
  <c r="P654" i="14"/>
  <c r="R654" i="14"/>
  <c r="M650" i="13"/>
  <c r="X650" i="13"/>
  <c r="W650" i="13"/>
  <c r="J650" i="13"/>
  <c r="L650" i="13"/>
  <c r="O650" i="13"/>
  <c r="U650" i="13"/>
  <c r="T650" i="13"/>
  <c r="K650" i="13"/>
  <c r="V650" i="13"/>
  <c r="N650" i="13"/>
  <c r="P650" i="13"/>
  <c r="S650" i="13"/>
  <c r="Q650" i="13"/>
  <c r="R650" i="13"/>
  <c r="W736" i="14"/>
  <c r="M736" i="14"/>
  <c r="J736" i="14"/>
  <c r="K736" i="14"/>
  <c r="U736" i="14"/>
  <c r="V736" i="14"/>
  <c r="R736" i="14"/>
  <c r="S736" i="14"/>
  <c r="T736" i="14"/>
  <c r="P736" i="14"/>
  <c r="L736" i="14"/>
  <c r="N736" i="14"/>
  <c r="Q736" i="14"/>
  <c r="O736" i="14"/>
  <c r="X736" i="14"/>
  <c r="J648" i="13"/>
  <c r="N648" i="13"/>
  <c r="M648" i="13"/>
  <c r="V648" i="13"/>
  <c r="W648" i="13"/>
  <c r="Q648" i="13"/>
  <c r="U648" i="13"/>
  <c r="T648" i="13"/>
  <c r="K648" i="13"/>
  <c r="L648" i="13"/>
  <c r="R648" i="13"/>
  <c r="S648" i="13"/>
  <c r="X648" i="13"/>
  <c r="P648" i="13"/>
  <c r="O648" i="13"/>
  <c r="W687" i="14"/>
  <c r="X687" i="14"/>
  <c r="P687" i="14"/>
  <c r="K687" i="14"/>
  <c r="Q687" i="14"/>
  <c r="U687" i="14"/>
  <c r="L687" i="14"/>
  <c r="O687" i="14"/>
  <c r="R687" i="14"/>
  <c r="S687" i="14"/>
  <c r="V687" i="14"/>
  <c r="J687" i="14"/>
  <c r="T687" i="14"/>
  <c r="N687" i="14"/>
  <c r="M687" i="14"/>
  <c r="M667" i="13"/>
  <c r="J667" i="13"/>
  <c r="X667" i="13"/>
  <c r="K667" i="13"/>
  <c r="P667" i="13"/>
  <c r="U667" i="13"/>
  <c r="L667" i="13"/>
  <c r="Q667" i="13"/>
  <c r="T667" i="13"/>
  <c r="W667" i="13"/>
  <c r="R667" i="13"/>
  <c r="V667" i="13"/>
  <c r="O667" i="13"/>
  <c r="N667" i="13"/>
  <c r="S667" i="13"/>
  <c r="X788" i="14"/>
  <c r="J788" i="14"/>
  <c r="M788" i="14"/>
  <c r="L788" i="14"/>
  <c r="T788" i="14"/>
  <c r="V788" i="14"/>
  <c r="U788" i="14"/>
  <c r="R788" i="14"/>
  <c r="P788" i="14"/>
  <c r="S788" i="14"/>
  <c r="Q788" i="14"/>
  <c r="O788" i="14"/>
  <c r="N788" i="14"/>
  <c r="W788" i="14"/>
  <c r="K788" i="14"/>
  <c r="M787" i="14"/>
  <c r="W787" i="14"/>
  <c r="O787" i="14"/>
  <c r="K787" i="14"/>
  <c r="J787" i="14"/>
  <c r="U787" i="14"/>
  <c r="L787" i="14"/>
  <c r="R787" i="14"/>
  <c r="T787" i="14"/>
  <c r="N787" i="14"/>
  <c r="V787" i="14"/>
  <c r="Q787" i="14"/>
  <c r="S787" i="14"/>
  <c r="X787" i="14"/>
  <c r="P787" i="14"/>
  <c r="X651" i="14"/>
  <c r="M651" i="14"/>
  <c r="J651" i="14"/>
  <c r="T651" i="14"/>
  <c r="W651" i="14"/>
  <c r="V651" i="14"/>
  <c r="K651" i="14"/>
  <c r="U651" i="14"/>
  <c r="P651" i="14"/>
  <c r="L651" i="14"/>
  <c r="N651" i="14"/>
  <c r="Q651" i="14"/>
  <c r="R651" i="14"/>
  <c r="O651" i="14"/>
  <c r="S651" i="14"/>
  <c r="R705" i="18"/>
  <c r="S705" i="18"/>
  <c r="M705" i="18"/>
  <c r="Q705" i="18"/>
  <c r="O705" i="18"/>
  <c r="N705" i="18"/>
  <c r="W705" i="18"/>
  <c r="K705" i="18"/>
  <c r="L705" i="18"/>
  <c r="U705" i="18"/>
  <c r="T705" i="18"/>
  <c r="P705" i="18"/>
  <c r="X705" i="18"/>
  <c r="J705" i="18"/>
  <c r="V705" i="18"/>
  <c r="J776" i="14"/>
  <c r="X776" i="14"/>
  <c r="M776" i="14"/>
  <c r="U776" i="14"/>
  <c r="K776" i="14"/>
  <c r="R776" i="14"/>
  <c r="W776" i="14"/>
  <c r="P776" i="14"/>
  <c r="V776" i="14"/>
  <c r="N776" i="14"/>
  <c r="S776" i="14"/>
  <c r="T776" i="14"/>
  <c r="L776" i="14"/>
  <c r="Q776" i="14"/>
  <c r="O776" i="14"/>
  <c r="X624" i="18"/>
  <c r="M624" i="18"/>
  <c r="W624" i="18"/>
  <c r="R624" i="18"/>
  <c r="J624" i="18"/>
  <c r="K624" i="18"/>
  <c r="L624" i="18"/>
  <c r="N624" i="18"/>
  <c r="Q624" i="18"/>
  <c r="P624" i="18"/>
  <c r="T624" i="18"/>
  <c r="O624" i="18"/>
  <c r="U624" i="18"/>
  <c r="S624" i="18"/>
  <c r="V624" i="18"/>
  <c r="I734" i="13"/>
  <c r="L227" i="5"/>
  <c r="I769" i="13" s="1"/>
  <c r="X632" i="14"/>
  <c r="J632" i="14"/>
  <c r="W632" i="14"/>
  <c r="L632" i="14"/>
  <c r="V632" i="14"/>
  <c r="K632" i="14"/>
  <c r="R632" i="14"/>
  <c r="P632" i="14"/>
  <c r="U632" i="14"/>
  <c r="S632" i="14"/>
  <c r="O632" i="14"/>
  <c r="N632" i="14"/>
  <c r="Q632" i="14"/>
  <c r="T632" i="14"/>
  <c r="M632" i="14"/>
  <c r="X736" i="13"/>
  <c r="W736" i="13"/>
  <c r="M736" i="13"/>
  <c r="T736" i="13"/>
  <c r="J736" i="13"/>
  <c r="V736" i="13"/>
  <c r="U736" i="13"/>
  <c r="K736" i="13"/>
  <c r="N736" i="13"/>
  <c r="R736" i="13"/>
  <c r="P736" i="13"/>
  <c r="O736" i="13"/>
  <c r="Q736" i="13"/>
  <c r="S736" i="13"/>
  <c r="L736" i="13"/>
  <c r="W771" i="18"/>
  <c r="X771" i="18"/>
  <c r="L771" i="18"/>
  <c r="U771" i="18"/>
  <c r="V771" i="18"/>
  <c r="T771" i="18"/>
  <c r="R771" i="18"/>
  <c r="S771" i="18"/>
  <c r="J771" i="18"/>
  <c r="M771" i="18"/>
  <c r="P771" i="18"/>
  <c r="N771" i="18"/>
  <c r="Q771" i="18"/>
  <c r="K771" i="18"/>
  <c r="O771" i="18"/>
  <c r="X770" i="14"/>
  <c r="M770" i="14"/>
  <c r="W770" i="14"/>
  <c r="U770" i="14"/>
  <c r="R770" i="14"/>
  <c r="Q770" i="14"/>
  <c r="T770" i="14"/>
  <c r="P770" i="14"/>
  <c r="V770" i="14"/>
  <c r="J770" i="14"/>
  <c r="K770" i="14"/>
  <c r="L770" i="14"/>
  <c r="S770" i="14"/>
  <c r="N770" i="14"/>
  <c r="O770" i="14"/>
  <c r="X681" i="14"/>
  <c r="J681" i="14"/>
  <c r="W681" i="14"/>
  <c r="M681" i="14"/>
  <c r="Q681" i="14"/>
  <c r="P681" i="14"/>
  <c r="L681" i="14"/>
  <c r="V681" i="14"/>
  <c r="R681" i="14"/>
  <c r="K681" i="14"/>
  <c r="T681" i="14"/>
  <c r="S681" i="14"/>
  <c r="U681" i="14"/>
  <c r="O681" i="14"/>
  <c r="N681" i="14"/>
  <c r="W782" i="13"/>
  <c r="X782" i="13"/>
  <c r="M782" i="13"/>
  <c r="P782" i="13"/>
  <c r="L782" i="13"/>
  <c r="K782" i="13"/>
  <c r="J782" i="13"/>
  <c r="U782" i="13"/>
  <c r="Q782" i="13"/>
  <c r="T782" i="13"/>
  <c r="S782" i="13"/>
  <c r="V782" i="13"/>
  <c r="N782" i="13"/>
  <c r="O782" i="13"/>
  <c r="R782" i="13"/>
  <c r="X630" i="14"/>
  <c r="W630" i="14"/>
  <c r="M630" i="14"/>
  <c r="R630" i="14"/>
  <c r="T630" i="14"/>
  <c r="P630" i="14"/>
  <c r="V630" i="14"/>
  <c r="U630" i="14"/>
  <c r="Q630" i="14"/>
  <c r="L630" i="14"/>
  <c r="S630" i="14"/>
  <c r="K630" i="14"/>
  <c r="O630" i="14"/>
  <c r="J630" i="14"/>
  <c r="N630" i="14"/>
  <c r="J705" i="13"/>
  <c r="P705" i="13"/>
  <c r="N705" i="13"/>
  <c r="W705" i="13"/>
  <c r="S705" i="13"/>
  <c r="T705" i="13"/>
  <c r="U705" i="13"/>
  <c r="L705" i="13"/>
  <c r="V705" i="13"/>
  <c r="X705" i="13"/>
  <c r="Q705" i="13"/>
  <c r="K705" i="13"/>
  <c r="R705" i="13"/>
  <c r="M705" i="13"/>
  <c r="O705" i="13"/>
  <c r="W715" i="13"/>
  <c r="M715" i="13"/>
  <c r="T715" i="13"/>
  <c r="U715" i="13"/>
  <c r="L715" i="13"/>
  <c r="P715" i="13"/>
  <c r="N715" i="13"/>
  <c r="J715" i="13"/>
  <c r="V715" i="13"/>
  <c r="R715" i="13"/>
  <c r="S715" i="13"/>
  <c r="X715" i="13"/>
  <c r="K715" i="13"/>
  <c r="Q715" i="13"/>
  <c r="O715" i="13"/>
  <c r="T751" i="14"/>
  <c r="W751" i="14"/>
  <c r="X751" i="14"/>
  <c r="Q751" i="14"/>
  <c r="M751" i="14"/>
  <c r="K751" i="14"/>
  <c r="P751" i="14"/>
  <c r="R751" i="14"/>
  <c r="J751" i="14"/>
  <c r="U751" i="14"/>
  <c r="V751" i="14"/>
  <c r="S751" i="14"/>
  <c r="N751" i="14"/>
  <c r="L751" i="14"/>
  <c r="O751" i="14"/>
  <c r="W692" i="13"/>
  <c r="J692" i="13"/>
  <c r="T692" i="13"/>
  <c r="M692" i="13"/>
  <c r="P692" i="13"/>
  <c r="X692" i="13"/>
  <c r="Q692" i="13"/>
  <c r="K692" i="13"/>
  <c r="O692" i="13"/>
  <c r="L692" i="13"/>
  <c r="V692" i="13"/>
  <c r="R692" i="13"/>
  <c r="N692" i="13"/>
  <c r="U692" i="13"/>
  <c r="S692" i="13"/>
  <c r="W626" i="14"/>
  <c r="M626" i="14"/>
  <c r="T626" i="14"/>
  <c r="J626" i="14"/>
  <c r="U626" i="14"/>
  <c r="K626" i="14"/>
  <c r="Q626" i="14"/>
  <c r="N626" i="14"/>
  <c r="O626" i="14"/>
  <c r="P626" i="14"/>
  <c r="L626" i="14"/>
  <c r="S626" i="14"/>
  <c r="R626" i="14"/>
  <c r="X626" i="14"/>
  <c r="V626" i="14"/>
  <c r="I678" i="14"/>
  <c r="L184" i="6"/>
  <c r="I714" i="14" s="1"/>
  <c r="W762" i="18"/>
  <c r="M762" i="18"/>
  <c r="J762" i="18"/>
  <c r="P762" i="18"/>
  <c r="L762" i="18"/>
  <c r="T762" i="18"/>
  <c r="K762" i="18"/>
  <c r="O762" i="18"/>
  <c r="X762" i="18"/>
  <c r="U762" i="18"/>
  <c r="N762" i="18"/>
  <c r="V762" i="18"/>
  <c r="R762" i="18"/>
  <c r="S762" i="18"/>
  <c r="Q762" i="18"/>
  <c r="X804" i="13"/>
  <c r="T804" i="13"/>
  <c r="J804" i="13"/>
  <c r="P804" i="13"/>
  <c r="V804" i="13"/>
  <c r="N804" i="13"/>
  <c r="M804" i="13"/>
  <c r="Q804" i="13"/>
  <c r="R804" i="13"/>
  <c r="W804" i="13"/>
  <c r="L804" i="13"/>
  <c r="S804" i="13"/>
  <c r="U804" i="13"/>
  <c r="K804" i="13"/>
  <c r="O804" i="13"/>
  <c r="W683" i="14"/>
  <c r="T683" i="14"/>
  <c r="X683" i="14"/>
  <c r="L683" i="14"/>
  <c r="Q683" i="14"/>
  <c r="M683" i="14"/>
  <c r="J683" i="14"/>
  <c r="K683" i="14"/>
  <c r="V683" i="14"/>
  <c r="U683" i="14"/>
  <c r="R683" i="14"/>
  <c r="P683" i="14"/>
  <c r="S683" i="14"/>
  <c r="N683" i="14"/>
  <c r="O683" i="14"/>
  <c r="X743" i="18"/>
  <c r="W743" i="18"/>
  <c r="T743" i="18"/>
  <c r="L743" i="18"/>
  <c r="U743" i="18"/>
  <c r="K743" i="18"/>
  <c r="P743" i="18"/>
  <c r="R743" i="18"/>
  <c r="M743" i="18"/>
  <c r="O743" i="18"/>
  <c r="Q743" i="18"/>
  <c r="S743" i="18"/>
  <c r="J743" i="18"/>
  <c r="V743" i="18"/>
  <c r="N743" i="18"/>
  <c r="V770" i="18"/>
  <c r="U770" i="18"/>
  <c r="P770" i="18"/>
  <c r="K770" i="18"/>
  <c r="N770" i="18"/>
  <c r="Q770" i="18"/>
  <c r="S770" i="18"/>
  <c r="W770" i="18"/>
  <c r="J770" i="18"/>
  <c r="M770" i="18"/>
  <c r="O770" i="18"/>
  <c r="X770" i="18"/>
  <c r="R770" i="18"/>
  <c r="T770" i="18"/>
  <c r="L770" i="18"/>
  <c r="X649" i="18"/>
  <c r="W649" i="18"/>
  <c r="M649" i="18"/>
  <c r="P649" i="18"/>
  <c r="O649" i="18"/>
  <c r="U649" i="18"/>
  <c r="Q649" i="18"/>
  <c r="R649" i="18"/>
  <c r="K649" i="18"/>
  <c r="N649" i="18"/>
  <c r="J649" i="18"/>
  <c r="T649" i="18"/>
  <c r="V649" i="18"/>
  <c r="S649" i="18"/>
  <c r="L649" i="18"/>
  <c r="X630" i="18"/>
  <c r="W630" i="18"/>
  <c r="J630" i="18"/>
  <c r="T630" i="18"/>
  <c r="V630" i="18"/>
  <c r="M630" i="18"/>
  <c r="U630" i="18"/>
  <c r="R630" i="18"/>
  <c r="O630" i="18"/>
  <c r="S630" i="18"/>
  <c r="P630" i="18"/>
  <c r="L630" i="18"/>
  <c r="N630" i="18"/>
  <c r="Q630" i="18"/>
  <c r="K630" i="18"/>
  <c r="W642" i="13"/>
  <c r="X642" i="13"/>
  <c r="V642" i="13"/>
  <c r="U642" i="13"/>
  <c r="T642" i="13"/>
  <c r="R642" i="13"/>
  <c r="J642" i="13"/>
  <c r="L642" i="13"/>
  <c r="K642" i="13"/>
  <c r="S642" i="13"/>
  <c r="M642" i="13"/>
  <c r="P642" i="13"/>
  <c r="Q642" i="13"/>
  <c r="N642" i="13"/>
  <c r="O642" i="13"/>
  <c r="W737" i="13"/>
  <c r="M737" i="13"/>
  <c r="K737" i="13"/>
  <c r="U737" i="13"/>
  <c r="X737" i="13"/>
  <c r="S737" i="13"/>
  <c r="R737" i="13"/>
  <c r="O737" i="13"/>
  <c r="V737" i="13"/>
  <c r="L737" i="13"/>
  <c r="Q737" i="13"/>
  <c r="T737" i="13"/>
  <c r="N737" i="13"/>
  <c r="P737" i="13"/>
  <c r="J737" i="13"/>
  <c r="X726" i="18"/>
  <c r="J726" i="18"/>
  <c r="M726" i="18"/>
  <c r="O726" i="18"/>
  <c r="P726" i="18"/>
  <c r="Q726" i="18"/>
  <c r="R726" i="18"/>
  <c r="V726" i="18"/>
  <c r="L726" i="18"/>
  <c r="T726" i="18"/>
  <c r="N726" i="18"/>
  <c r="W726" i="18"/>
  <c r="K726" i="18"/>
  <c r="U726" i="18"/>
  <c r="S726" i="18"/>
  <c r="X694" i="13"/>
  <c r="M694" i="13"/>
  <c r="W694" i="13"/>
  <c r="J694" i="13"/>
  <c r="R694" i="13"/>
  <c r="O694" i="13"/>
  <c r="N694" i="13"/>
  <c r="T694" i="13"/>
  <c r="P694" i="13"/>
  <c r="U694" i="13"/>
  <c r="K694" i="13"/>
  <c r="V694" i="13"/>
  <c r="Q694" i="13"/>
  <c r="L694" i="13"/>
  <c r="S694" i="13"/>
  <c r="X745" i="13"/>
  <c r="W745" i="13"/>
  <c r="U745" i="13"/>
  <c r="M745" i="13"/>
  <c r="T745" i="13"/>
  <c r="P745" i="13"/>
  <c r="L745" i="13"/>
  <c r="V745" i="13"/>
  <c r="J745" i="13"/>
  <c r="K745" i="13"/>
  <c r="Q745" i="13"/>
  <c r="N745" i="13"/>
  <c r="R745" i="13"/>
  <c r="S745" i="13"/>
  <c r="O745" i="13"/>
  <c r="V292" i="17"/>
  <c r="V628" i="17" s="1"/>
  <c r="V282" i="17"/>
  <c r="V280" i="17"/>
  <c r="V294" i="17"/>
  <c r="V289" i="17"/>
  <c r="V290" i="17"/>
  <c r="P447" i="17"/>
  <c r="P615" i="17" s="1"/>
  <c r="E121" i="21"/>
  <c r="J450" i="17"/>
  <c r="J462" i="17"/>
  <c r="J460" i="17"/>
  <c r="J458" i="17"/>
  <c r="J448" i="17"/>
  <c r="J457" i="17"/>
  <c r="K460" i="17"/>
  <c r="K448" i="17"/>
  <c r="K450" i="17"/>
  <c r="K457" i="17"/>
  <c r="K462" i="17"/>
  <c r="K458" i="17"/>
  <c r="G29" i="1"/>
  <c r="W389" i="14"/>
  <c r="X389" i="14"/>
  <c r="P389" i="14"/>
  <c r="J389" i="14"/>
  <c r="R389" i="14"/>
  <c r="M389" i="14"/>
  <c r="L389" i="14"/>
  <c r="N389" i="14"/>
  <c r="K389" i="14"/>
  <c r="V389" i="14"/>
  <c r="S389" i="14"/>
  <c r="U389" i="14"/>
  <c r="Q389" i="14"/>
  <c r="T389" i="14"/>
  <c r="O389" i="14"/>
  <c r="W442" i="14"/>
  <c r="J442" i="14"/>
  <c r="N442" i="14"/>
  <c r="L442" i="14"/>
  <c r="M442" i="14"/>
  <c r="X442" i="14"/>
  <c r="P442" i="14"/>
  <c r="U442" i="14"/>
  <c r="S442" i="14"/>
  <c r="O442" i="14"/>
  <c r="R442" i="14"/>
  <c r="T442" i="14"/>
  <c r="Q442" i="14"/>
  <c r="K442" i="14"/>
  <c r="V442" i="14"/>
  <c r="X523" i="13"/>
  <c r="W523" i="13"/>
  <c r="J523" i="13"/>
  <c r="L523" i="13"/>
  <c r="P523" i="13"/>
  <c r="S523" i="13"/>
  <c r="M523" i="13"/>
  <c r="V523" i="13"/>
  <c r="N523" i="13"/>
  <c r="R523" i="13"/>
  <c r="Q523" i="13"/>
  <c r="T523" i="13"/>
  <c r="O523" i="13"/>
  <c r="K523" i="13"/>
  <c r="U523" i="13"/>
  <c r="X543" i="13"/>
  <c r="P543" i="13"/>
  <c r="S543" i="13"/>
  <c r="W543" i="13"/>
  <c r="K543" i="13"/>
  <c r="L543" i="13"/>
  <c r="J543" i="13"/>
  <c r="M543" i="13"/>
  <c r="V543" i="13"/>
  <c r="N543" i="13"/>
  <c r="Q543" i="13"/>
  <c r="R543" i="13"/>
  <c r="T543" i="13"/>
  <c r="O543" i="13"/>
  <c r="U543" i="13"/>
  <c r="W371" i="14"/>
  <c r="X371" i="14"/>
  <c r="P371" i="14"/>
  <c r="V371" i="14"/>
  <c r="N371" i="14"/>
  <c r="Q371" i="14"/>
  <c r="J371" i="14"/>
  <c r="L371" i="14"/>
  <c r="S371" i="14"/>
  <c r="M371" i="14"/>
  <c r="R371" i="14"/>
  <c r="U371" i="14"/>
  <c r="K371" i="14"/>
  <c r="T371" i="14"/>
  <c r="O371" i="14"/>
  <c r="W280" i="14"/>
  <c r="X280" i="14"/>
  <c r="L280" i="14"/>
  <c r="J280" i="14"/>
  <c r="P280" i="14"/>
  <c r="S280" i="14"/>
  <c r="N280" i="14"/>
  <c r="V280" i="14"/>
  <c r="M280" i="14"/>
  <c r="R280" i="14"/>
  <c r="Q280" i="14"/>
  <c r="T280" i="14"/>
  <c r="K280" i="14"/>
  <c r="U280" i="14"/>
  <c r="O280" i="14"/>
  <c r="X388" i="14"/>
  <c r="W388" i="14"/>
  <c r="J388" i="14"/>
  <c r="V388" i="14"/>
  <c r="S388" i="14"/>
  <c r="L388" i="14"/>
  <c r="N388" i="14"/>
  <c r="P388" i="14"/>
  <c r="M388" i="14"/>
  <c r="R388" i="14"/>
  <c r="O388" i="14"/>
  <c r="K388" i="14"/>
  <c r="Q388" i="14"/>
  <c r="T388" i="14"/>
  <c r="U388" i="14"/>
  <c r="W499" i="14"/>
  <c r="X499" i="14"/>
  <c r="J499" i="14"/>
  <c r="R499" i="14"/>
  <c r="M499" i="14"/>
  <c r="L499" i="14"/>
  <c r="P499" i="14"/>
  <c r="S499" i="14"/>
  <c r="N499" i="14"/>
  <c r="V499" i="14"/>
  <c r="K499" i="14"/>
  <c r="T499" i="14"/>
  <c r="O499" i="14"/>
  <c r="Q499" i="14"/>
  <c r="U499" i="14"/>
  <c r="X381" i="13"/>
  <c r="J381" i="13"/>
  <c r="P381" i="13"/>
  <c r="S381" i="13"/>
  <c r="V381" i="13"/>
  <c r="W381" i="13"/>
  <c r="L381" i="13"/>
  <c r="M381" i="13"/>
  <c r="O381" i="13"/>
  <c r="R381" i="13"/>
  <c r="N381" i="13"/>
  <c r="U381" i="13"/>
  <c r="K381" i="13"/>
  <c r="Q381" i="13"/>
  <c r="T381" i="13"/>
  <c r="I285" i="13"/>
  <c r="K18" i="5"/>
  <c r="I289" i="13" s="1"/>
  <c r="X526" i="14"/>
  <c r="J526" i="14"/>
  <c r="S526" i="14"/>
  <c r="N526" i="14"/>
  <c r="M526" i="14"/>
  <c r="V526" i="14"/>
  <c r="W526" i="14"/>
  <c r="P526" i="14"/>
  <c r="L526" i="14"/>
  <c r="R526" i="14"/>
  <c r="T526" i="14"/>
  <c r="U526" i="14"/>
  <c r="Q526" i="14"/>
  <c r="O526" i="14"/>
  <c r="K526" i="14"/>
  <c r="X468" i="14"/>
  <c r="W468" i="14"/>
  <c r="M468" i="14"/>
  <c r="P468" i="14"/>
  <c r="Q468" i="14"/>
  <c r="N468" i="14"/>
  <c r="S468" i="14"/>
  <c r="J468" i="14"/>
  <c r="L468" i="14"/>
  <c r="R468" i="14"/>
  <c r="K468" i="14"/>
  <c r="O468" i="14"/>
  <c r="V468" i="14"/>
  <c r="T468" i="14"/>
  <c r="U468" i="14"/>
  <c r="I495" i="18"/>
  <c r="K267" i="10"/>
  <c r="I531" i="18" s="1"/>
  <c r="X512" i="14"/>
  <c r="J512" i="14"/>
  <c r="N512" i="14"/>
  <c r="V512" i="14"/>
  <c r="M512" i="14"/>
  <c r="W512" i="14"/>
  <c r="P512" i="14"/>
  <c r="S512" i="14"/>
  <c r="K512" i="14"/>
  <c r="R512" i="14"/>
  <c r="Q512" i="14"/>
  <c r="U512" i="14"/>
  <c r="L512" i="14"/>
  <c r="T512" i="14"/>
  <c r="O512" i="14"/>
  <c r="X389" i="18"/>
  <c r="W389" i="18"/>
  <c r="J389" i="18"/>
  <c r="L389" i="18"/>
  <c r="M389" i="18"/>
  <c r="S389" i="18"/>
  <c r="P389" i="18"/>
  <c r="V389" i="18"/>
  <c r="K389" i="18"/>
  <c r="N389" i="18"/>
  <c r="R389" i="18"/>
  <c r="U389" i="18"/>
  <c r="Q389" i="18"/>
  <c r="T389" i="18"/>
  <c r="O389" i="18"/>
  <c r="X446" i="14"/>
  <c r="W446" i="14"/>
  <c r="S446" i="14"/>
  <c r="V446" i="14"/>
  <c r="L446" i="14"/>
  <c r="J446" i="14"/>
  <c r="P446" i="14"/>
  <c r="M446" i="14"/>
  <c r="R446" i="14"/>
  <c r="U446" i="14"/>
  <c r="N446" i="14"/>
  <c r="Q446" i="14"/>
  <c r="T446" i="14"/>
  <c r="K446" i="14"/>
  <c r="O446" i="14"/>
  <c r="X503" i="18"/>
  <c r="W503" i="18"/>
  <c r="J503" i="18"/>
  <c r="U503" i="18"/>
  <c r="S503" i="18"/>
  <c r="N503" i="18"/>
  <c r="R503" i="18"/>
  <c r="K503" i="18"/>
  <c r="P503" i="18"/>
  <c r="M503" i="18"/>
  <c r="O503" i="18"/>
  <c r="V503" i="18"/>
  <c r="Q503" i="18"/>
  <c r="T503" i="18"/>
  <c r="L503" i="18"/>
  <c r="X457" i="13"/>
  <c r="W457" i="13"/>
  <c r="J457" i="13"/>
  <c r="P457" i="13"/>
  <c r="N457" i="13"/>
  <c r="V457" i="13"/>
  <c r="S457" i="13"/>
  <c r="R457" i="13"/>
  <c r="M457" i="13"/>
  <c r="K457" i="13"/>
  <c r="Q457" i="13"/>
  <c r="T457" i="13"/>
  <c r="U457" i="13"/>
  <c r="O457" i="13"/>
  <c r="L457" i="13"/>
  <c r="W439" i="14"/>
  <c r="X439" i="14"/>
  <c r="J439" i="14"/>
  <c r="P439" i="14"/>
  <c r="M439" i="14"/>
  <c r="L439" i="14"/>
  <c r="S439" i="14"/>
  <c r="N439" i="14"/>
  <c r="K439" i="14"/>
  <c r="V439" i="14"/>
  <c r="T439" i="14"/>
  <c r="U439" i="14"/>
  <c r="R439" i="14"/>
  <c r="Q439" i="14"/>
  <c r="O439" i="14"/>
  <c r="W502" i="14"/>
  <c r="X502" i="14"/>
  <c r="S502" i="14"/>
  <c r="K502" i="14"/>
  <c r="M502" i="14"/>
  <c r="N502" i="14"/>
  <c r="P502" i="14"/>
  <c r="J502" i="14"/>
  <c r="L502" i="14"/>
  <c r="R502" i="14"/>
  <c r="T502" i="14"/>
  <c r="U502" i="14"/>
  <c r="V502" i="14"/>
  <c r="Q502" i="14"/>
  <c r="O502" i="14"/>
  <c r="X471" i="18"/>
  <c r="W471" i="18"/>
  <c r="J471" i="18"/>
  <c r="L471" i="18"/>
  <c r="M471" i="18"/>
  <c r="V471" i="18"/>
  <c r="P471" i="18"/>
  <c r="S471" i="18"/>
  <c r="K471" i="18"/>
  <c r="R471" i="18"/>
  <c r="Q471" i="18"/>
  <c r="U471" i="18"/>
  <c r="N471" i="18"/>
  <c r="O471" i="18"/>
  <c r="T471" i="18"/>
  <c r="X388" i="13"/>
  <c r="W388" i="13"/>
  <c r="J388" i="13"/>
  <c r="N388" i="13"/>
  <c r="P388" i="13"/>
  <c r="M388" i="13"/>
  <c r="L388" i="13"/>
  <c r="S388" i="13"/>
  <c r="R388" i="13"/>
  <c r="V388" i="13"/>
  <c r="O388" i="13"/>
  <c r="Q388" i="13"/>
  <c r="T388" i="13"/>
  <c r="K388" i="13"/>
  <c r="U388" i="13"/>
  <c r="W522" i="14"/>
  <c r="X522" i="14"/>
  <c r="J522" i="14"/>
  <c r="S522" i="14"/>
  <c r="N522" i="14"/>
  <c r="K522" i="14"/>
  <c r="L522" i="14"/>
  <c r="P522" i="14"/>
  <c r="U522" i="14"/>
  <c r="R522" i="14"/>
  <c r="Q522" i="14"/>
  <c r="O522" i="14"/>
  <c r="T522" i="14"/>
  <c r="M522" i="14"/>
  <c r="V522" i="14"/>
  <c r="W481" i="14"/>
  <c r="X481" i="14"/>
  <c r="S481" i="14"/>
  <c r="N481" i="14"/>
  <c r="V481" i="14"/>
  <c r="J481" i="14"/>
  <c r="P481" i="14"/>
  <c r="M481" i="14"/>
  <c r="K481" i="14"/>
  <c r="L481" i="14"/>
  <c r="O481" i="14"/>
  <c r="T481" i="14"/>
  <c r="R481" i="14"/>
  <c r="U481" i="14"/>
  <c r="Q481" i="14"/>
  <c r="W436" i="13"/>
  <c r="X436" i="13"/>
  <c r="K436" i="13"/>
  <c r="R436" i="13"/>
  <c r="N436" i="13"/>
  <c r="M436" i="13"/>
  <c r="J436" i="13"/>
  <c r="P436" i="13"/>
  <c r="S436" i="13"/>
  <c r="O436" i="13"/>
  <c r="L436" i="13"/>
  <c r="V436" i="13"/>
  <c r="Q436" i="13"/>
  <c r="T436" i="13"/>
  <c r="U436" i="13"/>
  <c r="X536" i="13"/>
  <c r="W536" i="13"/>
  <c r="J536" i="13"/>
  <c r="P536" i="13"/>
  <c r="S536" i="13"/>
  <c r="L536" i="13"/>
  <c r="M536" i="13"/>
  <c r="N536" i="13"/>
  <c r="K536" i="13"/>
  <c r="V536" i="13"/>
  <c r="R536" i="13"/>
  <c r="Q536" i="13"/>
  <c r="T536" i="13"/>
  <c r="U536" i="13"/>
  <c r="O536" i="13"/>
  <c r="W377" i="13"/>
  <c r="X377" i="13"/>
  <c r="J377" i="13"/>
  <c r="N377" i="13"/>
  <c r="S377" i="13"/>
  <c r="L377" i="13"/>
  <c r="P377" i="13"/>
  <c r="R377" i="13"/>
  <c r="M377" i="13"/>
  <c r="K377" i="13"/>
  <c r="T377" i="13"/>
  <c r="Q377" i="13"/>
  <c r="U377" i="13"/>
  <c r="V377" i="13"/>
  <c r="O377" i="13"/>
  <c r="X478" i="13"/>
  <c r="W478" i="13"/>
  <c r="J478" i="13"/>
  <c r="R478" i="13"/>
  <c r="V478" i="13"/>
  <c r="P478" i="13"/>
  <c r="M478" i="13"/>
  <c r="S478" i="13"/>
  <c r="L478" i="13"/>
  <c r="N478" i="13"/>
  <c r="Q478" i="13"/>
  <c r="U478" i="13"/>
  <c r="K478" i="13"/>
  <c r="T478" i="13"/>
  <c r="O478" i="13"/>
  <c r="K132" i="6"/>
  <c r="I360" i="14"/>
  <c r="W467" i="18"/>
  <c r="X467" i="18"/>
  <c r="S467" i="18"/>
  <c r="N467" i="18"/>
  <c r="J467" i="18"/>
  <c r="P467" i="18"/>
  <c r="L467" i="18"/>
  <c r="M467" i="18"/>
  <c r="V467" i="18"/>
  <c r="R467" i="18"/>
  <c r="K467" i="18"/>
  <c r="T467" i="18"/>
  <c r="U467" i="18"/>
  <c r="O467" i="18"/>
  <c r="Q467" i="18"/>
  <c r="W486" i="18"/>
  <c r="X486" i="18"/>
  <c r="P486" i="18"/>
  <c r="S486" i="18"/>
  <c r="J486" i="18"/>
  <c r="R486" i="18"/>
  <c r="M486" i="18"/>
  <c r="L486" i="18"/>
  <c r="K486" i="18"/>
  <c r="V486" i="18"/>
  <c r="Q486" i="18"/>
  <c r="T486" i="18"/>
  <c r="O486" i="18"/>
  <c r="N486" i="18"/>
  <c r="U486" i="18"/>
  <c r="W525" i="14"/>
  <c r="X525" i="14"/>
  <c r="J525" i="14"/>
  <c r="V525" i="14"/>
  <c r="N525" i="14"/>
  <c r="S525" i="14"/>
  <c r="L525" i="14"/>
  <c r="P525" i="14"/>
  <c r="R525" i="14"/>
  <c r="M525" i="14"/>
  <c r="K525" i="14"/>
  <c r="Q525" i="14"/>
  <c r="U525" i="14"/>
  <c r="T525" i="14"/>
  <c r="O525" i="14"/>
  <c r="X362" i="14"/>
  <c r="W362" i="14"/>
  <c r="L362" i="14"/>
  <c r="K362" i="14"/>
  <c r="J362" i="14"/>
  <c r="S362" i="14"/>
  <c r="P362" i="14"/>
  <c r="N362" i="14"/>
  <c r="V362" i="14"/>
  <c r="R362" i="14"/>
  <c r="M362" i="14"/>
  <c r="U362" i="14"/>
  <c r="T362" i="14"/>
  <c r="O362" i="14"/>
  <c r="Q362" i="14"/>
  <c r="X447" i="14"/>
  <c r="W447" i="14"/>
  <c r="S447" i="14"/>
  <c r="Q447" i="14"/>
  <c r="V447" i="14"/>
  <c r="J447" i="14"/>
  <c r="P447" i="14"/>
  <c r="K447" i="14"/>
  <c r="N447" i="14"/>
  <c r="M447" i="14"/>
  <c r="R447" i="14"/>
  <c r="U447" i="14"/>
  <c r="L447" i="14"/>
  <c r="T447" i="14"/>
  <c r="O447" i="14"/>
  <c r="K227" i="5"/>
  <c r="I498" i="13" s="1"/>
  <c r="I463" i="13"/>
  <c r="X484" i="14"/>
  <c r="W484" i="14"/>
  <c r="J484" i="14"/>
  <c r="V484" i="14"/>
  <c r="N484" i="14"/>
  <c r="S484" i="14"/>
  <c r="P484" i="14"/>
  <c r="L484" i="14"/>
  <c r="U484" i="14"/>
  <c r="M484" i="14"/>
  <c r="R484" i="14"/>
  <c r="K484" i="14"/>
  <c r="Q484" i="14"/>
  <c r="O484" i="14"/>
  <c r="T484" i="14"/>
  <c r="X370" i="13"/>
  <c r="W370" i="13"/>
  <c r="J370" i="13"/>
  <c r="M370" i="13"/>
  <c r="S370" i="13"/>
  <c r="L370" i="13"/>
  <c r="P370" i="13"/>
  <c r="N370" i="13"/>
  <c r="V370" i="13"/>
  <c r="R370" i="13"/>
  <c r="T370" i="13"/>
  <c r="O370" i="13"/>
  <c r="K370" i="13"/>
  <c r="Q370" i="13"/>
  <c r="U370" i="13"/>
  <c r="X371" i="18"/>
  <c r="W371" i="18"/>
  <c r="J371" i="18"/>
  <c r="L371" i="18"/>
  <c r="N371" i="18"/>
  <c r="S371" i="18"/>
  <c r="P371" i="18"/>
  <c r="M371" i="18"/>
  <c r="K371" i="18"/>
  <c r="U371" i="18"/>
  <c r="R371" i="18"/>
  <c r="V371" i="18"/>
  <c r="T371" i="18"/>
  <c r="Q371" i="18"/>
  <c r="O371" i="18"/>
  <c r="X515" i="14"/>
  <c r="W515" i="14"/>
  <c r="M515" i="14"/>
  <c r="J515" i="14"/>
  <c r="S515" i="14"/>
  <c r="N515" i="14"/>
  <c r="P515" i="14"/>
  <c r="V515" i="14"/>
  <c r="L515" i="14"/>
  <c r="R515" i="14"/>
  <c r="T515" i="14"/>
  <c r="Q515" i="14"/>
  <c r="K515" i="14"/>
  <c r="O515" i="14"/>
  <c r="U515" i="14"/>
  <c r="W372" i="18"/>
  <c r="X372" i="18"/>
  <c r="J372" i="18"/>
  <c r="M372" i="18"/>
  <c r="V372" i="18"/>
  <c r="S372" i="18"/>
  <c r="P372" i="18"/>
  <c r="L372" i="18"/>
  <c r="N372" i="18"/>
  <c r="R372" i="18"/>
  <c r="Q372" i="18"/>
  <c r="O372" i="18"/>
  <c r="T372" i="18"/>
  <c r="K372" i="18"/>
  <c r="U372" i="18"/>
  <c r="W377" i="18"/>
  <c r="X377" i="18"/>
  <c r="J377" i="18"/>
  <c r="N377" i="18"/>
  <c r="S377" i="18"/>
  <c r="L377" i="18"/>
  <c r="P377" i="18"/>
  <c r="Q377" i="18"/>
  <c r="V377" i="18"/>
  <c r="R377" i="18"/>
  <c r="M377" i="18"/>
  <c r="K377" i="18"/>
  <c r="U377" i="18"/>
  <c r="T377" i="18"/>
  <c r="O377" i="18"/>
  <c r="W510" i="14"/>
  <c r="X510" i="14"/>
  <c r="M510" i="14"/>
  <c r="P510" i="14"/>
  <c r="N510" i="14"/>
  <c r="V510" i="14"/>
  <c r="J510" i="14"/>
  <c r="S510" i="14"/>
  <c r="U510" i="14"/>
  <c r="Q510" i="14"/>
  <c r="O510" i="14"/>
  <c r="K510" i="14"/>
  <c r="L510" i="14"/>
  <c r="T510" i="14"/>
  <c r="R510" i="14"/>
  <c r="I411" i="18"/>
  <c r="K183" i="10"/>
  <c r="I447" i="18" s="1"/>
  <c r="W428" i="18"/>
  <c r="X428" i="18"/>
  <c r="J428" i="18"/>
  <c r="S428" i="18"/>
  <c r="M428" i="18"/>
  <c r="V428" i="18"/>
  <c r="P428" i="18"/>
  <c r="L428" i="18"/>
  <c r="R428" i="18"/>
  <c r="N428" i="18"/>
  <c r="K428" i="18"/>
  <c r="U428" i="18"/>
  <c r="Q428" i="18"/>
  <c r="O428" i="18"/>
  <c r="T428" i="18"/>
  <c r="X373" i="14"/>
  <c r="W373" i="14"/>
  <c r="S373" i="14"/>
  <c r="M373" i="14"/>
  <c r="P373" i="14"/>
  <c r="N373" i="14"/>
  <c r="J373" i="14"/>
  <c r="V373" i="14"/>
  <c r="L373" i="14"/>
  <c r="Q373" i="14"/>
  <c r="O373" i="14"/>
  <c r="U373" i="14"/>
  <c r="K373" i="14"/>
  <c r="R373" i="14"/>
  <c r="T373" i="14"/>
  <c r="W423" i="14"/>
  <c r="J423" i="14"/>
  <c r="X423" i="14"/>
  <c r="N423" i="14"/>
  <c r="P423" i="14"/>
  <c r="L423" i="14"/>
  <c r="M423" i="14"/>
  <c r="S423" i="14"/>
  <c r="R423" i="14"/>
  <c r="V423" i="14"/>
  <c r="K423" i="14"/>
  <c r="Q423" i="14"/>
  <c r="O423" i="14"/>
  <c r="T423" i="14"/>
  <c r="U423" i="14"/>
  <c r="W456" i="18"/>
  <c r="X456" i="18"/>
  <c r="J456" i="18"/>
  <c r="V456" i="18"/>
  <c r="U456" i="18"/>
  <c r="R456" i="18"/>
  <c r="L456" i="18"/>
  <c r="P456" i="18"/>
  <c r="S456" i="18"/>
  <c r="M456" i="18"/>
  <c r="K456" i="18"/>
  <c r="N456" i="18"/>
  <c r="Q456" i="18"/>
  <c r="O456" i="18"/>
  <c r="T456" i="18"/>
  <c r="X382" i="13"/>
  <c r="W382" i="13"/>
  <c r="L382" i="13"/>
  <c r="J382" i="13"/>
  <c r="P382" i="13"/>
  <c r="R382" i="13"/>
  <c r="N382" i="13"/>
  <c r="S382" i="13"/>
  <c r="V382" i="13"/>
  <c r="U382" i="13"/>
  <c r="Q382" i="13"/>
  <c r="K382" i="13"/>
  <c r="T382" i="13"/>
  <c r="O382" i="13"/>
  <c r="M382" i="13"/>
  <c r="W484" i="18"/>
  <c r="X484" i="18"/>
  <c r="L484" i="18"/>
  <c r="N484" i="18"/>
  <c r="J484" i="18"/>
  <c r="P484" i="18"/>
  <c r="S484" i="18"/>
  <c r="M484" i="18"/>
  <c r="K484" i="18"/>
  <c r="R484" i="18"/>
  <c r="O484" i="18"/>
  <c r="U484" i="18"/>
  <c r="Q484" i="18"/>
  <c r="T484" i="18"/>
  <c r="V484" i="18"/>
  <c r="W492" i="13"/>
  <c r="X492" i="13"/>
  <c r="J492" i="13"/>
  <c r="V492" i="13"/>
  <c r="P492" i="13"/>
  <c r="S492" i="13"/>
  <c r="N492" i="13"/>
  <c r="L492" i="13"/>
  <c r="R492" i="13"/>
  <c r="T492" i="13"/>
  <c r="U492" i="13"/>
  <c r="M492" i="13"/>
  <c r="Q492" i="13"/>
  <c r="O492" i="13"/>
  <c r="K492" i="13"/>
  <c r="X479" i="13"/>
  <c r="W479" i="13"/>
  <c r="J479" i="13"/>
  <c r="P479" i="13"/>
  <c r="K479" i="13"/>
  <c r="M479" i="13"/>
  <c r="V479" i="13"/>
  <c r="S479" i="13"/>
  <c r="L479" i="13"/>
  <c r="N479" i="13"/>
  <c r="R479" i="13"/>
  <c r="Q479" i="13"/>
  <c r="T479" i="13"/>
  <c r="U479" i="13"/>
  <c r="O479" i="13"/>
  <c r="X476" i="13"/>
  <c r="J476" i="13"/>
  <c r="M476" i="13"/>
  <c r="N476" i="13"/>
  <c r="P476" i="13"/>
  <c r="S476" i="13"/>
  <c r="L476" i="13"/>
  <c r="W476" i="13"/>
  <c r="R476" i="13"/>
  <c r="K476" i="13"/>
  <c r="V476" i="13"/>
  <c r="O476" i="13"/>
  <c r="Q476" i="13"/>
  <c r="T476" i="13"/>
  <c r="U476" i="13"/>
  <c r="X517" i="14"/>
  <c r="W517" i="14"/>
  <c r="P517" i="14"/>
  <c r="J517" i="14"/>
  <c r="M517" i="14"/>
  <c r="S517" i="14"/>
  <c r="V517" i="14"/>
  <c r="Q517" i="14"/>
  <c r="N517" i="14"/>
  <c r="L517" i="14"/>
  <c r="K517" i="14"/>
  <c r="T517" i="14"/>
  <c r="O517" i="14"/>
  <c r="U517" i="14"/>
  <c r="R517" i="14"/>
  <c r="X379" i="13"/>
  <c r="W379" i="13"/>
  <c r="J379" i="13"/>
  <c r="V379" i="13"/>
  <c r="S379" i="13"/>
  <c r="K379" i="13"/>
  <c r="L379" i="13"/>
  <c r="P379" i="13"/>
  <c r="M379" i="13"/>
  <c r="N379" i="13"/>
  <c r="Q379" i="13"/>
  <c r="U379" i="13"/>
  <c r="T379" i="13"/>
  <c r="O379" i="13"/>
  <c r="R379" i="13"/>
  <c r="N114" i="17"/>
  <c r="K114" i="17"/>
  <c r="I244" i="14"/>
  <c r="M244" i="6"/>
  <c r="I198" i="13"/>
  <c r="M198" i="5"/>
  <c r="I247" i="18"/>
  <c r="M247" i="10"/>
  <c r="M171" i="10"/>
  <c r="I171" i="18"/>
  <c r="M205" i="5"/>
  <c r="I205" i="13"/>
  <c r="I114" i="18"/>
  <c r="M114" i="10"/>
  <c r="M265" i="5"/>
  <c r="I265" i="13"/>
  <c r="I208" i="14"/>
  <c r="M208" i="6"/>
  <c r="M202" i="10"/>
  <c r="I202" i="18"/>
  <c r="I200" i="18"/>
  <c r="M200" i="10"/>
  <c r="M263" i="5"/>
  <c r="I263" i="13"/>
  <c r="I206" i="14"/>
  <c r="M206" i="6"/>
  <c r="M237" i="6"/>
  <c r="I237" i="14"/>
  <c r="I180" i="13"/>
  <c r="M180" i="5"/>
  <c r="I197" i="13"/>
  <c r="M197" i="5"/>
  <c r="I102" i="13"/>
  <c r="M102" i="5"/>
  <c r="I251" i="18"/>
  <c r="M251" i="10"/>
  <c r="I118" i="18"/>
  <c r="M118" i="10"/>
  <c r="I223" i="14"/>
  <c r="M223" i="6"/>
  <c r="I129" i="13"/>
  <c r="M129" i="5"/>
  <c r="I111" i="18"/>
  <c r="M111" i="10"/>
  <c r="I241" i="14"/>
  <c r="M241" i="6"/>
  <c r="I110" i="14"/>
  <c r="M110" i="6"/>
  <c r="I156" i="14"/>
  <c r="M156" i="6"/>
  <c r="M121" i="10"/>
  <c r="I121" i="18"/>
  <c r="I195" i="13"/>
  <c r="M195" i="5"/>
  <c r="M181" i="5"/>
  <c r="I181" i="13"/>
  <c r="M200" i="5"/>
  <c r="I200" i="13"/>
  <c r="I169" i="14"/>
  <c r="M169" i="6"/>
  <c r="I101" i="14"/>
  <c r="M101" i="6"/>
  <c r="I115" i="13"/>
  <c r="M115" i="5"/>
  <c r="I193" i="13"/>
  <c r="M193" i="5"/>
  <c r="I99" i="13"/>
  <c r="M99" i="5"/>
  <c r="I112" i="14"/>
  <c r="M112" i="6"/>
  <c r="I258" i="18"/>
  <c r="M258" i="10"/>
  <c r="I159" i="14"/>
  <c r="M159" i="6"/>
  <c r="I239" i="14"/>
  <c r="M239" i="6"/>
  <c r="I256" i="14"/>
  <c r="M256" i="6"/>
  <c r="I168" i="14"/>
  <c r="M168" i="6"/>
  <c r="I222" i="13"/>
  <c r="M222" i="5"/>
  <c r="I95" i="14"/>
  <c r="J132" i="6"/>
  <c r="M95" i="6"/>
  <c r="I165" i="13"/>
  <c r="M165" i="5"/>
  <c r="I261" i="13"/>
  <c r="M261" i="5"/>
  <c r="M15" i="5"/>
  <c r="I15" i="13"/>
  <c r="I182" i="13"/>
  <c r="M182" i="5"/>
  <c r="I177" i="13"/>
  <c r="M177" i="5"/>
  <c r="I140" i="14"/>
  <c r="J144" i="6"/>
  <c r="M140" i="6"/>
  <c r="I217" i="13"/>
  <c r="M217" i="5"/>
  <c r="I237" i="13"/>
  <c r="M237" i="5"/>
  <c r="I171" i="14"/>
  <c r="M171" i="6"/>
  <c r="M152" i="5"/>
  <c r="I152" i="13"/>
  <c r="I120" i="14"/>
  <c r="M120" i="6"/>
  <c r="I201" i="13"/>
  <c r="M201" i="5"/>
  <c r="E115" i="21"/>
  <c r="L785" i="18"/>
  <c r="Q785" i="18"/>
  <c r="N785" i="18"/>
  <c r="M785" i="18"/>
  <c r="O785" i="18"/>
  <c r="T785" i="18"/>
  <c r="J785" i="18"/>
  <c r="S785" i="18"/>
  <c r="X785" i="18"/>
  <c r="K785" i="18"/>
  <c r="V785" i="18"/>
  <c r="U785" i="18"/>
  <c r="P785" i="18"/>
  <c r="R785" i="18"/>
  <c r="W785" i="18"/>
  <c r="M693" i="13"/>
  <c r="T693" i="13"/>
  <c r="W693" i="13"/>
  <c r="X693" i="13"/>
  <c r="J693" i="13"/>
  <c r="K693" i="13"/>
  <c r="O693" i="13"/>
  <c r="L693" i="13"/>
  <c r="U693" i="13"/>
  <c r="Q693" i="13"/>
  <c r="P693" i="13"/>
  <c r="V693" i="13"/>
  <c r="S693" i="13"/>
  <c r="N693" i="13"/>
  <c r="R693" i="13"/>
  <c r="L131" i="5"/>
  <c r="I637" i="13"/>
  <c r="X756" i="13"/>
  <c r="J756" i="13"/>
  <c r="K756" i="13"/>
  <c r="Q756" i="13"/>
  <c r="P756" i="13"/>
  <c r="M756" i="13"/>
  <c r="W756" i="13"/>
  <c r="U756" i="13"/>
  <c r="L756" i="13"/>
  <c r="N756" i="13"/>
  <c r="V756" i="13"/>
  <c r="R756" i="13"/>
  <c r="S756" i="13"/>
  <c r="O756" i="13"/>
  <c r="T756" i="13"/>
  <c r="W731" i="18"/>
  <c r="M731" i="18"/>
  <c r="P731" i="18"/>
  <c r="J731" i="18"/>
  <c r="V731" i="18"/>
  <c r="T731" i="18"/>
  <c r="U731" i="18"/>
  <c r="N731" i="18"/>
  <c r="R731" i="18"/>
  <c r="O731" i="18"/>
  <c r="X731" i="18"/>
  <c r="Q731" i="18"/>
  <c r="L731" i="18"/>
  <c r="K731" i="18"/>
  <c r="S731" i="18"/>
  <c r="M783" i="13"/>
  <c r="X783" i="13"/>
  <c r="J783" i="13"/>
  <c r="W783" i="13"/>
  <c r="T783" i="13"/>
  <c r="R783" i="13"/>
  <c r="Q783" i="13"/>
  <c r="S783" i="13"/>
  <c r="O783" i="13"/>
  <c r="U783" i="13"/>
  <c r="P783" i="13"/>
  <c r="K783" i="13"/>
  <c r="V783" i="13"/>
  <c r="L783" i="13"/>
  <c r="N783" i="13"/>
  <c r="M701" i="13"/>
  <c r="P701" i="13"/>
  <c r="W701" i="13"/>
  <c r="O701" i="13"/>
  <c r="X701" i="13"/>
  <c r="K701" i="13"/>
  <c r="J701" i="13"/>
  <c r="L701" i="13"/>
  <c r="Q701" i="13"/>
  <c r="U701" i="13"/>
  <c r="R701" i="13"/>
  <c r="T701" i="13"/>
  <c r="S701" i="13"/>
  <c r="V701" i="13"/>
  <c r="N701" i="13"/>
  <c r="W702" i="14"/>
  <c r="X702" i="14"/>
  <c r="M702" i="14"/>
  <c r="U702" i="14"/>
  <c r="P702" i="14"/>
  <c r="T702" i="14"/>
  <c r="J702" i="14"/>
  <c r="L702" i="14"/>
  <c r="K702" i="14"/>
  <c r="S702" i="14"/>
  <c r="Q702" i="14"/>
  <c r="O702" i="14"/>
  <c r="V702" i="14"/>
  <c r="R702" i="14"/>
  <c r="N702" i="14"/>
  <c r="I453" i="18"/>
  <c r="K225" i="10"/>
  <c r="I489" i="18" s="1"/>
  <c r="W384" i="14"/>
  <c r="X384" i="14"/>
  <c r="L384" i="14"/>
  <c r="S384" i="14"/>
  <c r="N384" i="14"/>
  <c r="J384" i="14"/>
  <c r="P384" i="14"/>
  <c r="M384" i="14"/>
  <c r="K384" i="14"/>
  <c r="R384" i="14"/>
  <c r="T384" i="14"/>
  <c r="O384" i="14"/>
  <c r="Q384" i="14"/>
  <c r="U384" i="14"/>
  <c r="V384" i="14"/>
  <c r="X498" i="18"/>
  <c r="W498" i="18"/>
  <c r="P498" i="18"/>
  <c r="M498" i="18"/>
  <c r="S498" i="18"/>
  <c r="J498" i="18"/>
  <c r="L498" i="18"/>
  <c r="N498" i="18"/>
  <c r="V498" i="18"/>
  <c r="R498" i="18"/>
  <c r="T498" i="18"/>
  <c r="K498" i="18"/>
  <c r="Q498" i="18"/>
  <c r="U498" i="18"/>
  <c r="O498" i="18"/>
  <c r="W483" i="14"/>
  <c r="J483" i="14"/>
  <c r="P483" i="14"/>
  <c r="M483" i="14"/>
  <c r="N483" i="14"/>
  <c r="S483" i="14"/>
  <c r="V483" i="14"/>
  <c r="X483" i="14"/>
  <c r="L483" i="14"/>
  <c r="R483" i="14"/>
  <c r="K483" i="14"/>
  <c r="U483" i="14"/>
  <c r="T483" i="14"/>
  <c r="O483" i="14"/>
  <c r="Q483" i="14"/>
  <c r="W385" i="13"/>
  <c r="X385" i="13"/>
  <c r="J385" i="13"/>
  <c r="S385" i="13"/>
  <c r="V385" i="13"/>
  <c r="P385" i="13"/>
  <c r="N385" i="13"/>
  <c r="M385" i="13"/>
  <c r="R385" i="13"/>
  <c r="L385" i="13"/>
  <c r="T385" i="13"/>
  <c r="O385" i="13"/>
  <c r="K385" i="13"/>
  <c r="U385" i="13"/>
  <c r="Q385" i="13"/>
  <c r="L366" i="18"/>
  <c r="W366" i="18"/>
  <c r="X366" i="18"/>
  <c r="J366" i="18"/>
  <c r="M366" i="18"/>
  <c r="Q366" i="18"/>
  <c r="P366" i="18"/>
  <c r="V366" i="18"/>
  <c r="S366" i="18"/>
  <c r="N366" i="18"/>
  <c r="K366" i="18"/>
  <c r="R366" i="18"/>
  <c r="O366" i="18"/>
  <c r="T366" i="18"/>
  <c r="U366" i="18"/>
  <c r="X473" i="14"/>
  <c r="L473" i="14"/>
  <c r="K473" i="14"/>
  <c r="W473" i="14"/>
  <c r="S473" i="14"/>
  <c r="J473" i="14"/>
  <c r="P473" i="14"/>
  <c r="R473" i="14"/>
  <c r="V473" i="14"/>
  <c r="M473" i="14"/>
  <c r="N473" i="14"/>
  <c r="T473" i="14"/>
  <c r="O473" i="14"/>
  <c r="Q473" i="14"/>
  <c r="U473" i="14"/>
  <c r="W426" i="14"/>
  <c r="X426" i="14"/>
  <c r="J426" i="14"/>
  <c r="P426" i="14"/>
  <c r="N426" i="14"/>
  <c r="O426" i="14"/>
  <c r="S426" i="14"/>
  <c r="L426" i="14"/>
  <c r="V426" i="14"/>
  <c r="R426" i="14"/>
  <c r="K426" i="14"/>
  <c r="U426" i="14"/>
  <c r="Q426" i="14"/>
  <c r="T426" i="14"/>
  <c r="M426" i="14"/>
  <c r="M212" i="10"/>
  <c r="I212" i="18"/>
  <c r="I96" i="18"/>
  <c r="M96" i="10"/>
  <c r="I125" i="18"/>
  <c r="M125" i="10"/>
  <c r="I245" i="14"/>
  <c r="M245" i="6"/>
  <c r="M106" i="5"/>
  <c r="I106" i="13"/>
  <c r="I262" i="18"/>
  <c r="M262" i="10"/>
  <c r="I104" i="18"/>
  <c r="M104" i="10"/>
  <c r="I112" i="18"/>
  <c r="M112" i="10"/>
  <c r="I174" i="18"/>
  <c r="M174" i="10"/>
  <c r="V614" i="17"/>
  <c r="M115" i="17"/>
  <c r="M619" i="17" s="1"/>
  <c r="M128" i="17"/>
  <c r="M632" i="17" s="1"/>
  <c r="E127" i="21"/>
  <c r="J128" i="17"/>
  <c r="J115" i="17"/>
  <c r="X761" i="18"/>
  <c r="W761" i="18"/>
  <c r="J761" i="18"/>
  <c r="M761" i="18"/>
  <c r="U761" i="18"/>
  <c r="V761" i="18"/>
  <c r="L761" i="18"/>
  <c r="Q761" i="18"/>
  <c r="K761" i="18"/>
  <c r="R761" i="18"/>
  <c r="N761" i="18"/>
  <c r="S761" i="18"/>
  <c r="O761" i="18"/>
  <c r="T761" i="18"/>
  <c r="P761" i="18"/>
  <c r="U783" i="18"/>
  <c r="S783" i="18"/>
  <c r="W783" i="18"/>
  <c r="Q783" i="18"/>
  <c r="V783" i="18"/>
  <c r="T783" i="18"/>
  <c r="O783" i="18"/>
  <c r="M783" i="18"/>
  <c r="P783" i="18"/>
  <c r="X783" i="18"/>
  <c r="J783" i="18"/>
  <c r="N783" i="18"/>
  <c r="K783" i="18"/>
  <c r="L783" i="18"/>
  <c r="R783" i="18"/>
  <c r="W67" i="19"/>
  <c r="V67" i="19"/>
  <c r="L67" i="19"/>
  <c r="S67" i="19"/>
  <c r="I67" i="19"/>
  <c r="J67" i="19"/>
  <c r="Q67" i="19"/>
  <c r="T67" i="19"/>
  <c r="O67" i="19"/>
  <c r="R67" i="19"/>
  <c r="U67" i="19"/>
  <c r="M67" i="19"/>
  <c r="P67" i="19"/>
  <c r="K67" i="19"/>
  <c r="N67" i="19"/>
  <c r="W677" i="18"/>
  <c r="J677" i="18"/>
  <c r="X677" i="18"/>
  <c r="K677" i="18"/>
  <c r="L677" i="18"/>
  <c r="M677" i="18"/>
  <c r="O677" i="18"/>
  <c r="U677" i="18"/>
  <c r="V677" i="18"/>
  <c r="T677" i="18"/>
  <c r="Q677" i="18"/>
  <c r="P677" i="18"/>
  <c r="R677" i="18"/>
  <c r="N677" i="18"/>
  <c r="S677" i="18"/>
  <c r="X695" i="13"/>
  <c r="W695" i="13"/>
  <c r="L695" i="13"/>
  <c r="M695" i="13"/>
  <c r="V695" i="13"/>
  <c r="J695" i="13"/>
  <c r="K695" i="13"/>
  <c r="P695" i="13"/>
  <c r="Q695" i="13"/>
  <c r="S695" i="13"/>
  <c r="O695" i="13"/>
  <c r="N695" i="13"/>
  <c r="T695" i="13"/>
  <c r="U695" i="13"/>
  <c r="R695" i="13"/>
  <c r="W698" i="14"/>
  <c r="X698" i="14"/>
  <c r="M698" i="14"/>
  <c r="T698" i="14"/>
  <c r="J698" i="14"/>
  <c r="P698" i="14"/>
  <c r="O698" i="14"/>
  <c r="R698" i="14"/>
  <c r="K698" i="14"/>
  <c r="L698" i="14"/>
  <c r="Q698" i="14"/>
  <c r="U698" i="14"/>
  <c r="V698" i="14"/>
  <c r="S698" i="14"/>
  <c r="N698" i="14"/>
  <c r="I623" i="18"/>
  <c r="L131" i="10"/>
  <c r="X685" i="18"/>
  <c r="W685" i="18"/>
  <c r="J685" i="18"/>
  <c r="T685" i="18"/>
  <c r="U685" i="18"/>
  <c r="K685" i="18"/>
  <c r="R685" i="18"/>
  <c r="L685" i="18"/>
  <c r="S685" i="18"/>
  <c r="P685" i="18"/>
  <c r="N685" i="18"/>
  <c r="O685" i="18"/>
  <c r="Q685" i="18"/>
  <c r="M685" i="18"/>
  <c r="V685" i="18"/>
  <c r="X742" i="13"/>
  <c r="W742" i="13"/>
  <c r="T742" i="13"/>
  <c r="M742" i="13"/>
  <c r="J742" i="13"/>
  <c r="R742" i="13"/>
  <c r="P742" i="13"/>
  <c r="L742" i="13"/>
  <c r="V742" i="13"/>
  <c r="Q742" i="13"/>
  <c r="K742" i="13"/>
  <c r="S742" i="13"/>
  <c r="O742" i="13"/>
  <c r="U742" i="13"/>
  <c r="N742" i="13"/>
  <c r="X778" i="14"/>
  <c r="M778" i="14"/>
  <c r="W778" i="14"/>
  <c r="U778" i="14"/>
  <c r="V778" i="14"/>
  <c r="K778" i="14"/>
  <c r="N778" i="14"/>
  <c r="Q778" i="14"/>
  <c r="R778" i="14"/>
  <c r="J778" i="14"/>
  <c r="S778" i="14"/>
  <c r="O778" i="14"/>
  <c r="T778" i="14"/>
  <c r="P778" i="14"/>
  <c r="L778" i="14"/>
  <c r="K290" i="17"/>
  <c r="K289" i="17"/>
  <c r="K625" i="17" s="1"/>
  <c r="K280" i="17"/>
  <c r="K282" i="17"/>
  <c r="K292" i="17"/>
  <c r="K628" i="17" s="1"/>
  <c r="K294" i="17"/>
  <c r="W462" i="14"/>
  <c r="X462" i="14"/>
  <c r="J462" i="14"/>
  <c r="P462" i="14"/>
  <c r="L462" i="14"/>
  <c r="S462" i="14"/>
  <c r="M462" i="14"/>
  <c r="V462" i="14"/>
  <c r="N462" i="14"/>
  <c r="K462" i="14"/>
  <c r="Q462" i="14"/>
  <c r="T462" i="14"/>
  <c r="O462" i="14"/>
  <c r="U462" i="14"/>
  <c r="R462" i="14"/>
  <c r="X524" i="13"/>
  <c r="W524" i="13"/>
  <c r="J524" i="13"/>
  <c r="P524" i="13"/>
  <c r="V524" i="13"/>
  <c r="S524" i="13"/>
  <c r="N524" i="13"/>
  <c r="M524" i="13"/>
  <c r="L524" i="13"/>
  <c r="K524" i="13"/>
  <c r="O524" i="13"/>
  <c r="U524" i="13"/>
  <c r="Q524" i="13"/>
  <c r="T524" i="13"/>
  <c r="R524" i="13"/>
  <c r="X482" i="13"/>
  <c r="W482" i="13"/>
  <c r="J482" i="13"/>
  <c r="K482" i="13"/>
  <c r="P482" i="13"/>
  <c r="S482" i="13"/>
  <c r="N482" i="13"/>
  <c r="M482" i="13"/>
  <c r="L482" i="13"/>
  <c r="R482" i="13"/>
  <c r="T482" i="13"/>
  <c r="O482" i="13"/>
  <c r="Q482" i="13"/>
  <c r="U482" i="13"/>
  <c r="V482" i="13"/>
  <c r="W428" i="13"/>
  <c r="X428" i="13"/>
  <c r="P428" i="13"/>
  <c r="S428" i="13"/>
  <c r="L428" i="13"/>
  <c r="J428" i="13"/>
  <c r="R428" i="13"/>
  <c r="M428" i="13"/>
  <c r="N428" i="13"/>
  <c r="V428" i="13"/>
  <c r="K428" i="13"/>
  <c r="Q428" i="13"/>
  <c r="U428" i="13"/>
  <c r="T428" i="13"/>
  <c r="O428" i="13"/>
  <c r="W442" i="13"/>
  <c r="X442" i="13"/>
  <c r="P442" i="13"/>
  <c r="V442" i="13"/>
  <c r="N442" i="13"/>
  <c r="J442" i="13"/>
  <c r="S442" i="13"/>
  <c r="L442" i="13"/>
  <c r="M442" i="13"/>
  <c r="U442" i="13"/>
  <c r="K442" i="13"/>
  <c r="T442" i="13"/>
  <c r="O442" i="13"/>
  <c r="R442" i="13"/>
  <c r="Q442" i="13"/>
  <c r="W374" i="13"/>
  <c r="P374" i="13"/>
  <c r="V374" i="13"/>
  <c r="X374" i="13"/>
  <c r="J374" i="13"/>
  <c r="L374" i="13"/>
  <c r="R374" i="13"/>
  <c r="S374" i="13"/>
  <c r="M374" i="13"/>
  <c r="N374" i="13"/>
  <c r="U374" i="13"/>
  <c r="K374" i="13"/>
  <c r="Q374" i="13"/>
  <c r="O374" i="13"/>
  <c r="T374" i="13"/>
  <c r="W468" i="18"/>
  <c r="X468" i="18"/>
  <c r="S468" i="18"/>
  <c r="V468" i="18"/>
  <c r="P468" i="18"/>
  <c r="M468" i="18"/>
  <c r="J468" i="18"/>
  <c r="N468" i="18"/>
  <c r="L468" i="18"/>
  <c r="R468" i="18"/>
  <c r="K468" i="18"/>
  <c r="U468" i="18"/>
  <c r="Q468" i="18"/>
  <c r="T468" i="18"/>
  <c r="O468" i="18"/>
  <c r="W368" i="13"/>
  <c r="X368" i="13"/>
  <c r="J368" i="13"/>
  <c r="M368" i="13"/>
  <c r="P368" i="13"/>
  <c r="N368" i="13"/>
  <c r="S368" i="13"/>
  <c r="R368" i="13"/>
  <c r="K368" i="13"/>
  <c r="L368" i="13"/>
  <c r="V368" i="13"/>
  <c r="T368" i="13"/>
  <c r="Q368" i="13"/>
  <c r="U368" i="13"/>
  <c r="O368" i="13"/>
  <c r="M232" i="6"/>
  <c r="J268" i="6"/>
  <c r="I232" i="14"/>
  <c r="I103" i="14"/>
  <c r="M103" i="6"/>
  <c r="I153" i="13"/>
  <c r="M153" i="5"/>
  <c r="I118" i="14"/>
  <c r="M118" i="6"/>
  <c r="I256" i="13"/>
  <c r="M256" i="5"/>
  <c r="I244" i="13"/>
  <c r="M244" i="5"/>
  <c r="I207" i="14"/>
  <c r="M207" i="6"/>
  <c r="I198" i="14"/>
  <c r="M198" i="6"/>
  <c r="I164" i="14"/>
  <c r="M164" i="6"/>
  <c r="K614" i="17"/>
  <c r="U115" i="17"/>
  <c r="U619" i="17" s="1"/>
  <c r="U128" i="17"/>
  <c r="U632" i="17" s="1"/>
  <c r="T124" i="17"/>
  <c r="S112" i="17"/>
  <c r="U112" i="17"/>
  <c r="U616" i="17" s="1"/>
  <c r="W690" i="14"/>
  <c r="M690" i="14"/>
  <c r="J690" i="14"/>
  <c r="T690" i="14"/>
  <c r="V690" i="14"/>
  <c r="P690" i="14"/>
  <c r="K690" i="14"/>
  <c r="O690" i="14"/>
  <c r="L690" i="14"/>
  <c r="R690" i="14"/>
  <c r="S690" i="14"/>
  <c r="N690" i="14"/>
  <c r="X690" i="14"/>
  <c r="U690" i="14"/>
  <c r="Q690" i="14"/>
  <c r="X768" i="14"/>
  <c r="W768" i="14"/>
  <c r="M768" i="14"/>
  <c r="T768" i="14"/>
  <c r="Q768" i="14"/>
  <c r="P768" i="14"/>
  <c r="S768" i="14"/>
  <c r="O768" i="14"/>
  <c r="V768" i="14"/>
  <c r="K768" i="14"/>
  <c r="N768" i="14"/>
  <c r="R768" i="14"/>
  <c r="J768" i="14"/>
  <c r="U768" i="14"/>
  <c r="L768" i="14"/>
  <c r="W658" i="14"/>
  <c r="T658" i="14"/>
  <c r="J658" i="14"/>
  <c r="P658" i="14"/>
  <c r="K658" i="14"/>
  <c r="L658" i="14"/>
  <c r="U658" i="14"/>
  <c r="V658" i="14"/>
  <c r="S658" i="14"/>
  <c r="N658" i="14"/>
  <c r="X658" i="14"/>
  <c r="Q658" i="14"/>
  <c r="O658" i="14"/>
  <c r="M658" i="14"/>
  <c r="R658" i="14"/>
  <c r="X780" i="18"/>
  <c r="M780" i="18"/>
  <c r="U780" i="18"/>
  <c r="R780" i="18"/>
  <c r="J780" i="18"/>
  <c r="O780" i="18"/>
  <c r="T780" i="18"/>
  <c r="Q780" i="18"/>
  <c r="P780" i="18"/>
  <c r="V780" i="18"/>
  <c r="N780" i="18"/>
  <c r="K780" i="18"/>
  <c r="S780" i="18"/>
  <c r="W780" i="18"/>
  <c r="L780" i="18"/>
  <c r="X749" i="18"/>
  <c r="W749" i="18"/>
  <c r="M749" i="18"/>
  <c r="R749" i="18"/>
  <c r="L749" i="18"/>
  <c r="U749" i="18"/>
  <c r="Q749" i="18"/>
  <c r="V749" i="18"/>
  <c r="O749" i="18"/>
  <c r="J749" i="18"/>
  <c r="S749" i="18"/>
  <c r="N749" i="18"/>
  <c r="T749" i="18"/>
  <c r="K749" i="18"/>
  <c r="P749" i="18"/>
  <c r="W706" i="14"/>
  <c r="X706" i="14"/>
  <c r="T706" i="14"/>
  <c r="U706" i="14"/>
  <c r="L706" i="14"/>
  <c r="M706" i="14"/>
  <c r="S706" i="14"/>
  <c r="R706" i="14"/>
  <c r="P706" i="14"/>
  <c r="Q706" i="14"/>
  <c r="N706" i="14"/>
  <c r="J706" i="14"/>
  <c r="V706" i="14"/>
  <c r="O706" i="14"/>
  <c r="K706" i="14"/>
  <c r="L145" i="5"/>
  <c r="I687" i="13" s="1"/>
  <c r="I683" i="13"/>
  <c r="W693" i="14"/>
  <c r="X693" i="14"/>
  <c r="O693" i="14"/>
  <c r="U693" i="14"/>
  <c r="K693" i="14"/>
  <c r="T693" i="14"/>
  <c r="P693" i="14"/>
  <c r="L693" i="14"/>
  <c r="J693" i="14"/>
  <c r="S693" i="14"/>
  <c r="V693" i="14"/>
  <c r="Q693" i="14"/>
  <c r="M693" i="14"/>
  <c r="R693" i="14"/>
  <c r="N693" i="14"/>
  <c r="M788" i="13"/>
  <c r="W788" i="13"/>
  <c r="X788" i="13"/>
  <c r="R788" i="13"/>
  <c r="O788" i="13"/>
  <c r="J788" i="13"/>
  <c r="T788" i="13"/>
  <c r="U788" i="13"/>
  <c r="Q788" i="13"/>
  <c r="K788" i="13"/>
  <c r="L788" i="13"/>
  <c r="N788" i="13"/>
  <c r="P788" i="13"/>
  <c r="S788" i="13"/>
  <c r="V788" i="13"/>
  <c r="M708" i="14"/>
  <c r="J708" i="14"/>
  <c r="T708" i="14"/>
  <c r="Q708" i="14"/>
  <c r="V708" i="14"/>
  <c r="L708" i="14"/>
  <c r="X708" i="14"/>
  <c r="R708" i="14"/>
  <c r="S708" i="14"/>
  <c r="N708" i="14"/>
  <c r="P708" i="14"/>
  <c r="W708" i="14"/>
  <c r="K708" i="14"/>
  <c r="O708" i="14"/>
  <c r="U708" i="14"/>
  <c r="W778" i="18"/>
  <c r="M778" i="18"/>
  <c r="J778" i="18"/>
  <c r="T778" i="18"/>
  <c r="P778" i="18"/>
  <c r="L778" i="18"/>
  <c r="U778" i="18"/>
  <c r="O778" i="18"/>
  <c r="X778" i="18"/>
  <c r="Q778" i="18"/>
  <c r="S778" i="18"/>
  <c r="K778" i="18"/>
  <c r="R778" i="18"/>
  <c r="V778" i="18"/>
  <c r="N778" i="18"/>
  <c r="X778" i="13"/>
  <c r="W778" i="13"/>
  <c r="M778" i="13"/>
  <c r="V778" i="13"/>
  <c r="T778" i="13"/>
  <c r="Q778" i="13"/>
  <c r="O778" i="13"/>
  <c r="L778" i="13"/>
  <c r="U778" i="13"/>
  <c r="N778" i="13"/>
  <c r="P778" i="13"/>
  <c r="J778" i="13"/>
  <c r="R778" i="13"/>
  <c r="K778" i="13"/>
  <c r="S778" i="13"/>
  <c r="M729" i="18"/>
  <c r="J729" i="18"/>
  <c r="S729" i="18"/>
  <c r="U729" i="18"/>
  <c r="O729" i="18"/>
  <c r="V729" i="18"/>
  <c r="T729" i="18"/>
  <c r="X729" i="18"/>
  <c r="L729" i="18"/>
  <c r="P729" i="18"/>
  <c r="R729" i="18"/>
  <c r="Q729" i="18"/>
  <c r="N729" i="18"/>
  <c r="W729" i="18"/>
  <c r="K729" i="18"/>
  <c r="W742" i="14"/>
  <c r="M742" i="14"/>
  <c r="J742" i="14"/>
  <c r="X742" i="14"/>
  <c r="T742" i="14"/>
  <c r="P742" i="14"/>
  <c r="O742" i="14"/>
  <c r="U742" i="14"/>
  <c r="L742" i="14"/>
  <c r="V742" i="14"/>
  <c r="N742" i="14"/>
  <c r="K742" i="14"/>
  <c r="Q742" i="14"/>
  <c r="R742" i="14"/>
  <c r="S742" i="14"/>
  <c r="M739" i="14"/>
  <c r="L739" i="14"/>
  <c r="R739" i="14"/>
  <c r="K739" i="14"/>
  <c r="V739" i="14"/>
  <c r="J739" i="14"/>
  <c r="P739" i="14"/>
  <c r="O739" i="14"/>
  <c r="W739" i="14"/>
  <c r="X739" i="14"/>
  <c r="N739" i="14"/>
  <c r="S739" i="14"/>
  <c r="Q739" i="14"/>
  <c r="T739" i="14"/>
  <c r="U739" i="14"/>
  <c r="L672" i="14"/>
  <c r="Q672" i="14"/>
  <c r="P672" i="14"/>
  <c r="S672" i="14"/>
  <c r="M672" i="14"/>
  <c r="T672" i="14"/>
  <c r="V672" i="14"/>
  <c r="R672" i="14"/>
  <c r="X672" i="14"/>
  <c r="U672" i="14"/>
  <c r="W672" i="14"/>
  <c r="N672" i="14"/>
  <c r="K672" i="14"/>
  <c r="O672" i="14"/>
  <c r="J672" i="14"/>
  <c r="X628" i="18"/>
  <c r="M628" i="18"/>
  <c r="W628" i="18"/>
  <c r="J628" i="18"/>
  <c r="O628" i="18"/>
  <c r="U628" i="18"/>
  <c r="T628" i="18"/>
  <c r="L628" i="18"/>
  <c r="R628" i="18"/>
  <c r="P628" i="18"/>
  <c r="K628" i="18"/>
  <c r="S628" i="18"/>
  <c r="V628" i="18"/>
  <c r="Q628" i="18"/>
  <c r="N628" i="18"/>
  <c r="X738" i="14"/>
  <c r="M738" i="14"/>
  <c r="W738" i="14"/>
  <c r="Q738" i="14"/>
  <c r="K738" i="14"/>
  <c r="R738" i="14"/>
  <c r="U738" i="14"/>
  <c r="L738" i="14"/>
  <c r="S738" i="14"/>
  <c r="N738" i="14"/>
  <c r="T738" i="14"/>
  <c r="O738" i="14"/>
  <c r="P738" i="14"/>
  <c r="V738" i="14"/>
  <c r="J738" i="14"/>
  <c r="X668" i="13"/>
  <c r="M668" i="13"/>
  <c r="W668" i="13"/>
  <c r="J668" i="13"/>
  <c r="L668" i="13"/>
  <c r="S668" i="13"/>
  <c r="R668" i="13"/>
  <c r="Q668" i="13"/>
  <c r="O668" i="13"/>
  <c r="V668" i="13"/>
  <c r="T668" i="13"/>
  <c r="P668" i="13"/>
  <c r="K668" i="13"/>
  <c r="N668" i="13"/>
  <c r="U668" i="13"/>
  <c r="T651" i="18"/>
  <c r="W651" i="18"/>
  <c r="V651" i="18"/>
  <c r="M651" i="18"/>
  <c r="L651" i="18"/>
  <c r="R651" i="18"/>
  <c r="X651" i="18"/>
  <c r="J651" i="18"/>
  <c r="N651" i="18"/>
  <c r="O651" i="18"/>
  <c r="U651" i="18"/>
  <c r="S651" i="18"/>
  <c r="Q651" i="18"/>
  <c r="K651" i="18"/>
  <c r="P651" i="18"/>
  <c r="X727" i="18"/>
  <c r="W727" i="18"/>
  <c r="J727" i="18"/>
  <c r="K727" i="18"/>
  <c r="R727" i="18"/>
  <c r="T727" i="18"/>
  <c r="L727" i="18"/>
  <c r="P727" i="18"/>
  <c r="U727" i="18"/>
  <c r="N727" i="18"/>
  <c r="M727" i="18"/>
  <c r="O727" i="18"/>
  <c r="Q727" i="18"/>
  <c r="S727" i="18"/>
  <c r="V727" i="18"/>
  <c r="W709" i="14"/>
  <c r="M709" i="14"/>
  <c r="J709" i="14"/>
  <c r="O709" i="14"/>
  <c r="L709" i="14"/>
  <c r="Q709" i="14"/>
  <c r="U709" i="14"/>
  <c r="P709" i="14"/>
  <c r="K709" i="14"/>
  <c r="X709" i="14"/>
  <c r="S709" i="14"/>
  <c r="T709" i="14"/>
  <c r="R709" i="14"/>
  <c r="V709" i="14"/>
  <c r="N709" i="14"/>
  <c r="X641" i="14"/>
  <c r="W641" i="14"/>
  <c r="T641" i="14"/>
  <c r="J641" i="14"/>
  <c r="M641" i="14"/>
  <c r="V641" i="14"/>
  <c r="N641" i="14"/>
  <c r="L641" i="14"/>
  <c r="O641" i="14"/>
  <c r="S641" i="14"/>
  <c r="R641" i="14"/>
  <c r="Q641" i="14"/>
  <c r="P641" i="14"/>
  <c r="U641" i="14"/>
  <c r="K641" i="14"/>
  <c r="V702" i="18"/>
  <c r="X702" i="18"/>
  <c r="O702" i="18"/>
  <c r="S702" i="18"/>
  <c r="J702" i="18"/>
  <c r="K702" i="18"/>
  <c r="P702" i="18"/>
  <c r="L702" i="18"/>
  <c r="W702" i="18"/>
  <c r="N702" i="18"/>
  <c r="U702" i="18"/>
  <c r="M702" i="18"/>
  <c r="T702" i="18"/>
  <c r="R702" i="18"/>
  <c r="Q702" i="18"/>
  <c r="W781" i="18"/>
  <c r="M781" i="18"/>
  <c r="J781" i="18"/>
  <c r="U781" i="18"/>
  <c r="L781" i="18"/>
  <c r="V781" i="18"/>
  <c r="X781" i="18"/>
  <c r="K781" i="18"/>
  <c r="T781" i="18"/>
  <c r="Q781" i="18"/>
  <c r="R781" i="18"/>
  <c r="O781" i="18"/>
  <c r="S781" i="18"/>
  <c r="P781" i="18"/>
  <c r="N781" i="18"/>
  <c r="M691" i="14"/>
  <c r="L691" i="14"/>
  <c r="P691" i="14"/>
  <c r="U691" i="14"/>
  <c r="W691" i="14"/>
  <c r="V691" i="14"/>
  <c r="J691" i="14"/>
  <c r="K691" i="14"/>
  <c r="R691" i="14"/>
  <c r="O691" i="14"/>
  <c r="T691" i="14"/>
  <c r="S691" i="14"/>
  <c r="Q691" i="14"/>
  <c r="N691" i="14"/>
  <c r="X691" i="14"/>
  <c r="X709" i="13"/>
  <c r="M709" i="13"/>
  <c r="T709" i="13"/>
  <c r="J709" i="13"/>
  <c r="U709" i="13"/>
  <c r="Q709" i="13"/>
  <c r="R709" i="13"/>
  <c r="K709" i="13"/>
  <c r="O709" i="13"/>
  <c r="P709" i="13"/>
  <c r="S709" i="13"/>
  <c r="V709" i="13"/>
  <c r="N709" i="13"/>
  <c r="L709" i="13"/>
  <c r="W709" i="13"/>
  <c r="X810" i="13"/>
  <c r="W810" i="13"/>
  <c r="P810" i="13"/>
  <c r="K810" i="13"/>
  <c r="L810" i="13"/>
  <c r="T810" i="13"/>
  <c r="J810" i="13"/>
  <c r="U810" i="13"/>
  <c r="R810" i="13"/>
  <c r="N810" i="13"/>
  <c r="M810" i="13"/>
  <c r="O810" i="13"/>
  <c r="Q810" i="13"/>
  <c r="V810" i="13"/>
  <c r="S810" i="13"/>
  <c r="P703" i="18"/>
  <c r="M703" i="18"/>
  <c r="W703" i="18"/>
  <c r="N703" i="18"/>
  <c r="T703" i="18"/>
  <c r="X703" i="18"/>
  <c r="V703" i="18"/>
  <c r="S703" i="18"/>
  <c r="Q703" i="18"/>
  <c r="O703" i="18"/>
  <c r="U703" i="18"/>
  <c r="L703" i="18"/>
  <c r="K703" i="18"/>
  <c r="J703" i="18"/>
  <c r="R703" i="18"/>
  <c r="M727" i="14"/>
  <c r="O727" i="14"/>
  <c r="T727" i="14"/>
  <c r="W727" i="14"/>
  <c r="L727" i="14"/>
  <c r="V727" i="14"/>
  <c r="P727" i="14"/>
  <c r="Q727" i="14"/>
  <c r="S727" i="14"/>
  <c r="U727" i="14"/>
  <c r="K727" i="14"/>
  <c r="J727" i="14"/>
  <c r="X727" i="14"/>
  <c r="R727" i="14"/>
  <c r="N727" i="14"/>
  <c r="W659" i="13"/>
  <c r="X659" i="13"/>
  <c r="M659" i="13"/>
  <c r="J659" i="13"/>
  <c r="O659" i="13"/>
  <c r="R659" i="13"/>
  <c r="K659" i="13"/>
  <c r="P659" i="13"/>
  <c r="L659" i="13"/>
  <c r="S659" i="13"/>
  <c r="T659" i="13"/>
  <c r="Q659" i="13"/>
  <c r="N659" i="13"/>
  <c r="V659" i="13"/>
  <c r="U659" i="13"/>
  <c r="X814" i="13"/>
  <c r="W814" i="13"/>
  <c r="T814" i="13"/>
  <c r="M814" i="13"/>
  <c r="V814" i="13"/>
  <c r="S814" i="13"/>
  <c r="R814" i="13"/>
  <c r="P814" i="13"/>
  <c r="K814" i="13"/>
  <c r="Q814" i="13"/>
  <c r="N814" i="13"/>
  <c r="L814" i="13"/>
  <c r="O814" i="13"/>
  <c r="J814" i="13"/>
  <c r="U814" i="13"/>
  <c r="X653" i="13"/>
  <c r="W653" i="13"/>
  <c r="T653" i="13"/>
  <c r="M653" i="13"/>
  <c r="K653" i="13"/>
  <c r="Q653" i="13"/>
  <c r="L653" i="13"/>
  <c r="U653" i="13"/>
  <c r="R653" i="13"/>
  <c r="S653" i="13"/>
  <c r="J653" i="13"/>
  <c r="V653" i="13"/>
  <c r="N653" i="13"/>
  <c r="O653" i="13"/>
  <c r="P653" i="13"/>
  <c r="W793" i="14"/>
  <c r="X793" i="14"/>
  <c r="J793" i="14"/>
  <c r="L793" i="14"/>
  <c r="R793" i="14"/>
  <c r="K793" i="14"/>
  <c r="T793" i="14"/>
  <c r="S793" i="14"/>
  <c r="O793" i="14"/>
  <c r="M793" i="14"/>
  <c r="P793" i="14"/>
  <c r="V793" i="14"/>
  <c r="U793" i="14"/>
  <c r="Q793" i="14"/>
  <c r="N793" i="14"/>
  <c r="X719" i="13"/>
  <c r="W719" i="13"/>
  <c r="M719" i="13"/>
  <c r="T719" i="13"/>
  <c r="Q719" i="13"/>
  <c r="U719" i="13"/>
  <c r="L719" i="13"/>
  <c r="R719" i="13"/>
  <c r="P719" i="13"/>
  <c r="S719" i="13"/>
  <c r="O719" i="13"/>
  <c r="N719" i="13"/>
  <c r="V719" i="13"/>
  <c r="J719" i="13"/>
  <c r="K719" i="13"/>
  <c r="W728" i="18"/>
  <c r="J728" i="18"/>
  <c r="M728" i="18"/>
  <c r="X728" i="18"/>
  <c r="N728" i="18"/>
  <c r="K728" i="18"/>
  <c r="P728" i="18"/>
  <c r="T728" i="18"/>
  <c r="V728" i="18"/>
  <c r="O728" i="18"/>
  <c r="Q728" i="18"/>
  <c r="L728" i="18"/>
  <c r="S728" i="18"/>
  <c r="U728" i="18"/>
  <c r="R728" i="18"/>
  <c r="X733" i="14"/>
  <c r="W733" i="14"/>
  <c r="M733" i="14"/>
  <c r="V733" i="14"/>
  <c r="U733" i="14"/>
  <c r="L733" i="14"/>
  <c r="R733" i="14"/>
  <c r="J733" i="14"/>
  <c r="O733" i="14"/>
  <c r="S733" i="14"/>
  <c r="N733" i="14"/>
  <c r="Q733" i="14"/>
  <c r="K733" i="14"/>
  <c r="T733" i="14"/>
  <c r="P733" i="14"/>
  <c r="L680" i="14"/>
  <c r="O680" i="14"/>
  <c r="K680" i="14"/>
  <c r="J680" i="14"/>
  <c r="U680" i="14"/>
  <c r="P680" i="14"/>
  <c r="S680" i="14"/>
  <c r="R680" i="14"/>
  <c r="N680" i="14"/>
  <c r="M680" i="14"/>
  <c r="V680" i="14"/>
  <c r="T680" i="14"/>
  <c r="X680" i="14"/>
  <c r="Q680" i="14"/>
  <c r="W680" i="14"/>
  <c r="X642" i="14"/>
  <c r="J642" i="14"/>
  <c r="W642" i="14"/>
  <c r="K642" i="14"/>
  <c r="L642" i="14"/>
  <c r="T642" i="14"/>
  <c r="Q642" i="14"/>
  <c r="P642" i="14"/>
  <c r="U642" i="14"/>
  <c r="O642" i="14"/>
  <c r="N642" i="14"/>
  <c r="M642" i="14"/>
  <c r="V642" i="14"/>
  <c r="R642" i="14"/>
  <c r="S642" i="14"/>
  <c r="X693" i="18"/>
  <c r="M693" i="18"/>
  <c r="P693" i="18"/>
  <c r="K693" i="18"/>
  <c r="L693" i="18"/>
  <c r="V693" i="18"/>
  <c r="W693" i="18"/>
  <c r="J693" i="18"/>
  <c r="T693" i="18"/>
  <c r="U693" i="18"/>
  <c r="S693" i="18"/>
  <c r="N693" i="18"/>
  <c r="Q693" i="18"/>
  <c r="O693" i="18"/>
  <c r="R693" i="18"/>
  <c r="X697" i="13"/>
  <c r="M697" i="13"/>
  <c r="J697" i="13"/>
  <c r="W697" i="13"/>
  <c r="Q697" i="13"/>
  <c r="L697" i="13"/>
  <c r="T697" i="13"/>
  <c r="U697" i="13"/>
  <c r="K697" i="13"/>
  <c r="R697" i="13"/>
  <c r="P697" i="13"/>
  <c r="N697" i="13"/>
  <c r="S697" i="13"/>
  <c r="O697" i="13"/>
  <c r="V697" i="13"/>
  <c r="X753" i="13"/>
  <c r="M753" i="13"/>
  <c r="T753" i="13"/>
  <c r="J753" i="13"/>
  <c r="P753" i="13"/>
  <c r="W753" i="13"/>
  <c r="Q753" i="13"/>
  <c r="U753" i="13"/>
  <c r="K753" i="13"/>
  <c r="L753" i="13"/>
  <c r="O753" i="13"/>
  <c r="R753" i="13"/>
  <c r="N753" i="13"/>
  <c r="S753" i="13"/>
  <c r="V753" i="13"/>
  <c r="X719" i="18"/>
  <c r="M719" i="18"/>
  <c r="V719" i="18"/>
  <c r="P719" i="18"/>
  <c r="L719" i="18"/>
  <c r="Q719" i="18"/>
  <c r="R719" i="18"/>
  <c r="J719" i="18"/>
  <c r="W719" i="18"/>
  <c r="K719" i="18"/>
  <c r="U719" i="18"/>
  <c r="T719" i="18"/>
  <c r="O719" i="18"/>
  <c r="N719" i="18"/>
  <c r="S719" i="18"/>
  <c r="J645" i="18"/>
  <c r="X645" i="18"/>
  <c r="M645" i="18"/>
  <c r="T645" i="18"/>
  <c r="O645" i="18"/>
  <c r="W645" i="18"/>
  <c r="Q645" i="18"/>
  <c r="S645" i="18"/>
  <c r="U645" i="18"/>
  <c r="K645" i="18"/>
  <c r="P645" i="18"/>
  <c r="R645" i="18"/>
  <c r="L645" i="18"/>
  <c r="V645" i="18"/>
  <c r="N645" i="18"/>
  <c r="M647" i="14"/>
  <c r="W647" i="14"/>
  <c r="K647" i="14"/>
  <c r="R647" i="14"/>
  <c r="Q647" i="14"/>
  <c r="X647" i="14"/>
  <c r="P647" i="14"/>
  <c r="L647" i="14"/>
  <c r="J647" i="14"/>
  <c r="V647" i="14"/>
  <c r="T647" i="14"/>
  <c r="S647" i="14"/>
  <c r="N647" i="14"/>
  <c r="U647" i="14"/>
  <c r="O647" i="14"/>
  <c r="W707" i="18"/>
  <c r="T707" i="18"/>
  <c r="U707" i="18"/>
  <c r="X707" i="18"/>
  <c r="L707" i="18"/>
  <c r="K707" i="18"/>
  <c r="N707" i="18"/>
  <c r="Q707" i="18"/>
  <c r="P707" i="18"/>
  <c r="J707" i="18"/>
  <c r="S707" i="18"/>
  <c r="M707" i="18"/>
  <c r="R707" i="18"/>
  <c r="V707" i="18"/>
  <c r="O707" i="18"/>
  <c r="W790" i="14"/>
  <c r="X790" i="14"/>
  <c r="T790" i="14"/>
  <c r="J790" i="14"/>
  <c r="K790" i="14"/>
  <c r="O790" i="14"/>
  <c r="L790" i="14"/>
  <c r="Q790" i="14"/>
  <c r="R790" i="14"/>
  <c r="M790" i="14"/>
  <c r="S790" i="14"/>
  <c r="N790" i="14"/>
  <c r="U790" i="14"/>
  <c r="V790" i="14"/>
  <c r="P790" i="14"/>
  <c r="X743" i="14"/>
  <c r="W743" i="14"/>
  <c r="M743" i="14"/>
  <c r="V743" i="14"/>
  <c r="J743" i="14"/>
  <c r="R743" i="14"/>
  <c r="T743" i="14"/>
  <c r="P743" i="14"/>
  <c r="K743" i="14"/>
  <c r="Q743" i="14"/>
  <c r="O743" i="14"/>
  <c r="U743" i="14"/>
  <c r="S743" i="14"/>
  <c r="N743" i="14"/>
  <c r="L743" i="14"/>
  <c r="X649" i="14"/>
  <c r="J649" i="14"/>
  <c r="W649" i="14"/>
  <c r="T649" i="14"/>
  <c r="V649" i="14"/>
  <c r="P649" i="14"/>
  <c r="K649" i="14"/>
  <c r="M649" i="14"/>
  <c r="R649" i="14"/>
  <c r="N649" i="14"/>
  <c r="L649" i="14"/>
  <c r="U649" i="14"/>
  <c r="O649" i="14"/>
  <c r="S649" i="14"/>
  <c r="Q649" i="14"/>
  <c r="W765" i="14"/>
  <c r="X765" i="14"/>
  <c r="T765" i="14"/>
  <c r="O765" i="14"/>
  <c r="U765" i="14"/>
  <c r="K765" i="14"/>
  <c r="N765" i="14"/>
  <c r="J765" i="14"/>
  <c r="P765" i="14"/>
  <c r="R765" i="14"/>
  <c r="V765" i="14"/>
  <c r="M765" i="14"/>
  <c r="L765" i="14"/>
  <c r="Q765" i="14"/>
  <c r="S765" i="14"/>
  <c r="W627" i="14"/>
  <c r="J627" i="14"/>
  <c r="X627" i="14"/>
  <c r="K627" i="14"/>
  <c r="M627" i="14"/>
  <c r="T627" i="14"/>
  <c r="Q627" i="14"/>
  <c r="V627" i="14"/>
  <c r="U627" i="14"/>
  <c r="N627" i="14"/>
  <c r="P627" i="14"/>
  <c r="R627" i="14"/>
  <c r="L627" i="14"/>
  <c r="S627" i="14"/>
  <c r="O627" i="14"/>
  <c r="U631" i="14"/>
  <c r="V631" i="14"/>
  <c r="T631" i="14"/>
  <c r="J631" i="14"/>
  <c r="W631" i="14"/>
  <c r="L631" i="14"/>
  <c r="O631" i="14"/>
  <c r="S631" i="14"/>
  <c r="N631" i="14"/>
  <c r="M631" i="14"/>
  <c r="Q631" i="14"/>
  <c r="K631" i="14"/>
  <c r="X631" i="14"/>
  <c r="R631" i="14"/>
  <c r="P631" i="14"/>
  <c r="R702" i="13"/>
  <c r="O702" i="13"/>
  <c r="J702" i="13"/>
  <c r="W702" i="13"/>
  <c r="N702" i="13"/>
  <c r="L702" i="13"/>
  <c r="U702" i="13"/>
  <c r="K702" i="13"/>
  <c r="Q702" i="13"/>
  <c r="T702" i="13"/>
  <c r="M702" i="13"/>
  <c r="P702" i="13"/>
  <c r="X702" i="13"/>
  <c r="S702" i="13"/>
  <c r="V702" i="13"/>
  <c r="W809" i="13"/>
  <c r="M809" i="13"/>
  <c r="X809" i="13"/>
  <c r="T809" i="13"/>
  <c r="V809" i="13"/>
  <c r="R809" i="13"/>
  <c r="J809" i="13"/>
  <c r="U809" i="13"/>
  <c r="S809" i="13"/>
  <c r="N809" i="13"/>
  <c r="K809" i="13"/>
  <c r="Q809" i="13"/>
  <c r="O809" i="13"/>
  <c r="L809" i="13"/>
  <c r="P809" i="13"/>
  <c r="E118" i="21"/>
  <c r="J294" i="17"/>
  <c r="J280" i="17"/>
  <c r="J289" i="17"/>
  <c r="J290" i="17"/>
  <c r="J292" i="17"/>
  <c r="J282" i="17"/>
  <c r="T292" i="17"/>
  <c r="T294" i="17"/>
  <c r="T282" i="17"/>
  <c r="T280" i="17"/>
  <c r="P93" i="21" s="1"/>
  <c r="T290" i="17"/>
  <c r="T289" i="17"/>
  <c r="E52" i="21"/>
  <c r="Y447" i="17"/>
  <c r="Q457" i="17"/>
  <c r="Q458" i="17"/>
  <c r="Q460" i="17"/>
  <c r="Q448" i="17"/>
  <c r="Q450" i="17"/>
  <c r="Q462" i="17"/>
  <c r="O448" i="17"/>
  <c r="O458" i="17"/>
  <c r="O462" i="17"/>
  <c r="O457" i="17"/>
  <c r="O450" i="17"/>
  <c r="O460" i="17"/>
  <c r="X467" i="14"/>
  <c r="W467" i="14"/>
  <c r="J467" i="14"/>
  <c r="M467" i="14"/>
  <c r="S467" i="14"/>
  <c r="P467" i="14"/>
  <c r="N467" i="14"/>
  <c r="L467" i="14"/>
  <c r="R467" i="14"/>
  <c r="K467" i="14"/>
  <c r="T467" i="14"/>
  <c r="Q467" i="14"/>
  <c r="U467" i="14"/>
  <c r="V467" i="14"/>
  <c r="O467" i="14"/>
  <c r="X447" i="13"/>
  <c r="W447" i="13"/>
  <c r="J447" i="13"/>
  <c r="L447" i="13"/>
  <c r="V447" i="13"/>
  <c r="S447" i="13"/>
  <c r="N447" i="13"/>
  <c r="P447" i="13"/>
  <c r="Q447" i="13"/>
  <c r="K447" i="13"/>
  <c r="M447" i="13"/>
  <c r="R447" i="13"/>
  <c r="U447" i="13"/>
  <c r="T447" i="13"/>
  <c r="O447" i="13"/>
  <c r="W426" i="13"/>
  <c r="X426" i="13"/>
  <c r="S426" i="13"/>
  <c r="J426" i="13"/>
  <c r="P426" i="13"/>
  <c r="N426" i="13"/>
  <c r="L426" i="13"/>
  <c r="V426" i="13"/>
  <c r="M426" i="13"/>
  <c r="Q426" i="13"/>
  <c r="R426" i="13"/>
  <c r="K426" i="13"/>
  <c r="O426" i="13"/>
  <c r="T426" i="13"/>
  <c r="U426" i="13"/>
  <c r="X376" i="14"/>
  <c r="W376" i="14"/>
  <c r="S376" i="14"/>
  <c r="M376" i="14"/>
  <c r="J376" i="14"/>
  <c r="L376" i="14"/>
  <c r="P376" i="14"/>
  <c r="N376" i="14"/>
  <c r="R376" i="14"/>
  <c r="V376" i="14"/>
  <c r="Q376" i="14"/>
  <c r="U376" i="14"/>
  <c r="O376" i="14"/>
  <c r="T376" i="14"/>
  <c r="K376" i="14"/>
  <c r="W420" i="18"/>
  <c r="X420" i="18"/>
  <c r="J420" i="18"/>
  <c r="S420" i="18"/>
  <c r="L420" i="18"/>
  <c r="V420" i="18"/>
  <c r="N420" i="18"/>
  <c r="P420" i="18"/>
  <c r="M420" i="18"/>
  <c r="Q420" i="18"/>
  <c r="R420" i="18"/>
  <c r="T420" i="18"/>
  <c r="K420" i="18"/>
  <c r="O420" i="18"/>
  <c r="U420" i="18"/>
  <c r="X505" i="14"/>
  <c r="W505" i="14"/>
  <c r="J505" i="14"/>
  <c r="M505" i="14"/>
  <c r="P505" i="14"/>
  <c r="K505" i="14"/>
  <c r="Q505" i="14"/>
  <c r="S505" i="14"/>
  <c r="L505" i="14"/>
  <c r="N505" i="14"/>
  <c r="U505" i="14"/>
  <c r="R505" i="14"/>
  <c r="V505" i="14"/>
  <c r="T505" i="14"/>
  <c r="O505" i="14"/>
  <c r="X421" i="14"/>
  <c r="W421" i="14"/>
  <c r="L421" i="14"/>
  <c r="V421" i="14"/>
  <c r="J421" i="14"/>
  <c r="P421" i="14"/>
  <c r="S421" i="14"/>
  <c r="N421" i="14"/>
  <c r="U421" i="14"/>
  <c r="K421" i="14"/>
  <c r="R421" i="14"/>
  <c r="Q421" i="14"/>
  <c r="M421" i="14"/>
  <c r="O421" i="14"/>
  <c r="T421" i="14"/>
  <c r="X518" i="14"/>
  <c r="W518" i="14"/>
  <c r="J518" i="14"/>
  <c r="V518" i="14"/>
  <c r="M518" i="14"/>
  <c r="L518" i="14"/>
  <c r="S518" i="14"/>
  <c r="P518" i="14"/>
  <c r="K518" i="14"/>
  <c r="N518" i="14"/>
  <c r="R518" i="14"/>
  <c r="U518" i="14"/>
  <c r="O518" i="14"/>
  <c r="T518" i="14"/>
  <c r="Q518" i="14"/>
  <c r="I403" i="18"/>
  <c r="K143" i="10"/>
  <c r="I407" i="18" s="1"/>
  <c r="W482" i="18"/>
  <c r="X482" i="18"/>
  <c r="J482" i="18"/>
  <c r="P482" i="18"/>
  <c r="N482" i="18"/>
  <c r="S482" i="18"/>
  <c r="L482" i="18"/>
  <c r="M482" i="18"/>
  <c r="K482" i="18"/>
  <c r="R482" i="18"/>
  <c r="V482" i="18"/>
  <c r="O482" i="18"/>
  <c r="U482" i="18"/>
  <c r="Q482" i="18"/>
  <c r="T482" i="18"/>
  <c r="W390" i="14"/>
  <c r="X390" i="14"/>
  <c r="P390" i="14"/>
  <c r="J390" i="14"/>
  <c r="N390" i="14"/>
  <c r="M390" i="14"/>
  <c r="V390" i="14"/>
  <c r="S390" i="14"/>
  <c r="L390" i="14"/>
  <c r="R390" i="14"/>
  <c r="U390" i="14"/>
  <c r="Q390" i="14"/>
  <c r="O390" i="14"/>
  <c r="K390" i="14"/>
  <c r="T390" i="14"/>
  <c r="W516" i="18"/>
  <c r="X516" i="18"/>
  <c r="P516" i="18"/>
  <c r="N516" i="18"/>
  <c r="L516" i="18"/>
  <c r="J516" i="18"/>
  <c r="S516" i="18"/>
  <c r="M516" i="18"/>
  <c r="V516" i="18"/>
  <c r="R516" i="18"/>
  <c r="T516" i="18"/>
  <c r="U516" i="18"/>
  <c r="Q516" i="18"/>
  <c r="K516" i="18"/>
  <c r="O516" i="18"/>
  <c r="W473" i="13"/>
  <c r="X473" i="13"/>
  <c r="N473" i="13"/>
  <c r="J473" i="13"/>
  <c r="L473" i="13"/>
  <c r="S473" i="13"/>
  <c r="Q473" i="13"/>
  <c r="P473" i="13"/>
  <c r="M473" i="13"/>
  <c r="V473" i="13"/>
  <c r="K473" i="13"/>
  <c r="R473" i="13"/>
  <c r="T473" i="13"/>
  <c r="O473" i="13"/>
  <c r="U473" i="13"/>
  <c r="X439" i="13"/>
  <c r="W439" i="13"/>
  <c r="P439" i="13"/>
  <c r="L439" i="13"/>
  <c r="J439" i="13"/>
  <c r="S439" i="13"/>
  <c r="M439" i="13"/>
  <c r="N439" i="13"/>
  <c r="V439" i="13"/>
  <c r="R439" i="13"/>
  <c r="U439" i="13"/>
  <c r="K439" i="13"/>
  <c r="T439" i="13"/>
  <c r="Q439" i="13"/>
  <c r="O439" i="13"/>
  <c r="W474" i="18"/>
  <c r="X474" i="18"/>
  <c r="J474" i="18"/>
  <c r="M474" i="18"/>
  <c r="N474" i="18"/>
  <c r="P474" i="18"/>
  <c r="L474" i="18"/>
  <c r="R474" i="18"/>
  <c r="S474" i="18"/>
  <c r="U474" i="18"/>
  <c r="T474" i="18"/>
  <c r="O474" i="18"/>
  <c r="V474" i="18"/>
  <c r="K474" i="18"/>
  <c r="Q474" i="18"/>
  <c r="W455" i="18"/>
  <c r="X455" i="18"/>
  <c r="V455" i="18"/>
  <c r="J455" i="18"/>
  <c r="N455" i="18"/>
  <c r="S455" i="18"/>
  <c r="L455" i="18"/>
  <c r="P455" i="18"/>
  <c r="M455" i="18"/>
  <c r="K455" i="18"/>
  <c r="R455" i="18"/>
  <c r="U455" i="18"/>
  <c r="O455" i="18"/>
  <c r="Q455" i="18"/>
  <c r="T455" i="18"/>
  <c r="W468" i="13"/>
  <c r="X468" i="13"/>
  <c r="M468" i="13"/>
  <c r="K468" i="13"/>
  <c r="N468" i="13"/>
  <c r="J468" i="13"/>
  <c r="P468" i="13"/>
  <c r="L468" i="13"/>
  <c r="S468" i="13"/>
  <c r="R468" i="13"/>
  <c r="U468" i="13"/>
  <c r="O468" i="13"/>
  <c r="Q468" i="13"/>
  <c r="V468" i="13"/>
  <c r="T468" i="13"/>
  <c r="W398" i="13"/>
  <c r="X398" i="13"/>
  <c r="J398" i="13"/>
  <c r="S398" i="13"/>
  <c r="P398" i="13"/>
  <c r="L398" i="13"/>
  <c r="V398" i="13"/>
  <c r="M398" i="13"/>
  <c r="N398" i="13"/>
  <c r="R398" i="13"/>
  <c r="T398" i="13"/>
  <c r="U398" i="13"/>
  <c r="Q398" i="13"/>
  <c r="K398" i="13"/>
  <c r="O398" i="13"/>
  <c r="X364" i="14"/>
  <c r="W364" i="14"/>
  <c r="N364" i="14"/>
  <c r="V364" i="14"/>
  <c r="L364" i="14"/>
  <c r="M364" i="14"/>
  <c r="P364" i="14"/>
  <c r="S364" i="14"/>
  <c r="J364" i="14"/>
  <c r="R364" i="14"/>
  <c r="T364" i="14"/>
  <c r="K364" i="14"/>
  <c r="Q364" i="14"/>
  <c r="O364" i="14"/>
  <c r="U364" i="14"/>
  <c r="X485" i="18"/>
  <c r="J485" i="18"/>
  <c r="P485" i="18"/>
  <c r="L485" i="18"/>
  <c r="N485" i="18"/>
  <c r="M485" i="18"/>
  <c r="W485" i="18"/>
  <c r="S485" i="18"/>
  <c r="U485" i="18"/>
  <c r="K485" i="18"/>
  <c r="O485" i="18"/>
  <c r="Q485" i="18"/>
  <c r="V485" i="18"/>
  <c r="R485" i="18"/>
  <c r="T485" i="18"/>
  <c r="X501" i="14"/>
  <c r="W501" i="14"/>
  <c r="P501" i="14"/>
  <c r="M501" i="14"/>
  <c r="K501" i="14"/>
  <c r="J501" i="14"/>
  <c r="S501" i="14"/>
  <c r="L501" i="14"/>
  <c r="N501" i="14"/>
  <c r="R501" i="14"/>
  <c r="V501" i="14"/>
  <c r="T501" i="14"/>
  <c r="O501" i="14"/>
  <c r="U501" i="14"/>
  <c r="Q501" i="14"/>
  <c r="W524" i="18"/>
  <c r="J524" i="18"/>
  <c r="Q524" i="18"/>
  <c r="X524" i="18"/>
  <c r="S524" i="18"/>
  <c r="P524" i="18"/>
  <c r="M524" i="18"/>
  <c r="N524" i="18"/>
  <c r="L524" i="18"/>
  <c r="K524" i="18"/>
  <c r="R524" i="18"/>
  <c r="V524" i="18"/>
  <c r="O524" i="18"/>
  <c r="T524" i="18"/>
  <c r="U524" i="18"/>
  <c r="K270" i="5"/>
  <c r="I541" i="13" s="1"/>
  <c r="I506" i="13"/>
  <c r="X520" i="13"/>
  <c r="W520" i="13"/>
  <c r="M520" i="13"/>
  <c r="V520" i="13"/>
  <c r="J520" i="13"/>
  <c r="P520" i="13"/>
  <c r="S520" i="13"/>
  <c r="N520" i="13"/>
  <c r="L520" i="13"/>
  <c r="R520" i="13"/>
  <c r="U520" i="13"/>
  <c r="K520" i="13"/>
  <c r="O520" i="13"/>
  <c r="Q520" i="13"/>
  <c r="T520" i="13"/>
  <c r="X518" i="18"/>
  <c r="W518" i="18"/>
  <c r="P518" i="18"/>
  <c r="S518" i="18"/>
  <c r="J518" i="18"/>
  <c r="N518" i="18"/>
  <c r="V518" i="18"/>
  <c r="M518" i="18"/>
  <c r="R518" i="18"/>
  <c r="U518" i="18"/>
  <c r="L518" i="18"/>
  <c r="T518" i="18"/>
  <c r="K518" i="18"/>
  <c r="O518" i="18"/>
  <c r="Q518" i="18"/>
  <c r="W461" i="14"/>
  <c r="X461" i="14"/>
  <c r="N461" i="14"/>
  <c r="P461" i="14"/>
  <c r="S461" i="14"/>
  <c r="J461" i="14"/>
  <c r="M461" i="14"/>
  <c r="V461" i="14"/>
  <c r="L461" i="14"/>
  <c r="O461" i="14"/>
  <c r="Q461" i="14"/>
  <c r="R461" i="14"/>
  <c r="U461" i="14"/>
  <c r="T461" i="14"/>
  <c r="K461" i="14"/>
  <c r="W466" i="18"/>
  <c r="X466" i="18"/>
  <c r="V466" i="18"/>
  <c r="P466" i="18"/>
  <c r="S466" i="18"/>
  <c r="N466" i="18"/>
  <c r="M466" i="18"/>
  <c r="J466" i="18"/>
  <c r="L466" i="18"/>
  <c r="K466" i="18"/>
  <c r="U466" i="18"/>
  <c r="T466" i="18"/>
  <c r="Q466" i="18"/>
  <c r="R466" i="18"/>
  <c r="O466" i="18"/>
  <c r="W286" i="13"/>
  <c r="J286" i="13"/>
  <c r="M286" i="13"/>
  <c r="X286" i="13"/>
  <c r="R286" i="13"/>
  <c r="P286" i="13"/>
  <c r="S286" i="13"/>
  <c r="L286" i="13"/>
  <c r="V286" i="13"/>
  <c r="N286" i="13"/>
  <c r="Q286" i="13"/>
  <c r="O286" i="13"/>
  <c r="U286" i="13"/>
  <c r="K286" i="13"/>
  <c r="T286" i="13"/>
  <c r="W504" i="14"/>
  <c r="X504" i="14"/>
  <c r="N504" i="14"/>
  <c r="P504" i="14"/>
  <c r="S504" i="14"/>
  <c r="M504" i="14"/>
  <c r="J504" i="14"/>
  <c r="L504" i="14"/>
  <c r="R504" i="14"/>
  <c r="U504" i="14"/>
  <c r="V504" i="14"/>
  <c r="O504" i="14"/>
  <c r="K504" i="14"/>
  <c r="Q504" i="14"/>
  <c r="T504" i="14"/>
  <c r="X424" i="14"/>
  <c r="W424" i="14"/>
  <c r="J424" i="14"/>
  <c r="N424" i="14"/>
  <c r="P424" i="14"/>
  <c r="S424" i="14"/>
  <c r="L424" i="14"/>
  <c r="K424" i="14"/>
  <c r="R424" i="14"/>
  <c r="Q424" i="14"/>
  <c r="V424" i="14"/>
  <c r="T424" i="14"/>
  <c r="M424" i="14"/>
  <c r="U424" i="14"/>
  <c r="O424" i="14"/>
  <c r="W437" i="14"/>
  <c r="X437" i="14"/>
  <c r="V437" i="14"/>
  <c r="P437" i="14"/>
  <c r="S437" i="14"/>
  <c r="J437" i="14"/>
  <c r="N437" i="14"/>
  <c r="M437" i="14"/>
  <c r="L437" i="14"/>
  <c r="R437" i="14"/>
  <c r="O437" i="14"/>
  <c r="T437" i="14"/>
  <c r="U437" i="14"/>
  <c r="K437" i="14"/>
  <c r="Q437" i="14"/>
  <c r="W518" i="13"/>
  <c r="X518" i="13"/>
  <c r="J518" i="13"/>
  <c r="V518" i="13"/>
  <c r="P518" i="13"/>
  <c r="N518" i="13"/>
  <c r="S518" i="13"/>
  <c r="L518" i="13"/>
  <c r="M518" i="13"/>
  <c r="R518" i="13"/>
  <c r="U518" i="13"/>
  <c r="K518" i="13"/>
  <c r="Q518" i="13"/>
  <c r="O518" i="13"/>
  <c r="T518" i="13"/>
  <c r="W513" i="14"/>
  <c r="X513" i="14"/>
  <c r="J513" i="14"/>
  <c r="K513" i="14"/>
  <c r="S513" i="14"/>
  <c r="M513" i="14"/>
  <c r="V513" i="14"/>
  <c r="L513" i="14"/>
  <c r="N513" i="14"/>
  <c r="P513" i="14"/>
  <c r="R513" i="14"/>
  <c r="Q513" i="14"/>
  <c r="T513" i="14"/>
  <c r="O513" i="14"/>
  <c r="U513" i="14"/>
  <c r="X391" i="14"/>
  <c r="W391" i="14"/>
  <c r="J391" i="14"/>
  <c r="S391" i="14"/>
  <c r="N391" i="14"/>
  <c r="K391" i="14"/>
  <c r="V391" i="14"/>
  <c r="P391" i="14"/>
  <c r="M391" i="14"/>
  <c r="R391" i="14"/>
  <c r="T391" i="14"/>
  <c r="L391" i="14"/>
  <c r="U391" i="14"/>
  <c r="O391" i="14"/>
  <c r="Q391" i="14"/>
  <c r="W522" i="13"/>
  <c r="X522" i="13"/>
  <c r="J522" i="13"/>
  <c r="P522" i="13"/>
  <c r="N522" i="13"/>
  <c r="M522" i="13"/>
  <c r="S522" i="13"/>
  <c r="R522" i="13"/>
  <c r="L522" i="13"/>
  <c r="U522" i="13"/>
  <c r="V522" i="13"/>
  <c r="Q522" i="13"/>
  <c r="O522" i="13"/>
  <c r="K522" i="13"/>
  <c r="T522" i="13"/>
  <c r="W483" i="13"/>
  <c r="X483" i="13"/>
  <c r="M483" i="13"/>
  <c r="K483" i="13"/>
  <c r="P483" i="13"/>
  <c r="V483" i="13"/>
  <c r="J483" i="13"/>
  <c r="L483" i="13"/>
  <c r="N483" i="13"/>
  <c r="S483" i="13"/>
  <c r="R483" i="13"/>
  <c r="U483" i="13"/>
  <c r="Q483" i="13"/>
  <c r="T483" i="13"/>
  <c r="O483" i="13"/>
  <c r="W441" i="14"/>
  <c r="J441" i="14"/>
  <c r="S441" i="14"/>
  <c r="N441" i="14"/>
  <c r="P441" i="14"/>
  <c r="M441" i="14"/>
  <c r="L441" i="14"/>
  <c r="K441" i="14"/>
  <c r="X441" i="14"/>
  <c r="R441" i="14"/>
  <c r="V441" i="14"/>
  <c r="Q441" i="14"/>
  <c r="T441" i="14"/>
  <c r="U441" i="14"/>
  <c r="O441" i="14"/>
  <c r="X457" i="14"/>
  <c r="W457" i="14"/>
  <c r="N457" i="14"/>
  <c r="L457" i="14"/>
  <c r="J457" i="14"/>
  <c r="S457" i="14"/>
  <c r="V457" i="14"/>
  <c r="P457" i="14"/>
  <c r="M457" i="14"/>
  <c r="R457" i="14"/>
  <c r="K457" i="14"/>
  <c r="U457" i="14"/>
  <c r="O457" i="14"/>
  <c r="Q457" i="14"/>
  <c r="T457" i="14"/>
  <c r="X521" i="14"/>
  <c r="W521" i="14"/>
  <c r="J521" i="14"/>
  <c r="L521" i="14"/>
  <c r="K521" i="14"/>
  <c r="V521" i="14"/>
  <c r="P521" i="14"/>
  <c r="S521" i="14"/>
  <c r="N521" i="14"/>
  <c r="M521" i="14"/>
  <c r="R521" i="14"/>
  <c r="Q521" i="14"/>
  <c r="U521" i="14"/>
  <c r="O521" i="14"/>
  <c r="T521" i="14"/>
  <c r="W387" i="14"/>
  <c r="S387" i="14"/>
  <c r="P387" i="14"/>
  <c r="M387" i="14"/>
  <c r="X387" i="14"/>
  <c r="J387" i="14"/>
  <c r="L387" i="14"/>
  <c r="N387" i="14"/>
  <c r="K387" i="14"/>
  <c r="V387" i="14"/>
  <c r="R387" i="14"/>
  <c r="Q387" i="14"/>
  <c r="O387" i="14"/>
  <c r="T387" i="14"/>
  <c r="U387" i="14"/>
  <c r="X450" i="13"/>
  <c r="J450" i="13"/>
  <c r="W450" i="13"/>
  <c r="L450" i="13"/>
  <c r="V450" i="13"/>
  <c r="P450" i="13"/>
  <c r="M450" i="13"/>
  <c r="K450" i="13"/>
  <c r="S450" i="13"/>
  <c r="N450" i="13"/>
  <c r="O450" i="13"/>
  <c r="R450" i="13"/>
  <c r="Q450" i="13"/>
  <c r="U450" i="13"/>
  <c r="T450" i="13"/>
  <c r="X532" i="13"/>
  <c r="W532" i="13"/>
  <c r="J532" i="13"/>
  <c r="N532" i="13"/>
  <c r="P532" i="13"/>
  <c r="M532" i="13"/>
  <c r="V532" i="13"/>
  <c r="S532" i="13"/>
  <c r="L532" i="13"/>
  <c r="R532" i="13"/>
  <c r="K532" i="13"/>
  <c r="Q532" i="13"/>
  <c r="O532" i="13"/>
  <c r="T532" i="13"/>
  <c r="U532" i="13"/>
  <c r="X499" i="18"/>
  <c r="W499" i="18"/>
  <c r="N499" i="18"/>
  <c r="L499" i="18"/>
  <c r="J499" i="18"/>
  <c r="S499" i="18"/>
  <c r="P499" i="18"/>
  <c r="M499" i="18"/>
  <c r="V499" i="18"/>
  <c r="K499" i="18"/>
  <c r="Q499" i="18"/>
  <c r="R499" i="18"/>
  <c r="O499" i="18"/>
  <c r="T499" i="18"/>
  <c r="U499" i="18"/>
  <c r="W464" i="14"/>
  <c r="X464" i="14"/>
  <c r="J464" i="14"/>
  <c r="V464" i="14"/>
  <c r="L464" i="14"/>
  <c r="S464" i="14"/>
  <c r="P464" i="14"/>
  <c r="M464" i="14"/>
  <c r="R464" i="14"/>
  <c r="T464" i="14"/>
  <c r="K464" i="14"/>
  <c r="U464" i="14"/>
  <c r="O464" i="14"/>
  <c r="N464" i="14"/>
  <c r="Q464" i="14"/>
  <c r="W472" i="14"/>
  <c r="X472" i="14"/>
  <c r="V472" i="14"/>
  <c r="S472" i="14"/>
  <c r="J472" i="14"/>
  <c r="P472" i="14"/>
  <c r="L472" i="14"/>
  <c r="M472" i="14"/>
  <c r="N472" i="14"/>
  <c r="Q472" i="14"/>
  <c r="U472" i="14"/>
  <c r="T472" i="14"/>
  <c r="R472" i="14"/>
  <c r="K472" i="14"/>
  <c r="O472" i="14"/>
  <c r="W430" i="13"/>
  <c r="P430" i="13"/>
  <c r="S430" i="13"/>
  <c r="M430" i="13"/>
  <c r="J430" i="13"/>
  <c r="X430" i="13"/>
  <c r="L430" i="13"/>
  <c r="N430" i="13"/>
  <c r="R430" i="13"/>
  <c r="V430" i="13"/>
  <c r="U430" i="13"/>
  <c r="Q430" i="13"/>
  <c r="K430" i="13"/>
  <c r="O430" i="13"/>
  <c r="T430" i="13"/>
  <c r="W436" i="18"/>
  <c r="X436" i="18"/>
  <c r="S436" i="18"/>
  <c r="R436" i="18"/>
  <c r="P436" i="18"/>
  <c r="J436" i="18"/>
  <c r="L436" i="18"/>
  <c r="K436" i="18"/>
  <c r="M436" i="18"/>
  <c r="U436" i="18"/>
  <c r="N436" i="18"/>
  <c r="T436" i="18"/>
  <c r="Q436" i="18"/>
  <c r="O436" i="18"/>
  <c r="V436" i="18"/>
  <c r="W430" i="14"/>
  <c r="X430" i="14"/>
  <c r="P430" i="14"/>
  <c r="J430" i="14"/>
  <c r="S430" i="14"/>
  <c r="L430" i="14"/>
  <c r="N430" i="14"/>
  <c r="V430" i="14"/>
  <c r="R430" i="14"/>
  <c r="Q430" i="14"/>
  <c r="U430" i="14"/>
  <c r="O430" i="14"/>
  <c r="M430" i="14"/>
  <c r="T430" i="14"/>
  <c r="K430" i="14"/>
  <c r="W530" i="13"/>
  <c r="X530" i="13"/>
  <c r="S530" i="13"/>
  <c r="V530" i="13"/>
  <c r="J530" i="13"/>
  <c r="P530" i="13"/>
  <c r="L530" i="13"/>
  <c r="M530" i="13"/>
  <c r="R530" i="13"/>
  <c r="T530" i="13"/>
  <c r="Q530" i="13"/>
  <c r="O530" i="13"/>
  <c r="N530" i="13"/>
  <c r="K530" i="13"/>
  <c r="U530" i="13"/>
  <c r="X367" i="18"/>
  <c r="W367" i="18"/>
  <c r="V367" i="18"/>
  <c r="M367" i="18"/>
  <c r="L367" i="18"/>
  <c r="S367" i="18"/>
  <c r="P367" i="18"/>
  <c r="J367" i="18"/>
  <c r="R367" i="18"/>
  <c r="K367" i="18"/>
  <c r="Q367" i="18"/>
  <c r="O367" i="18"/>
  <c r="U367" i="18"/>
  <c r="N367" i="18"/>
  <c r="T367" i="18"/>
  <c r="X393" i="13"/>
  <c r="J393" i="13"/>
  <c r="W393" i="13"/>
  <c r="P393" i="13"/>
  <c r="S393" i="13"/>
  <c r="M393" i="13"/>
  <c r="R393" i="13"/>
  <c r="V393" i="13"/>
  <c r="N393" i="13"/>
  <c r="T393" i="13"/>
  <c r="Q393" i="13"/>
  <c r="L393" i="13"/>
  <c r="U393" i="13"/>
  <c r="O393" i="13"/>
  <c r="K393" i="13"/>
  <c r="W496" i="18"/>
  <c r="X496" i="18"/>
  <c r="R496" i="18"/>
  <c r="L496" i="18"/>
  <c r="N496" i="18"/>
  <c r="P496" i="18"/>
  <c r="K496" i="18"/>
  <c r="V496" i="18"/>
  <c r="S496" i="18"/>
  <c r="J496" i="18"/>
  <c r="M496" i="18"/>
  <c r="U496" i="18"/>
  <c r="Q496" i="18"/>
  <c r="O496" i="18"/>
  <c r="T496" i="18"/>
  <c r="X385" i="14"/>
  <c r="W385" i="14"/>
  <c r="P385" i="14"/>
  <c r="J385" i="14"/>
  <c r="M385" i="14"/>
  <c r="N385" i="14"/>
  <c r="K385" i="14"/>
  <c r="L385" i="14"/>
  <c r="S385" i="14"/>
  <c r="V385" i="14"/>
  <c r="R385" i="14"/>
  <c r="O385" i="14"/>
  <c r="Q385" i="14"/>
  <c r="T385" i="14"/>
  <c r="U385" i="14"/>
  <c r="W538" i="13"/>
  <c r="X538" i="13"/>
  <c r="L538" i="13"/>
  <c r="S538" i="13"/>
  <c r="N538" i="13"/>
  <c r="J538" i="13"/>
  <c r="P538" i="13"/>
  <c r="R538" i="13"/>
  <c r="M538" i="13"/>
  <c r="V538" i="13"/>
  <c r="T538" i="13"/>
  <c r="K538" i="13"/>
  <c r="O538" i="13"/>
  <c r="Q538" i="13"/>
  <c r="U538" i="13"/>
  <c r="M114" i="17"/>
  <c r="U114" i="17"/>
  <c r="E136" i="21"/>
  <c r="M206" i="5"/>
  <c r="I206" i="13"/>
  <c r="J276" i="5"/>
  <c r="M135" i="5"/>
  <c r="I135" i="13"/>
  <c r="I149" i="13"/>
  <c r="J184" i="5"/>
  <c r="M149" i="5"/>
  <c r="M250" i="6"/>
  <c r="I250" i="14"/>
  <c r="I125" i="13"/>
  <c r="M125" i="5"/>
  <c r="M264" i="6"/>
  <c r="I264" i="14"/>
  <c r="M126" i="5"/>
  <c r="I126" i="13"/>
  <c r="M116" i="6"/>
  <c r="I116" i="14"/>
  <c r="M204" i="6"/>
  <c r="I204" i="14"/>
  <c r="M236" i="10"/>
  <c r="I236" i="18"/>
  <c r="I176" i="18"/>
  <c r="M176" i="10"/>
  <c r="I245" i="13"/>
  <c r="M245" i="5"/>
  <c r="M254" i="5"/>
  <c r="I254" i="13"/>
  <c r="M160" i="6"/>
  <c r="I160" i="14"/>
  <c r="I108" i="14"/>
  <c r="M108" i="6"/>
  <c r="I155" i="18"/>
  <c r="M155" i="10"/>
  <c r="I181" i="14"/>
  <c r="M181" i="6"/>
  <c r="I156" i="18"/>
  <c r="M156" i="10"/>
  <c r="I120" i="18"/>
  <c r="M120" i="10"/>
  <c r="M199" i="10"/>
  <c r="I199" i="18"/>
  <c r="I194" i="18"/>
  <c r="M194" i="10"/>
  <c r="I218" i="13"/>
  <c r="M218" i="5"/>
  <c r="I238" i="13"/>
  <c r="M238" i="5"/>
  <c r="I157" i="13"/>
  <c r="M157" i="5"/>
  <c r="I95" i="18"/>
  <c r="J131" i="10"/>
  <c r="M95" i="10"/>
  <c r="I173" i="18"/>
  <c r="M173" i="10"/>
  <c r="I207" i="18"/>
  <c r="M207" i="10"/>
  <c r="I195" i="18"/>
  <c r="M195" i="10"/>
  <c r="I249" i="13"/>
  <c r="M249" i="5"/>
  <c r="M163" i="5"/>
  <c r="I163" i="13"/>
  <c r="M173" i="5"/>
  <c r="I173" i="13"/>
  <c r="M128" i="10"/>
  <c r="I128" i="18"/>
  <c r="I260" i="18"/>
  <c r="M260" i="10"/>
  <c r="I220" i="18"/>
  <c r="M220" i="10"/>
  <c r="I207" i="13"/>
  <c r="M207" i="5"/>
  <c r="I196" i="13"/>
  <c r="M196" i="5"/>
  <c r="I263" i="14"/>
  <c r="M263" i="6"/>
  <c r="I266" i="14"/>
  <c r="M266" i="6"/>
  <c r="I220" i="13"/>
  <c r="M220" i="5"/>
  <c r="I178" i="14"/>
  <c r="M178" i="6"/>
  <c r="I192" i="14"/>
  <c r="M192" i="6"/>
  <c r="I160" i="18"/>
  <c r="M160" i="10"/>
  <c r="I97" i="14"/>
  <c r="M97" i="6"/>
  <c r="I255" i="18"/>
  <c r="M255" i="10"/>
  <c r="I248" i="14"/>
  <c r="M248" i="6"/>
  <c r="I218" i="18"/>
  <c r="M218" i="10"/>
  <c r="I216" i="18"/>
  <c r="M216" i="10"/>
  <c r="I236" i="14"/>
  <c r="M236" i="6"/>
  <c r="I172" i="13"/>
  <c r="M172" i="5"/>
  <c r="I148" i="18"/>
  <c r="M148" i="10"/>
  <c r="I213" i="18"/>
  <c r="M213" i="10"/>
  <c r="I113" i="14"/>
  <c r="M113" i="6"/>
  <c r="I154" i="18"/>
  <c r="M154" i="10"/>
  <c r="I114" i="14"/>
  <c r="M114" i="6"/>
  <c r="Y473" i="13" l="1"/>
  <c r="V630" i="17"/>
  <c r="R630" i="17"/>
  <c r="Y516" i="18"/>
  <c r="M96" i="21"/>
  <c r="M626" i="17"/>
  <c r="P630" i="17"/>
  <c r="Q678" i="18"/>
  <c r="Y678" i="18" s="1"/>
  <c r="Q764" i="14"/>
  <c r="Q670" i="13"/>
  <c r="Q646" i="18"/>
  <c r="Q626" i="18"/>
  <c r="Q666" i="13"/>
  <c r="Q799" i="13"/>
  <c r="Y376" i="14"/>
  <c r="Y647" i="14"/>
  <c r="L90" i="21"/>
  <c r="Q644" i="13"/>
  <c r="Q807" i="13"/>
  <c r="Q628" i="14"/>
  <c r="Q786" i="13"/>
  <c r="Q767" i="14"/>
  <c r="Y426" i="14"/>
  <c r="Y510" i="14"/>
  <c r="Y457" i="13"/>
  <c r="N630" i="17"/>
  <c r="Q722" i="13"/>
  <c r="Q759" i="13"/>
  <c r="Q747" i="13"/>
  <c r="Q737" i="18"/>
  <c r="Q697" i="14"/>
  <c r="Y697" i="14" s="1"/>
  <c r="Q784" i="14"/>
  <c r="Y784" i="14" s="1"/>
  <c r="Q701" i="14"/>
  <c r="J616" i="17"/>
  <c r="U618" i="17"/>
  <c r="V626" i="17"/>
  <c r="M630" i="17"/>
  <c r="Y789" i="13"/>
  <c r="Q773" i="14"/>
  <c r="Y773" i="14" s="1"/>
  <c r="Y643" i="18"/>
  <c r="Q785" i="14"/>
  <c r="Q765" i="13"/>
  <c r="Q744" i="14"/>
  <c r="Y469" i="18"/>
  <c r="N93" i="21"/>
  <c r="Y688" i="14"/>
  <c r="Y432" i="13"/>
  <c r="Y640" i="14"/>
  <c r="Y792" i="13"/>
  <c r="Y438" i="14"/>
  <c r="Y405" i="18"/>
  <c r="Y680" i="18"/>
  <c r="Y773" i="18"/>
  <c r="Y649" i="13"/>
  <c r="Y754" i="14"/>
  <c r="Y367" i="13"/>
  <c r="Y440" i="13"/>
  <c r="Y446" i="13"/>
  <c r="Y707" i="14"/>
  <c r="Y652" i="18"/>
  <c r="Y766" i="14"/>
  <c r="Y282" i="17"/>
  <c r="J90" i="21"/>
  <c r="J87" i="21" s="1"/>
  <c r="K93" i="21"/>
  <c r="Y630" i="18"/>
  <c r="Y771" i="18"/>
  <c r="Y736" i="13"/>
  <c r="Y426" i="18"/>
  <c r="Y527" i="18"/>
  <c r="Y646" i="14"/>
  <c r="Y361" i="14"/>
  <c r="N626" i="17"/>
  <c r="Y660" i="14"/>
  <c r="Y532" i="13"/>
  <c r="Y391" i="14"/>
  <c r="Y513" i="14"/>
  <c r="Y424" i="14"/>
  <c r="Y520" i="13"/>
  <c r="Y518" i="14"/>
  <c r="Y421" i="14"/>
  <c r="Y631" i="14"/>
  <c r="Y707" i="18"/>
  <c r="Y733" i="14"/>
  <c r="Y778" i="13"/>
  <c r="Y706" i="14"/>
  <c r="Y468" i="18"/>
  <c r="G93" i="21"/>
  <c r="Y778" i="14"/>
  <c r="Y498" i="18"/>
  <c r="Y693" i="13"/>
  <c r="Y785" i="18"/>
  <c r="Y370" i="13"/>
  <c r="Y486" i="18"/>
  <c r="Y471" i="18"/>
  <c r="Y512" i="14"/>
  <c r="Y526" i="14"/>
  <c r="Y371" i="14"/>
  <c r="G96" i="21"/>
  <c r="Y683" i="14"/>
  <c r="Y804" i="13"/>
  <c r="Y630" i="14"/>
  <c r="Y776" i="14"/>
  <c r="Y736" i="14"/>
  <c r="Y650" i="18"/>
  <c r="Y746" i="14"/>
  <c r="Y740" i="13"/>
  <c r="Y520" i="14"/>
  <c r="Y747" i="14"/>
  <c r="Y381" i="14"/>
  <c r="Y393" i="13"/>
  <c r="Y530" i="13"/>
  <c r="Y499" i="18"/>
  <c r="Y521" i="14"/>
  <c r="Y461" i="14"/>
  <c r="Y468" i="13"/>
  <c r="Y482" i="18"/>
  <c r="Y467" i="14"/>
  <c r="K96" i="21"/>
  <c r="Y627" i="14"/>
  <c r="Y672" i="14"/>
  <c r="Y739" i="14"/>
  <c r="Y368" i="13"/>
  <c r="X67" i="19"/>
  <c r="Y761" i="18"/>
  <c r="Y385" i="13"/>
  <c r="Y756" i="13"/>
  <c r="Y515" i="14"/>
  <c r="Y371" i="18"/>
  <c r="Y525" i="14"/>
  <c r="Y522" i="14"/>
  <c r="Y745" i="13"/>
  <c r="Y726" i="18"/>
  <c r="Y705" i="13"/>
  <c r="Y391" i="18"/>
  <c r="Y780" i="13"/>
  <c r="Y772" i="14"/>
  <c r="Y363" i="14"/>
  <c r="Y430" i="18"/>
  <c r="O96" i="21"/>
  <c r="Y771" i="14"/>
  <c r="Y483" i="13"/>
  <c r="Y522" i="13"/>
  <c r="Y518" i="13"/>
  <c r="Y286" i="13"/>
  <c r="Y364" i="14"/>
  <c r="Y398" i="13"/>
  <c r="Y447" i="13"/>
  <c r="Y702" i="13"/>
  <c r="Y649" i="14"/>
  <c r="Y680" i="14"/>
  <c r="Y814" i="13"/>
  <c r="Y727" i="14"/>
  <c r="Y727" i="18"/>
  <c r="Y742" i="14"/>
  <c r="Y428" i="13"/>
  <c r="Y462" i="14"/>
  <c r="Y742" i="13"/>
  <c r="Y783" i="18"/>
  <c r="Y492" i="13"/>
  <c r="Y362" i="14"/>
  <c r="Y389" i="18"/>
  <c r="Y523" i="13"/>
  <c r="Y442" i="14"/>
  <c r="Y457" i="17"/>
  <c r="Y624" i="18"/>
  <c r="Y687" i="14"/>
  <c r="Y648" i="13"/>
  <c r="Y784" i="18"/>
  <c r="Y766" i="13"/>
  <c r="Y412" i="18"/>
  <c r="Y380" i="13"/>
  <c r="Y385" i="14"/>
  <c r="Y472" i="14"/>
  <c r="Y441" i="14"/>
  <c r="Y504" i="14"/>
  <c r="Y743" i="14"/>
  <c r="Y790" i="14"/>
  <c r="Y645" i="18"/>
  <c r="Y642" i="14"/>
  <c r="Y659" i="13"/>
  <c r="Y691" i="14"/>
  <c r="Y702" i="18"/>
  <c r="Y641" i="14"/>
  <c r="Y709" i="14"/>
  <c r="Y738" i="14"/>
  <c r="Y788" i="13"/>
  <c r="Y693" i="14"/>
  <c r="Y690" i="14"/>
  <c r="Y524" i="13"/>
  <c r="Y483" i="14"/>
  <c r="Y783" i="13"/>
  <c r="Y731" i="18"/>
  <c r="Y479" i="13"/>
  <c r="Y372" i="18"/>
  <c r="Y447" i="14"/>
  <c r="Y481" i="14"/>
  <c r="Y388" i="13"/>
  <c r="Y468" i="14"/>
  <c r="Y694" i="13"/>
  <c r="Y649" i="18"/>
  <c r="Y743" i="18"/>
  <c r="Y751" i="14"/>
  <c r="Y715" i="13"/>
  <c r="Y632" i="14"/>
  <c r="Y755" i="13"/>
  <c r="Y748" i="13"/>
  <c r="Y638" i="13"/>
  <c r="Y650" i="14"/>
  <c r="Y699" i="13"/>
  <c r="Y437" i="13"/>
  <c r="Y528" i="13"/>
  <c r="Y498" i="14"/>
  <c r="Y370" i="14"/>
  <c r="Y365" i="14"/>
  <c r="Y754" i="13"/>
  <c r="Y450" i="13"/>
  <c r="Y765" i="14"/>
  <c r="Y693" i="18"/>
  <c r="Y482" i="13"/>
  <c r="Y698" i="14"/>
  <c r="Y473" i="14"/>
  <c r="Y517" i="14"/>
  <c r="Y428" i="18"/>
  <c r="Y377" i="18"/>
  <c r="Y439" i="14"/>
  <c r="Y280" i="14"/>
  <c r="Y667" i="13"/>
  <c r="Y653" i="18"/>
  <c r="Q630" i="17"/>
  <c r="Y510" i="18"/>
  <c r="Y538" i="13"/>
  <c r="Y367" i="18"/>
  <c r="Y524" i="18"/>
  <c r="Y501" i="14"/>
  <c r="Y390" i="14"/>
  <c r="Y420" i="18"/>
  <c r="Y719" i="13"/>
  <c r="Y810" i="13"/>
  <c r="Y628" i="18"/>
  <c r="Y708" i="14"/>
  <c r="Y658" i="14"/>
  <c r="Y768" i="14"/>
  <c r="Y374" i="13"/>
  <c r="Y695" i="13"/>
  <c r="Y677" i="18"/>
  <c r="Y366" i="18"/>
  <c r="Y702" i="14"/>
  <c r="Y701" i="13"/>
  <c r="Y476" i="13"/>
  <c r="Y377" i="13"/>
  <c r="Y536" i="13"/>
  <c r="Y446" i="14"/>
  <c r="Y642" i="13"/>
  <c r="Y770" i="18"/>
  <c r="Y692" i="13"/>
  <c r="Y788" i="14"/>
  <c r="Y679" i="14"/>
  <c r="Y696" i="14"/>
  <c r="Y429" i="13"/>
  <c r="Y766" i="18"/>
  <c r="Y372" i="13"/>
  <c r="Y436" i="18"/>
  <c r="Y430" i="13"/>
  <c r="Y464" i="14"/>
  <c r="Y457" i="14"/>
  <c r="Y437" i="14"/>
  <c r="Y466" i="18"/>
  <c r="Y485" i="18"/>
  <c r="Y439" i="13"/>
  <c r="Y505" i="14"/>
  <c r="Y719" i="18"/>
  <c r="Y753" i="13"/>
  <c r="Y697" i="13"/>
  <c r="Y728" i="18"/>
  <c r="Y653" i="13"/>
  <c r="Y781" i="18"/>
  <c r="Y651" i="18"/>
  <c r="Y729" i="18"/>
  <c r="Y780" i="18"/>
  <c r="Y442" i="13"/>
  <c r="Y685" i="18"/>
  <c r="Y384" i="14"/>
  <c r="Y379" i="13"/>
  <c r="Y436" i="13"/>
  <c r="Y503" i="18"/>
  <c r="Y381" i="13"/>
  <c r="Y388" i="14"/>
  <c r="R93" i="21"/>
  <c r="Y737" i="13"/>
  <c r="Y762" i="18"/>
  <c r="Y626" i="14"/>
  <c r="Y681" i="14"/>
  <c r="Y770" i="14"/>
  <c r="Y651" i="14"/>
  <c r="Y787" i="14"/>
  <c r="Y654" i="14"/>
  <c r="Y652" i="14"/>
  <c r="Y486" i="13"/>
  <c r="Y699" i="14"/>
  <c r="Y452" i="13"/>
  <c r="Y496" i="18"/>
  <c r="Y430" i="14"/>
  <c r="Y387" i="14"/>
  <c r="Y518" i="18"/>
  <c r="Y455" i="18"/>
  <c r="Y474" i="18"/>
  <c r="Y426" i="13"/>
  <c r="Y809" i="13"/>
  <c r="Y793" i="14"/>
  <c r="Y703" i="18"/>
  <c r="Y709" i="13"/>
  <c r="Y668" i="13"/>
  <c r="Y778" i="18"/>
  <c r="Y749" i="18"/>
  <c r="Y484" i="18"/>
  <c r="Y382" i="13"/>
  <c r="Y456" i="18"/>
  <c r="Y423" i="14"/>
  <c r="Y373" i="14"/>
  <c r="Y484" i="14"/>
  <c r="Y467" i="18"/>
  <c r="Y478" i="13"/>
  <c r="Y502" i="14"/>
  <c r="Y499" i="14"/>
  <c r="Y543" i="13"/>
  <c r="Y389" i="14"/>
  <c r="Y782" i="13"/>
  <c r="Y705" i="18"/>
  <c r="Y650" i="13"/>
  <c r="Y732" i="18"/>
  <c r="Y456" i="14"/>
  <c r="Y684" i="13"/>
  <c r="Y716" i="13"/>
  <c r="M93" i="21"/>
  <c r="M87" i="21" s="1"/>
  <c r="Y781" i="13"/>
  <c r="Y517" i="13"/>
  <c r="Y526" i="18"/>
  <c r="Y419" i="18"/>
  <c r="Y711" i="13"/>
  <c r="Y781" i="14"/>
  <c r="Y723" i="14"/>
  <c r="Y695" i="14"/>
  <c r="Y767" i="18"/>
  <c r="Y698" i="18"/>
  <c r="Y690" i="18"/>
  <c r="Y484" i="13"/>
  <c r="Y752" i="13"/>
  <c r="Y706" i="18"/>
  <c r="Y510" i="13"/>
  <c r="Y392" i="18"/>
  <c r="Y464" i="18"/>
  <c r="Y433" i="18"/>
  <c r="Y360" i="18"/>
  <c r="Y689" i="14"/>
  <c r="Y655" i="18"/>
  <c r="Y734" i="18"/>
  <c r="Y741" i="14"/>
  <c r="Y738" i="13"/>
  <c r="Y654" i="18"/>
  <c r="Y769" i="14"/>
  <c r="Y721" i="14"/>
  <c r="Y521" i="18"/>
  <c r="Y699" i="18"/>
  <c r="Y661" i="13"/>
  <c r="Y634" i="18"/>
  <c r="Y528" i="14"/>
  <c r="Y421" i="18"/>
  <c r="Y371" i="13"/>
  <c r="Y487" i="14"/>
  <c r="Y460" i="18"/>
  <c r="Y504" i="18"/>
  <c r="Y772" i="18"/>
  <c r="Y682" i="14"/>
  <c r="Y692" i="14"/>
  <c r="Y725" i="18"/>
  <c r="Y708" i="13"/>
  <c r="Y708" i="18"/>
  <c r="Y769" i="18"/>
  <c r="Y632" i="18"/>
  <c r="Y700" i="13"/>
  <c r="Y788" i="18"/>
  <c r="Y696" i="18"/>
  <c r="Y643" i="14"/>
  <c r="Y422" i="13"/>
  <c r="Y500" i="18"/>
  <c r="Y774" i="14"/>
  <c r="Y470" i="14"/>
  <c r="Y648" i="14"/>
  <c r="Y645" i="14"/>
  <c r="Y439" i="18"/>
  <c r="Y424" i="18"/>
  <c r="Y427" i="13"/>
  <c r="Y526" i="13"/>
  <c r="Y479" i="18"/>
  <c r="Y692" i="18"/>
  <c r="Y644" i="14"/>
  <c r="Y704" i="18"/>
  <c r="Y669" i="18"/>
  <c r="Y638" i="18"/>
  <c r="Y696" i="13"/>
  <c r="Y779" i="18"/>
  <c r="Y728" i="13"/>
  <c r="Y807" i="13"/>
  <c r="Y628" i="14"/>
  <c r="Y786" i="18"/>
  <c r="Y663" i="13"/>
  <c r="Y646" i="18"/>
  <c r="Y786" i="13"/>
  <c r="Y440" i="18"/>
  <c r="Y376" i="18"/>
  <c r="Y751" i="13"/>
  <c r="Y666" i="13"/>
  <c r="Y515" i="18"/>
  <c r="Y431" i="14"/>
  <c r="Y519" i="13"/>
  <c r="Y413" i="18"/>
  <c r="Y531" i="14"/>
  <c r="Y691" i="18"/>
  <c r="Y732" i="14"/>
  <c r="Y703" i="14"/>
  <c r="Y704" i="13"/>
  <c r="Y796" i="13"/>
  <c r="Y765" i="18"/>
  <c r="Y793" i="13"/>
  <c r="Y789" i="14"/>
  <c r="Y668" i="18"/>
  <c r="Y363" i="18"/>
  <c r="Y642" i="18"/>
  <c r="Y427" i="14"/>
  <c r="Y784" i="13"/>
  <c r="Y514" i="18"/>
  <c r="Y527" i="13"/>
  <c r="Y636" i="18"/>
  <c r="Y653" i="14"/>
  <c r="Y789" i="18"/>
  <c r="Y796" i="14"/>
  <c r="Y722" i="18"/>
  <c r="Y743" i="13"/>
  <c r="Y720" i="18"/>
  <c r="Y444" i="14"/>
  <c r="Y712" i="13"/>
  <c r="Y657" i="14"/>
  <c r="Y534" i="13"/>
  <c r="S625" i="17"/>
  <c r="Y516" i="13"/>
  <c r="Y520" i="18"/>
  <c r="Y364" i="18"/>
  <c r="P625" i="17"/>
  <c r="Y795" i="14"/>
  <c r="Y718" i="13"/>
  <c r="Y710" i="13"/>
  <c r="P616" i="17"/>
  <c r="Y644" i="18"/>
  <c r="Y435" i="18"/>
  <c r="Y749" i="13"/>
  <c r="Y512" i="18"/>
  <c r="Y502" i="18"/>
  <c r="Y448" i="13"/>
  <c r="Y747" i="13"/>
  <c r="Y737" i="18"/>
  <c r="Y752" i="14"/>
  <c r="Y509" i="18"/>
  <c r="Y683" i="18"/>
  <c r="Y391" i="13"/>
  <c r="Q618" i="17"/>
  <c r="Y694" i="18"/>
  <c r="Y726" i="14"/>
  <c r="Y469" i="14"/>
  <c r="Y394" i="14"/>
  <c r="Y407" i="14"/>
  <c r="Y500" i="14"/>
  <c r="Y488" i="13"/>
  <c r="Y445" i="14"/>
  <c r="Y369" i="13"/>
  <c r="Y512" i="13"/>
  <c r="H96" i="21"/>
  <c r="Y790" i="18"/>
  <c r="Y800" i="13"/>
  <c r="Y777" i="14"/>
  <c r="Y718" i="18"/>
  <c r="Y695" i="18"/>
  <c r="Y652" i="13"/>
  <c r="Y682" i="18"/>
  <c r="Q616" i="17"/>
  <c r="Y383" i="18"/>
  <c r="Y458" i="14"/>
  <c r="Y475" i="13"/>
  <c r="Y643" i="13"/>
  <c r="Y459" i="14"/>
  <c r="Y655" i="13"/>
  <c r="Y651" i="13"/>
  <c r="Y474" i="14"/>
  <c r="Y444" i="13"/>
  <c r="Y514" i="13"/>
  <c r="Y476" i="18"/>
  <c r="Y369" i="18"/>
  <c r="Y482" i="14"/>
  <c r="Y493" i="13"/>
  <c r="L616" i="17"/>
  <c r="Y728" i="14"/>
  <c r="Y648" i="18"/>
  <c r="Y803" i="13"/>
  <c r="Y685" i="13"/>
  <c r="Y721" i="18"/>
  <c r="Y681" i="18"/>
  <c r="Y414" i="14"/>
  <c r="Y423" i="13"/>
  <c r="Y368" i="14"/>
  <c r="O93" i="21"/>
  <c r="Y707" i="13"/>
  <c r="Y631" i="18"/>
  <c r="Y429" i="18"/>
  <c r="Y374" i="14"/>
  <c r="Y429" i="14"/>
  <c r="Y470" i="13"/>
  <c r="Y384" i="13"/>
  <c r="Y438" i="18"/>
  <c r="Y431" i="18"/>
  <c r="Y461" i="18"/>
  <c r="Y491" i="13"/>
  <c r="Y377" i="14"/>
  <c r="Y422" i="14"/>
  <c r="Y723" i="13"/>
  <c r="Y745" i="14"/>
  <c r="Y734" i="14"/>
  <c r="Y758" i="13"/>
  <c r="Y775" i="18"/>
  <c r="Y749" i="14"/>
  <c r="Y688" i="18"/>
  <c r="Y375" i="14"/>
  <c r="Y425" i="13"/>
  <c r="Y525" i="13"/>
  <c r="Y513" i="18"/>
  <c r="Y423" i="18"/>
  <c r="J93" i="21"/>
  <c r="Y739" i="13"/>
  <c r="Y792" i="14"/>
  <c r="Y644" i="13"/>
  <c r="Y795" i="13"/>
  <c r="Y545" i="14"/>
  <c r="Y764" i="14"/>
  <c r="Y785" i="14"/>
  <c r="Y373" i="13"/>
  <c r="Y506" i="14"/>
  <c r="Y508" i="13"/>
  <c r="Y535" i="13"/>
  <c r="Y519" i="18"/>
  <c r="Y434" i="13"/>
  <c r="Y414" i="13"/>
  <c r="Y415" i="14"/>
  <c r="Y406" i="14"/>
  <c r="I93" i="21"/>
  <c r="Y700" i="18"/>
  <c r="Y798" i="13"/>
  <c r="Y685" i="14"/>
  <c r="Y748" i="18"/>
  <c r="Y635" i="18"/>
  <c r="Y639" i="14"/>
  <c r="Y633" i="14"/>
  <c r="Y763" i="18"/>
  <c r="Y509" i="13"/>
  <c r="Y465" i="14"/>
  <c r="Y397" i="13"/>
  <c r="Y466" i="14"/>
  <c r="Y517" i="18"/>
  <c r="Y464" i="13"/>
  <c r="Y443" i="18"/>
  <c r="L628" i="17"/>
  <c r="Y654" i="13"/>
  <c r="Y806" i="13"/>
  <c r="Y742" i="18"/>
  <c r="Y671" i="13"/>
  <c r="Y783" i="14"/>
  <c r="Y529" i="13"/>
  <c r="Y431" i="13"/>
  <c r="Y441" i="13"/>
  <c r="Y792" i="18"/>
  <c r="Y388" i="18"/>
  <c r="Y361" i="18"/>
  <c r="Y381" i="18"/>
  <c r="Y519" i="14"/>
  <c r="Y386" i="14"/>
  <c r="Y389" i="13"/>
  <c r="Y362" i="18"/>
  <c r="Y539" i="13"/>
  <c r="Y418" i="14"/>
  <c r="Y480" i="14"/>
  <c r="Y801" i="13"/>
  <c r="Y637" i="18"/>
  <c r="Y721" i="13"/>
  <c r="Y737" i="14"/>
  <c r="Y698" i="13"/>
  <c r="Y662" i="13"/>
  <c r="Y786" i="14"/>
  <c r="Y380" i="18"/>
  <c r="Y378" i="18"/>
  <c r="Y370" i="18"/>
  <c r="Y376" i="13"/>
  <c r="Y763" i="14"/>
  <c r="Y470" i="18"/>
  <c r="Y445" i="13"/>
  <c r="Y495" i="13"/>
  <c r="Y367" i="14"/>
  <c r="Y428" i="14"/>
  <c r="Y365" i="18"/>
  <c r="Y557" i="13"/>
  <c r="Y768" i="18"/>
  <c r="Y413" i="13"/>
  <c r="Y739" i="18"/>
  <c r="Y717" i="13"/>
  <c r="Y765" i="13"/>
  <c r="Y537" i="13"/>
  <c r="Y767" i="14"/>
  <c r="Y440" i="14"/>
  <c r="Y469" i="13"/>
  <c r="Y475" i="18"/>
  <c r="Y379" i="14"/>
  <c r="Y779" i="13"/>
  <c r="Y761" i="13"/>
  <c r="Y731" i="14"/>
  <c r="Y686" i="18"/>
  <c r="Y711" i="14"/>
  <c r="Y477" i="14"/>
  <c r="Y478" i="14"/>
  <c r="Y523" i="18"/>
  <c r="Y509" i="14"/>
  <c r="Y393" i="14"/>
  <c r="Y533" i="13"/>
  <c r="Y382" i="18"/>
  <c r="Y458" i="18"/>
  <c r="Y486" i="14"/>
  <c r="Y395" i="13"/>
  <c r="Y380" i="14"/>
  <c r="Y744" i="13"/>
  <c r="Y802" i="13"/>
  <c r="Y791" i="13"/>
  <c r="Y640" i="18"/>
  <c r="Y740" i="14"/>
  <c r="Y782" i="18"/>
  <c r="Y750" i="18"/>
  <c r="Y701" i="18"/>
  <c r="Y703" i="13"/>
  <c r="Y687" i="18"/>
  <c r="Y417" i="14"/>
  <c r="Y433" i="14"/>
  <c r="J96" i="21"/>
  <c r="Y771" i="13"/>
  <c r="Y775" i="14"/>
  <c r="Y375" i="18"/>
  <c r="Y527" i="14"/>
  <c r="Y494" i="13"/>
  <c r="Y422" i="18"/>
  <c r="Y386" i="13"/>
  <c r="Y432" i="18"/>
  <c r="Y460" i="14"/>
  <c r="U628" i="17"/>
  <c r="Y763" i="13"/>
  <c r="Y720" i="13"/>
  <c r="Y645" i="13"/>
  <c r="Y684" i="18"/>
  <c r="Y794" i="13"/>
  <c r="Y791" i="14"/>
  <c r="Y655" i="14"/>
  <c r="Y776" i="18"/>
  <c r="Y511" i="13"/>
  <c r="Y741" i="18"/>
  <c r="Y477" i="18"/>
  <c r="Y514" i="14"/>
  <c r="Y489" i="13"/>
  <c r="Y434" i="14"/>
  <c r="Y454" i="18"/>
  <c r="N96" i="21"/>
  <c r="P96" i="21"/>
  <c r="Y805" i="13"/>
  <c r="Y762" i="13"/>
  <c r="Y647" i="13"/>
  <c r="Y722" i="13"/>
  <c r="Y636" i="14"/>
  <c r="Y462" i="18"/>
  <c r="Y488" i="14"/>
  <c r="Y626" i="18"/>
  <c r="Y744" i="14"/>
  <c r="Y660" i="13"/>
  <c r="Y457" i="18"/>
  <c r="Y480" i="13"/>
  <c r="Y524" i="14"/>
  <c r="Y508" i="14"/>
  <c r="Y507" i="18"/>
  <c r="Y425" i="18"/>
  <c r="Y441" i="18"/>
  <c r="Y485" i="13"/>
  <c r="Y647" i="18"/>
  <c r="Y747" i="18"/>
  <c r="Y665" i="13"/>
  <c r="Y738" i="18"/>
  <c r="Y658" i="13"/>
  <c r="O626" i="17"/>
  <c r="Y372" i="14"/>
  <c r="Y646" i="13"/>
  <c r="Y369" i="14"/>
  <c r="Y427" i="18"/>
  <c r="Y523" i="14"/>
  <c r="Y383" i="13"/>
  <c r="Y459" i="18"/>
  <c r="Y724" i="18"/>
  <c r="Y629" i="14"/>
  <c r="Y639" i="18"/>
  <c r="Y714" i="13"/>
  <c r="V615" i="17"/>
  <c r="Y657" i="13"/>
  <c r="Y712" i="14"/>
  <c r="Y746" i="18"/>
  <c r="Y395" i="14"/>
  <c r="Y513" i="13"/>
  <c r="Y368" i="18"/>
  <c r="Y383" i="14"/>
  <c r="Q93" i="21"/>
  <c r="Y689" i="18"/>
  <c r="Y780" i="14"/>
  <c r="Y629" i="18"/>
  <c r="Y627" i="18"/>
  <c r="Y760" i="18"/>
  <c r="Y444" i="18"/>
  <c r="Y722" i="14"/>
  <c r="Y700" i="14"/>
  <c r="X41" i="19"/>
  <c r="Y435" i="13"/>
  <c r="Y386" i="18"/>
  <c r="Y475" i="14"/>
  <c r="Y791" i="18"/>
  <c r="Y382" i="14"/>
  <c r="Y399" i="13"/>
  <c r="Y522" i="18"/>
  <c r="Y497" i="18"/>
  <c r="Y417" i="18"/>
  <c r="Y479" i="14"/>
  <c r="Y449" i="13"/>
  <c r="Y432" i="14"/>
  <c r="Y471" i="14"/>
  <c r="Y415" i="18"/>
  <c r="Y808" i="13"/>
  <c r="Y656" i="14"/>
  <c r="Y634" i="14"/>
  <c r="Y725" i="14"/>
  <c r="M90" i="21"/>
  <c r="Y467" i="13"/>
  <c r="Y735" i="13"/>
  <c r="Y799" i="13"/>
  <c r="Y438" i="13"/>
  <c r="Y529" i="14"/>
  <c r="Y390" i="13"/>
  <c r="Y481" i="13"/>
  <c r="Y375" i="13"/>
  <c r="Y465" i="18"/>
  <c r="Y474" i="13"/>
  <c r="Y435" i="14"/>
  <c r="Y525" i="18"/>
  <c r="Y463" i="18"/>
  <c r="Y730" i="18"/>
  <c r="Y750" i="13"/>
  <c r="Y656" i="18"/>
  <c r="Y797" i="13"/>
  <c r="Y760" i="13"/>
  <c r="Y706" i="13"/>
  <c r="Y774" i="18"/>
  <c r="Y638" i="14"/>
  <c r="Y387" i="18"/>
  <c r="Y392" i="14"/>
  <c r="Y697" i="18"/>
  <c r="Y404" i="18"/>
  <c r="Y503" i="14"/>
  <c r="Y713" i="13"/>
  <c r="Y465" i="13"/>
  <c r="Y506" i="18"/>
  <c r="Y515" i="13"/>
  <c r="Y511" i="14"/>
  <c r="Y453" i="13"/>
  <c r="Y416" i="14"/>
  <c r="Y434" i="18"/>
  <c r="Q96" i="21"/>
  <c r="Y779" i="14"/>
  <c r="Y736" i="18"/>
  <c r="Y764" i="18"/>
  <c r="Y694" i="14"/>
  <c r="Y767" i="13"/>
  <c r="V616" i="17"/>
  <c r="Y487" i="13"/>
  <c r="Y378" i="13"/>
  <c r="Y418" i="18"/>
  <c r="Y676" i="18"/>
  <c r="Y764" i="13"/>
  <c r="Y787" i="13"/>
  <c r="Y477" i="13"/>
  <c r="Y794" i="14"/>
  <c r="Y473" i="18"/>
  <c r="Y416" i="18"/>
  <c r="Y531" i="13"/>
  <c r="L93" i="21"/>
  <c r="Y740" i="18"/>
  <c r="Y750" i="14"/>
  <c r="Y724" i="14"/>
  <c r="Y639" i="13"/>
  <c r="Y733" i="18"/>
  <c r="Y746" i="13"/>
  <c r="Y463" i="14"/>
  <c r="Y433" i="13"/>
  <c r="Y472" i="18"/>
  <c r="Y505" i="18"/>
  <c r="Y442" i="18"/>
  <c r="Y421" i="13"/>
  <c r="Y490" i="13"/>
  <c r="O625" i="17"/>
  <c r="Y637" i="14"/>
  <c r="Y757" i="13"/>
  <c r="Y777" i="18"/>
  <c r="Y782" i="14"/>
  <c r="Y745" i="18"/>
  <c r="Y741" i="13"/>
  <c r="Y670" i="13"/>
  <c r="Y511" i="18"/>
  <c r="Y528" i="18"/>
  <c r="Y701" i="14"/>
  <c r="Y729" i="14"/>
  <c r="Y785" i="13"/>
  <c r="Y724" i="13"/>
  <c r="Y378" i="14"/>
  <c r="Y414" i="18"/>
  <c r="Y451" i="13"/>
  <c r="Y466" i="13"/>
  <c r="Y478" i="18"/>
  <c r="Y373" i="18"/>
  <c r="Y471" i="13"/>
  <c r="Y735" i="18"/>
  <c r="Y669" i="13"/>
  <c r="Y640" i="13"/>
  <c r="Y787" i="18"/>
  <c r="Y507" i="14"/>
  <c r="Y704" i="14"/>
  <c r="Y366" i="14"/>
  <c r="Y710" i="14"/>
  <c r="Y659" i="14"/>
  <c r="Y735" i="14"/>
  <c r="Y390" i="18"/>
  <c r="Y394" i="13"/>
  <c r="Y508" i="18"/>
  <c r="Y419" i="14"/>
  <c r="Y400" i="13"/>
  <c r="Y374" i="18"/>
  <c r="Y420" i="14"/>
  <c r="Y476" i="14"/>
  <c r="Y485" i="14"/>
  <c r="Y641" i="18"/>
  <c r="Y705" i="14"/>
  <c r="Y753" i="14"/>
  <c r="Y679" i="18"/>
  <c r="Y633" i="18"/>
  <c r="Y641" i="13"/>
  <c r="Y748" i="14"/>
  <c r="Y384" i="18"/>
  <c r="Y496" i="13"/>
  <c r="Y664" i="13"/>
  <c r="Y443" i="13"/>
  <c r="Y521" i="13"/>
  <c r="Y443" i="14"/>
  <c r="Y480" i="18"/>
  <c r="Y379" i="18"/>
  <c r="Y392" i="13"/>
  <c r="Y425" i="14"/>
  <c r="I96" i="21"/>
  <c r="Y684" i="14"/>
  <c r="Y723" i="18"/>
  <c r="Y790" i="13"/>
  <c r="Y686" i="14"/>
  <c r="Y656" i="13"/>
  <c r="Y387" i="13"/>
  <c r="Y625" i="18"/>
  <c r="Y730" i="14"/>
  <c r="Y671" i="14"/>
  <c r="Y436" i="14"/>
  <c r="Y516" i="14"/>
  <c r="Y530" i="14"/>
  <c r="Y437" i="18"/>
  <c r="Y507" i="13"/>
  <c r="Y483" i="18"/>
  <c r="Y481" i="18"/>
  <c r="Y501" i="18"/>
  <c r="Y500" i="13"/>
  <c r="Y424" i="13"/>
  <c r="Y744" i="18"/>
  <c r="Y635" i="14"/>
  <c r="Y759" i="13"/>
  <c r="Y489" i="14"/>
  <c r="Y385" i="18"/>
  <c r="Y396" i="13"/>
  <c r="Y472" i="13"/>
  <c r="X194" i="18"/>
  <c r="X986" i="18" s="1"/>
  <c r="W194" i="18"/>
  <c r="W986" i="18" s="1"/>
  <c r="J194" i="18"/>
  <c r="J986" i="18" s="1"/>
  <c r="V194" i="18"/>
  <c r="V986" i="18" s="1"/>
  <c r="P194" i="18"/>
  <c r="P986" i="18" s="1"/>
  <c r="L194" i="18"/>
  <c r="L986" i="18" s="1"/>
  <c r="M194" i="18"/>
  <c r="M986" i="18" s="1"/>
  <c r="U194" i="18"/>
  <c r="U986" i="18" s="1"/>
  <c r="R194" i="18"/>
  <c r="R986" i="18" s="1"/>
  <c r="T194" i="18"/>
  <c r="T986" i="18" s="1"/>
  <c r="K194" i="18"/>
  <c r="K986" i="18" s="1"/>
  <c r="O194" i="18"/>
  <c r="O986" i="18" s="1"/>
  <c r="S194" i="18"/>
  <c r="S986" i="18" s="1"/>
  <c r="Q194" i="18"/>
  <c r="Q986" i="18" s="1"/>
  <c r="N194" i="18"/>
  <c r="N986" i="18" s="1"/>
  <c r="W232" i="14"/>
  <c r="X232" i="14"/>
  <c r="L232" i="14"/>
  <c r="M232" i="14"/>
  <c r="O232" i="14"/>
  <c r="Q232" i="14"/>
  <c r="J232" i="14"/>
  <c r="N232" i="14"/>
  <c r="R232" i="14"/>
  <c r="T232" i="14"/>
  <c r="K232" i="14"/>
  <c r="S232" i="14"/>
  <c r="P232" i="14"/>
  <c r="V232" i="14"/>
  <c r="U232" i="14"/>
  <c r="W217" i="13"/>
  <c r="W1030" i="13" s="1"/>
  <c r="X217" i="13"/>
  <c r="X1030" i="13" s="1"/>
  <c r="P217" i="13"/>
  <c r="P1030" i="13" s="1"/>
  <c r="V217" i="13"/>
  <c r="V1030" i="13" s="1"/>
  <c r="T217" i="13"/>
  <c r="T1030" i="13" s="1"/>
  <c r="L217" i="13"/>
  <c r="L1030" i="13" s="1"/>
  <c r="M217" i="13"/>
  <c r="M1030" i="13" s="1"/>
  <c r="R217" i="13"/>
  <c r="R1030" i="13" s="1"/>
  <c r="K217" i="13"/>
  <c r="K1030" i="13" s="1"/>
  <c r="S217" i="13"/>
  <c r="S1030" i="13" s="1"/>
  <c r="U217" i="13"/>
  <c r="U1030" i="13" s="1"/>
  <c r="N217" i="13"/>
  <c r="N1030" i="13" s="1"/>
  <c r="J217" i="13"/>
  <c r="J1030" i="13" s="1"/>
  <c r="Q217" i="13"/>
  <c r="Q1030" i="13" s="1"/>
  <c r="O217" i="13"/>
  <c r="O1030" i="13" s="1"/>
  <c r="X99" i="13"/>
  <c r="X912" i="13" s="1"/>
  <c r="W99" i="13"/>
  <c r="W912" i="13" s="1"/>
  <c r="V99" i="13"/>
  <c r="V912" i="13" s="1"/>
  <c r="T99" i="13"/>
  <c r="T912" i="13" s="1"/>
  <c r="O99" i="13"/>
  <c r="O912" i="13" s="1"/>
  <c r="Q99" i="13"/>
  <c r="Q912" i="13" s="1"/>
  <c r="R99" i="13"/>
  <c r="R912" i="13" s="1"/>
  <c r="L99" i="13"/>
  <c r="L912" i="13" s="1"/>
  <c r="M99" i="13"/>
  <c r="M912" i="13" s="1"/>
  <c r="U99" i="13"/>
  <c r="U912" i="13" s="1"/>
  <c r="K99" i="13"/>
  <c r="K912" i="13" s="1"/>
  <c r="S99" i="13"/>
  <c r="S912" i="13" s="1"/>
  <c r="P99" i="13"/>
  <c r="P912" i="13" s="1"/>
  <c r="J99" i="13"/>
  <c r="J912" i="13" s="1"/>
  <c r="N99" i="13"/>
  <c r="N912" i="13" s="1"/>
  <c r="X244" i="14"/>
  <c r="X1039" i="14" s="1"/>
  <c r="W244" i="14"/>
  <c r="W1039" i="14" s="1"/>
  <c r="J244" i="14"/>
  <c r="J1039" i="14" s="1"/>
  <c r="P244" i="14"/>
  <c r="P1039" i="14" s="1"/>
  <c r="Q244" i="14"/>
  <c r="Q1039" i="14" s="1"/>
  <c r="M244" i="14"/>
  <c r="M1039" i="14" s="1"/>
  <c r="U244" i="14"/>
  <c r="U1039" i="14" s="1"/>
  <c r="O244" i="14"/>
  <c r="O1039" i="14" s="1"/>
  <c r="R244" i="14"/>
  <c r="R1039" i="14" s="1"/>
  <c r="V244" i="14"/>
  <c r="V1039" i="14" s="1"/>
  <c r="K244" i="14"/>
  <c r="K1039" i="14" s="1"/>
  <c r="N244" i="14"/>
  <c r="N1039" i="14" s="1"/>
  <c r="T244" i="14"/>
  <c r="T1039" i="14" s="1"/>
  <c r="L244" i="14"/>
  <c r="L1039" i="14" s="1"/>
  <c r="S244" i="14"/>
  <c r="S1039" i="14" s="1"/>
  <c r="W215" i="13"/>
  <c r="W1028" i="13" s="1"/>
  <c r="X215" i="13"/>
  <c r="X1028" i="13" s="1"/>
  <c r="O215" i="13"/>
  <c r="O1028" i="13" s="1"/>
  <c r="Q215" i="13"/>
  <c r="Q1028" i="13" s="1"/>
  <c r="V215" i="13"/>
  <c r="V1028" i="13" s="1"/>
  <c r="U215" i="13"/>
  <c r="U1028" i="13" s="1"/>
  <c r="S215" i="13"/>
  <c r="S1028" i="13" s="1"/>
  <c r="T215" i="13"/>
  <c r="T1028" i="13" s="1"/>
  <c r="M215" i="13"/>
  <c r="M1028" i="13" s="1"/>
  <c r="L215" i="13"/>
  <c r="L1028" i="13" s="1"/>
  <c r="J215" i="13"/>
  <c r="J1028" i="13" s="1"/>
  <c r="N215" i="13"/>
  <c r="N1028" i="13" s="1"/>
  <c r="R215" i="13"/>
  <c r="R1028" i="13" s="1"/>
  <c r="P215" i="13"/>
  <c r="P1028" i="13" s="1"/>
  <c r="K215" i="13"/>
  <c r="K1028" i="13" s="1"/>
  <c r="V670" i="14"/>
  <c r="M670" i="14"/>
  <c r="O670" i="14"/>
  <c r="T670" i="14"/>
  <c r="S670" i="14"/>
  <c r="P670" i="14"/>
  <c r="W670" i="14"/>
  <c r="J670" i="14"/>
  <c r="U670" i="14"/>
  <c r="L670" i="14"/>
  <c r="N670" i="14"/>
  <c r="R670" i="14"/>
  <c r="K670" i="14"/>
  <c r="X670" i="14"/>
  <c r="Q670" i="14"/>
  <c r="X235" i="18"/>
  <c r="X1027" i="18" s="1"/>
  <c r="W235" i="18"/>
  <c r="W1027" i="18" s="1"/>
  <c r="U235" i="18"/>
  <c r="U1027" i="18" s="1"/>
  <c r="Q235" i="18"/>
  <c r="Q1027" i="18" s="1"/>
  <c r="P235" i="18"/>
  <c r="P1027" i="18" s="1"/>
  <c r="L235" i="18"/>
  <c r="L1027" i="18" s="1"/>
  <c r="R235" i="18"/>
  <c r="R1027" i="18" s="1"/>
  <c r="T235" i="18"/>
  <c r="T1027" i="18" s="1"/>
  <c r="N235" i="18"/>
  <c r="N1027" i="18" s="1"/>
  <c r="M235" i="18"/>
  <c r="M1027" i="18" s="1"/>
  <c r="S235" i="18"/>
  <c r="S1027" i="18" s="1"/>
  <c r="O235" i="18"/>
  <c r="O1027" i="18" s="1"/>
  <c r="J235" i="18"/>
  <c r="J1027" i="18" s="1"/>
  <c r="K235" i="18"/>
  <c r="K1027" i="18" s="1"/>
  <c r="V235" i="18"/>
  <c r="V1027" i="18" s="1"/>
  <c r="X247" i="13"/>
  <c r="X1060" i="13" s="1"/>
  <c r="N247" i="13"/>
  <c r="N1060" i="13" s="1"/>
  <c r="T247" i="13"/>
  <c r="T1060" i="13" s="1"/>
  <c r="J247" i="13"/>
  <c r="J1060" i="13" s="1"/>
  <c r="W247" i="13"/>
  <c r="W1060" i="13" s="1"/>
  <c r="L247" i="13"/>
  <c r="L1060" i="13" s="1"/>
  <c r="M247" i="13"/>
  <c r="M1060" i="13" s="1"/>
  <c r="U247" i="13"/>
  <c r="U1060" i="13" s="1"/>
  <c r="O247" i="13"/>
  <c r="O1060" i="13" s="1"/>
  <c r="S247" i="13"/>
  <c r="S1060" i="13" s="1"/>
  <c r="P247" i="13"/>
  <c r="P1060" i="13" s="1"/>
  <c r="V247" i="13"/>
  <c r="V1060" i="13" s="1"/>
  <c r="K247" i="13"/>
  <c r="K1060" i="13" s="1"/>
  <c r="R247" i="13"/>
  <c r="R1060" i="13" s="1"/>
  <c r="Q247" i="13"/>
  <c r="Q1060" i="13" s="1"/>
  <c r="W217" i="14"/>
  <c r="W1012" i="14" s="1"/>
  <c r="X217" i="14"/>
  <c r="X1012" i="14" s="1"/>
  <c r="N217" i="14"/>
  <c r="N1012" i="14" s="1"/>
  <c r="R217" i="14"/>
  <c r="R1012" i="14" s="1"/>
  <c r="M217" i="14"/>
  <c r="M1012" i="14" s="1"/>
  <c r="K217" i="14"/>
  <c r="K1012" i="14" s="1"/>
  <c r="V217" i="14"/>
  <c r="V1012" i="14" s="1"/>
  <c r="U217" i="14"/>
  <c r="U1012" i="14" s="1"/>
  <c r="Q217" i="14"/>
  <c r="Q1012" i="14" s="1"/>
  <c r="P217" i="14"/>
  <c r="P1012" i="14" s="1"/>
  <c r="T217" i="14"/>
  <c r="T1012" i="14" s="1"/>
  <c r="O217" i="14"/>
  <c r="O1012" i="14" s="1"/>
  <c r="J217" i="14"/>
  <c r="J1012" i="14" s="1"/>
  <c r="L217" i="14"/>
  <c r="L1012" i="14" s="1"/>
  <c r="S217" i="14"/>
  <c r="S1012" i="14" s="1"/>
  <c r="W211" i="14"/>
  <c r="W1006" i="14" s="1"/>
  <c r="X211" i="14"/>
  <c r="X1006" i="14" s="1"/>
  <c r="M211" i="14"/>
  <c r="M1006" i="14" s="1"/>
  <c r="Q211" i="14"/>
  <c r="Q1006" i="14" s="1"/>
  <c r="P211" i="14"/>
  <c r="P1006" i="14" s="1"/>
  <c r="K211" i="14"/>
  <c r="K1006" i="14" s="1"/>
  <c r="N211" i="14"/>
  <c r="N1006" i="14" s="1"/>
  <c r="L211" i="14"/>
  <c r="L1006" i="14" s="1"/>
  <c r="R211" i="14"/>
  <c r="R1006" i="14" s="1"/>
  <c r="O211" i="14"/>
  <c r="O1006" i="14" s="1"/>
  <c r="V211" i="14"/>
  <c r="V1006" i="14" s="1"/>
  <c r="U211" i="14"/>
  <c r="U1006" i="14" s="1"/>
  <c r="J211" i="14"/>
  <c r="J1006" i="14" s="1"/>
  <c r="T211" i="14"/>
  <c r="T1006" i="14" s="1"/>
  <c r="S211" i="14"/>
  <c r="S1006" i="14" s="1"/>
  <c r="W161" i="18"/>
  <c r="W953" i="18" s="1"/>
  <c r="X161" i="18"/>
  <c r="X953" i="18" s="1"/>
  <c r="K161" i="18"/>
  <c r="K953" i="18" s="1"/>
  <c r="L161" i="18"/>
  <c r="L953" i="18" s="1"/>
  <c r="R161" i="18"/>
  <c r="R953" i="18" s="1"/>
  <c r="U161" i="18"/>
  <c r="U953" i="18" s="1"/>
  <c r="O161" i="18"/>
  <c r="O953" i="18" s="1"/>
  <c r="S161" i="18"/>
  <c r="S953" i="18" s="1"/>
  <c r="Q161" i="18"/>
  <c r="Q953" i="18" s="1"/>
  <c r="T161" i="18"/>
  <c r="T953" i="18" s="1"/>
  <c r="V161" i="18"/>
  <c r="V953" i="18" s="1"/>
  <c r="N161" i="18"/>
  <c r="N953" i="18" s="1"/>
  <c r="M161" i="18"/>
  <c r="M953" i="18" s="1"/>
  <c r="J161" i="18"/>
  <c r="J953" i="18" s="1"/>
  <c r="P161" i="18"/>
  <c r="P953" i="18" s="1"/>
  <c r="W126" i="14"/>
  <c r="W921" i="14" s="1"/>
  <c r="X126" i="14"/>
  <c r="X921" i="14" s="1"/>
  <c r="R126" i="14"/>
  <c r="R921" i="14" s="1"/>
  <c r="L126" i="14"/>
  <c r="L921" i="14" s="1"/>
  <c r="K126" i="14"/>
  <c r="K921" i="14" s="1"/>
  <c r="S126" i="14"/>
  <c r="S921" i="14" s="1"/>
  <c r="O126" i="14"/>
  <c r="O921" i="14" s="1"/>
  <c r="Q126" i="14"/>
  <c r="Q921" i="14" s="1"/>
  <c r="J126" i="14"/>
  <c r="J921" i="14" s="1"/>
  <c r="P126" i="14"/>
  <c r="P921" i="14" s="1"/>
  <c r="N126" i="14"/>
  <c r="N921" i="14" s="1"/>
  <c r="V126" i="14"/>
  <c r="V921" i="14" s="1"/>
  <c r="M126" i="14"/>
  <c r="M921" i="14" s="1"/>
  <c r="U126" i="14"/>
  <c r="U921" i="14" s="1"/>
  <c r="T126" i="14"/>
  <c r="T921" i="14" s="1"/>
  <c r="X497" i="14"/>
  <c r="X533" i="14" s="1"/>
  <c r="W497" i="14"/>
  <c r="W533" i="14" s="1"/>
  <c r="J497" i="14"/>
  <c r="J533" i="14" s="1"/>
  <c r="S497" i="14"/>
  <c r="S533" i="14" s="1"/>
  <c r="N497" i="14"/>
  <c r="N533" i="14" s="1"/>
  <c r="P497" i="14"/>
  <c r="P533" i="14" s="1"/>
  <c r="M497" i="14"/>
  <c r="M533" i="14" s="1"/>
  <c r="L497" i="14"/>
  <c r="L533" i="14" s="1"/>
  <c r="R497" i="14"/>
  <c r="R533" i="14" s="1"/>
  <c r="V497" i="14"/>
  <c r="V533" i="14" s="1"/>
  <c r="T497" i="14"/>
  <c r="T533" i="14" s="1"/>
  <c r="U497" i="14"/>
  <c r="U533" i="14" s="1"/>
  <c r="K497" i="14"/>
  <c r="K533" i="14" s="1"/>
  <c r="O497" i="14"/>
  <c r="O533" i="14" s="1"/>
  <c r="Q497" i="14"/>
  <c r="Q533" i="14" s="1"/>
  <c r="W245" i="18"/>
  <c r="W1037" i="18" s="1"/>
  <c r="X245" i="18"/>
  <c r="X1037" i="18" s="1"/>
  <c r="P245" i="18"/>
  <c r="P1037" i="18" s="1"/>
  <c r="L245" i="18"/>
  <c r="L1037" i="18" s="1"/>
  <c r="O245" i="18"/>
  <c r="O1037" i="18" s="1"/>
  <c r="U245" i="18"/>
  <c r="U1037" i="18" s="1"/>
  <c r="Q245" i="18"/>
  <c r="Q1037" i="18" s="1"/>
  <c r="J245" i="18"/>
  <c r="J1037" i="18" s="1"/>
  <c r="R245" i="18"/>
  <c r="R1037" i="18" s="1"/>
  <c r="M245" i="18"/>
  <c r="M1037" i="18" s="1"/>
  <c r="T245" i="18"/>
  <c r="T1037" i="18" s="1"/>
  <c r="V245" i="18"/>
  <c r="V1037" i="18" s="1"/>
  <c r="N245" i="18"/>
  <c r="N1037" i="18" s="1"/>
  <c r="K245" i="18"/>
  <c r="K1037" i="18" s="1"/>
  <c r="S245" i="18"/>
  <c r="S1037" i="18" s="1"/>
  <c r="W260" i="13"/>
  <c r="W1073" i="13" s="1"/>
  <c r="Q260" i="13"/>
  <c r="Q1073" i="13" s="1"/>
  <c r="X260" i="13"/>
  <c r="X1073" i="13" s="1"/>
  <c r="T260" i="13"/>
  <c r="T1073" i="13" s="1"/>
  <c r="M260" i="13"/>
  <c r="M1073" i="13" s="1"/>
  <c r="S260" i="13"/>
  <c r="S1073" i="13" s="1"/>
  <c r="N260" i="13"/>
  <c r="N1073" i="13" s="1"/>
  <c r="U260" i="13"/>
  <c r="U1073" i="13" s="1"/>
  <c r="V260" i="13"/>
  <c r="V1073" i="13" s="1"/>
  <c r="O260" i="13"/>
  <c r="O1073" i="13" s="1"/>
  <c r="K260" i="13"/>
  <c r="K1073" i="13" s="1"/>
  <c r="L260" i="13"/>
  <c r="L1073" i="13" s="1"/>
  <c r="J260" i="13"/>
  <c r="J1073" i="13" s="1"/>
  <c r="R260" i="13"/>
  <c r="R1073" i="13" s="1"/>
  <c r="P260" i="13"/>
  <c r="P1073" i="13" s="1"/>
  <c r="X196" i="13"/>
  <c r="X1009" i="13" s="1"/>
  <c r="W196" i="13"/>
  <c r="W1009" i="13" s="1"/>
  <c r="S196" i="13"/>
  <c r="S1009" i="13" s="1"/>
  <c r="T196" i="13"/>
  <c r="T1009" i="13" s="1"/>
  <c r="R196" i="13"/>
  <c r="R1009" i="13" s="1"/>
  <c r="P196" i="13"/>
  <c r="P1009" i="13" s="1"/>
  <c r="U196" i="13"/>
  <c r="U1009" i="13" s="1"/>
  <c r="Q196" i="13"/>
  <c r="Q1009" i="13" s="1"/>
  <c r="V196" i="13"/>
  <c r="V1009" i="13" s="1"/>
  <c r="M196" i="13"/>
  <c r="M1009" i="13" s="1"/>
  <c r="K196" i="13"/>
  <c r="K1009" i="13" s="1"/>
  <c r="O196" i="13"/>
  <c r="O1009" i="13" s="1"/>
  <c r="L196" i="13"/>
  <c r="L1009" i="13" s="1"/>
  <c r="N196" i="13"/>
  <c r="N1009" i="13" s="1"/>
  <c r="J196" i="13"/>
  <c r="J1009" i="13" s="1"/>
  <c r="X250" i="14"/>
  <c r="X1045" i="14" s="1"/>
  <c r="P250" i="14"/>
  <c r="P1045" i="14" s="1"/>
  <c r="M250" i="14"/>
  <c r="M1045" i="14" s="1"/>
  <c r="J250" i="14"/>
  <c r="J1045" i="14" s="1"/>
  <c r="T250" i="14"/>
  <c r="T1045" i="14" s="1"/>
  <c r="L250" i="14"/>
  <c r="L1045" i="14" s="1"/>
  <c r="Q250" i="14"/>
  <c r="Q1045" i="14" s="1"/>
  <c r="K250" i="14"/>
  <c r="K1045" i="14" s="1"/>
  <c r="V250" i="14"/>
  <c r="V1045" i="14" s="1"/>
  <c r="S250" i="14"/>
  <c r="S1045" i="14" s="1"/>
  <c r="N250" i="14"/>
  <c r="N1045" i="14" s="1"/>
  <c r="W250" i="14"/>
  <c r="W1045" i="14" s="1"/>
  <c r="R250" i="14"/>
  <c r="R1045" i="14" s="1"/>
  <c r="U250" i="14"/>
  <c r="U1045" i="14" s="1"/>
  <c r="O250" i="14"/>
  <c r="O1045" i="14" s="1"/>
  <c r="G24" i="24"/>
  <c r="X211" i="13"/>
  <c r="X1024" i="13" s="1"/>
  <c r="W211" i="13"/>
  <c r="W1024" i="13" s="1"/>
  <c r="U211" i="13"/>
  <c r="U1024" i="13" s="1"/>
  <c r="L211" i="13"/>
  <c r="L1024" i="13" s="1"/>
  <c r="V211" i="13"/>
  <c r="V1024" i="13" s="1"/>
  <c r="P211" i="13"/>
  <c r="P1024" i="13" s="1"/>
  <c r="S211" i="13"/>
  <c r="S1024" i="13" s="1"/>
  <c r="K211" i="13"/>
  <c r="K1024" i="13" s="1"/>
  <c r="J211" i="13"/>
  <c r="J1024" i="13" s="1"/>
  <c r="M211" i="13"/>
  <c r="M1024" i="13" s="1"/>
  <c r="N211" i="13"/>
  <c r="N1024" i="13" s="1"/>
  <c r="O211" i="13"/>
  <c r="O1024" i="13" s="1"/>
  <c r="Q211" i="13"/>
  <c r="Q1024" i="13" s="1"/>
  <c r="R211" i="13"/>
  <c r="R1024" i="13" s="1"/>
  <c r="T211" i="13"/>
  <c r="T1024" i="13" s="1"/>
  <c r="X114" i="13"/>
  <c r="X927" i="13" s="1"/>
  <c r="S114" i="13"/>
  <c r="S927" i="13" s="1"/>
  <c r="T114" i="13"/>
  <c r="T927" i="13" s="1"/>
  <c r="J114" i="13"/>
  <c r="J927" i="13" s="1"/>
  <c r="P114" i="13"/>
  <c r="P927" i="13" s="1"/>
  <c r="Q114" i="13"/>
  <c r="Q927" i="13" s="1"/>
  <c r="U114" i="13"/>
  <c r="U927" i="13" s="1"/>
  <c r="R114" i="13"/>
  <c r="R927" i="13" s="1"/>
  <c r="M114" i="13"/>
  <c r="M927" i="13" s="1"/>
  <c r="L114" i="13"/>
  <c r="L927" i="13" s="1"/>
  <c r="W114" i="13"/>
  <c r="W927" i="13" s="1"/>
  <c r="N114" i="13"/>
  <c r="N927" i="13" s="1"/>
  <c r="O114" i="13"/>
  <c r="O927" i="13" s="1"/>
  <c r="V114" i="13"/>
  <c r="V927" i="13" s="1"/>
  <c r="K114" i="13"/>
  <c r="K927" i="13" s="1"/>
  <c r="X195" i="14"/>
  <c r="X990" i="14" s="1"/>
  <c r="L195" i="14"/>
  <c r="L990" i="14" s="1"/>
  <c r="W195" i="14"/>
  <c r="W990" i="14" s="1"/>
  <c r="U195" i="14"/>
  <c r="U990" i="14" s="1"/>
  <c r="N195" i="14"/>
  <c r="N990" i="14" s="1"/>
  <c r="V195" i="14"/>
  <c r="V990" i="14" s="1"/>
  <c r="M195" i="14"/>
  <c r="M990" i="14" s="1"/>
  <c r="S195" i="14"/>
  <c r="S990" i="14" s="1"/>
  <c r="Q195" i="14"/>
  <c r="Q990" i="14" s="1"/>
  <c r="R195" i="14"/>
  <c r="R990" i="14" s="1"/>
  <c r="T195" i="14"/>
  <c r="T990" i="14" s="1"/>
  <c r="P195" i="14"/>
  <c r="P990" i="14" s="1"/>
  <c r="O195" i="14"/>
  <c r="O990" i="14" s="1"/>
  <c r="K195" i="14"/>
  <c r="K990" i="14" s="1"/>
  <c r="J195" i="14"/>
  <c r="J990" i="14" s="1"/>
  <c r="X101" i="13"/>
  <c r="X914" i="13" s="1"/>
  <c r="W101" i="13"/>
  <c r="W914" i="13" s="1"/>
  <c r="L101" i="13"/>
  <c r="L914" i="13" s="1"/>
  <c r="J101" i="13"/>
  <c r="J914" i="13" s="1"/>
  <c r="P101" i="13"/>
  <c r="P914" i="13" s="1"/>
  <c r="U101" i="13"/>
  <c r="U914" i="13" s="1"/>
  <c r="N101" i="13"/>
  <c r="N914" i="13" s="1"/>
  <c r="R101" i="13"/>
  <c r="R914" i="13" s="1"/>
  <c r="M101" i="13"/>
  <c r="M914" i="13" s="1"/>
  <c r="Q101" i="13"/>
  <c r="Q914" i="13" s="1"/>
  <c r="S101" i="13"/>
  <c r="S914" i="13" s="1"/>
  <c r="O101" i="13"/>
  <c r="O914" i="13" s="1"/>
  <c r="K101" i="13"/>
  <c r="K914" i="13" s="1"/>
  <c r="V101" i="13"/>
  <c r="V914" i="13" s="1"/>
  <c r="T101" i="13"/>
  <c r="T914" i="13" s="1"/>
  <c r="W259" i="18"/>
  <c r="W1051" i="18" s="1"/>
  <c r="X259" i="18"/>
  <c r="X1051" i="18" s="1"/>
  <c r="S259" i="18"/>
  <c r="S1051" i="18" s="1"/>
  <c r="M259" i="18"/>
  <c r="M1051" i="18" s="1"/>
  <c r="N259" i="18"/>
  <c r="N1051" i="18" s="1"/>
  <c r="V259" i="18"/>
  <c r="V1051" i="18" s="1"/>
  <c r="R259" i="18"/>
  <c r="R1051" i="18" s="1"/>
  <c r="P259" i="18"/>
  <c r="P1051" i="18" s="1"/>
  <c r="K259" i="18"/>
  <c r="K1051" i="18" s="1"/>
  <c r="Q259" i="18"/>
  <c r="Q1051" i="18" s="1"/>
  <c r="L259" i="18"/>
  <c r="L1051" i="18" s="1"/>
  <c r="T259" i="18"/>
  <c r="T1051" i="18" s="1"/>
  <c r="O259" i="18"/>
  <c r="O1051" i="18" s="1"/>
  <c r="U259" i="18"/>
  <c r="U1051" i="18" s="1"/>
  <c r="J259" i="18"/>
  <c r="J1051" i="18" s="1"/>
  <c r="X173" i="13"/>
  <c r="X986" i="13" s="1"/>
  <c r="W173" i="13"/>
  <c r="W986" i="13" s="1"/>
  <c r="T173" i="13"/>
  <c r="T986" i="13" s="1"/>
  <c r="U173" i="13"/>
  <c r="U986" i="13" s="1"/>
  <c r="M173" i="13"/>
  <c r="M986" i="13" s="1"/>
  <c r="J173" i="13"/>
  <c r="J986" i="13" s="1"/>
  <c r="N173" i="13"/>
  <c r="N986" i="13" s="1"/>
  <c r="Q173" i="13"/>
  <c r="Q986" i="13" s="1"/>
  <c r="V173" i="13"/>
  <c r="V986" i="13" s="1"/>
  <c r="R173" i="13"/>
  <c r="R986" i="13" s="1"/>
  <c r="K173" i="13"/>
  <c r="K986" i="13" s="1"/>
  <c r="S173" i="13"/>
  <c r="S986" i="13" s="1"/>
  <c r="L173" i="13"/>
  <c r="L986" i="13" s="1"/>
  <c r="P173" i="13"/>
  <c r="P986" i="13" s="1"/>
  <c r="O173" i="13"/>
  <c r="O986" i="13" s="1"/>
  <c r="W157" i="13"/>
  <c r="W970" i="13" s="1"/>
  <c r="K157" i="13"/>
  <c r="K970" i="13" s="1"/>
  <c r="R157" i="13"/>
  <c r="R970" i="13" s="1"/>
  <c r="V157" i="13"/>
  <c r="V970" i="13" s="1"/>
  <c r="J157" i="13"/>
  <c r="J970" i="13" s="1"/>
  <c r="X157" i="13"/>
  <c r="X970" i="13" s="1"/>
  <c r="L157" i="13"/>
  <c r="L970" i="13" s="1"/>
  <c r="U157" i="13"/>
  <c r="U970" i="13" s="1"/>
  <c r="M157" i="13"/>
  <c r="M970" i="13" s="1"/>
  <c r="S157" i="13"/>
  <c r="S970" i="13" s="1"/>
  <c r="O157" i="13"/>
  <c r="O970" i="13" s="1"/>
  <c r="T157" i="13"/>
  <c r="T970" i="13" s="1"/>
  <c r="P157" i="13"/>
  <c r="P970" i="13" s="1"/>
  <c r="Q157" i="13"/>
  <c r="Q970" i="13" s="1"/>
  <c r="N157" i="13"/>
  <c r="N970" i="13" s="1"/>
  <c r="W155" i="18"/>
  <c r="W947" i="18" s="1"/>
  <c r="X155" i="18"/>
  <c r="X947" i="18" s="1"/>
  <c r="O155" i="18"/>
  <c r="O947" i="18" s="1"/>
  <c r="S155" i="18"/>
  <c r="S947" i="18" s="1"/>
  <c r="R155" i="18"/>
  <c r="R947" i="18" s="1"/>
  <c r="P155" i="18"/>
  <c r="P947" i="18" s="1"/>
  <c r="N155" i="18"/>
  <c r="N947" i="18" s="1"/>
  <c r="T155" i="18"/>
  <c r="T947" i="18" s="1"/>
  <c r="Q155" i="18"/>
  <c r="Q947" i="18" s="1"/>
  <c r="K155" i="18"/>
  <c r="K947" i="18" s="1"/>
  <c r="V155" i="18"/>
  <c r="V947" i="18" s="1"/>
  <c r="L155" i="18"/>
  <c r="L947" i="18" s="1"/>
  <c r="U155" i="18"/>
  <c r="U947" i="18" s="1"/>
  <c r="M155" i="18"/>
  <c r="M947" i="18" s="1"/>
  <c r="J155" i="18"/>
  <c r="J947" i="18" s="1"/>
  <c r="W245" i="13"/>
  <c r="W1058" i="13" s="1"/>
  <c r="S245" i="13"/>
  <c r="S1058" i="13" s="1"/>
  <c r="P245" i="13"/>
  <c r="P1058" i="13" s="1"/>
  <c r="V245" i="13"/>
  <c r="V1058" i="13" s="1"/>
  <c r="M245" i="13"/>
  <c r="M1058" i="13" s="1"/>
  <c r="L245" i="13"/>
  <c r="L1058" i="13" s="1"/>
  <c r="Q245" i="13"/>
  <c r="Q1058" i="13" s="1"/>
  <c r="K245" i="13"/>
  <c r="K1058" i="13" s="1"/>
  <c r="T245" i="13"/>
  <c r="T1058" i="13" s="1"/>
  <c r="N245" i="13"/>
  <c r="N1058" i="13" s="1"/>
  <c r="U245" i="13"/>
  <c r="U1058" i="13" s="1"/>
  <c r="X245" i="13"/>
  <c r="X1058" i="13" s="1"/>
  <c r="R245" i="13"/>
  <c r="R1058" i="13" s="1"/>
  <c r="O245" i="13"/>
  <c r="O1058" i="13" s="1"/>
  <c r="J245" i="13"/>
  <c r="J1058" i="13" s="1"/>
  <c r="K403" i="18"/>
  <c r="K407" i="18" s="1"/>
  <c r="T403" i="18"/>
  <c r="T407" i="18" s="1"/>
  <c r="M403" i="18"/>
  <c r="M407" i="18" s="1"/>
  <c r="R403" i="18"/>
  <c r="R407" i="18" s="1"/>
  <c r="L403" i="18"/>
  <c r="L407" i="18" s="1"/>
  <c r="W403" i="18"/>
  <c r="W407" i="18" s="1"/>
  <c r="U403" i="18"/>
  <c r="U407" i="18" s="1"/>
  <c r="V403" i="18"/>
  <c r="V407" i="18" s="1"/>
  <c r="J403" i="18"/>
  <c r="J407" i="18" s="1"/>
  <c r="O403" i="18"/>
  <c r="O407" i="18" s="1"/>
  <c r="N403" i="18"/>
  <c r="N407" i="18" s="1"/>
  <c r="P403" i="18"/>
  <c r="P407" i="18" s="1"/>
  <c r="Q403" i="18"/>
  <c r="Q407" i="18" s="1"/>
  <c r="S403" i="18"/>
  <c r="S407" i="18" s="1"/>
  <c r="X403" i="18"/>
  <c r="X407" i="18" s="1"/>
  <c r="Y290" i="17"/>
  <c r="S616" i="17"/>
  <c r="I659" i="18"/>
  <c r="L133" i="10"/>
  <c r="R90" i="21"/>
  <c r="L133" i="5"/>
  <c r="I673" i="13"/>
  <c r="M144" i="6"/>
  <c r="W222" i="13"/>
  <c r="W1035" i="13" s="1"/>
  <c r="T222" i="13"/>
  <c r="T1035" i="13" s="1"/>
  <c r="P222" i="13"/>
  <c r="P1035" i="13" s="1"/>
  <c r="K222" i="13"/>
  <c r="K1035" i="13" s="1"/>
  <c r="N222" i="13"/>
  <c r="N1035" i="13" s="1"/>
  <c r="Q222" i="13"/>
  <c r="Q1035" i="13" s="1"/>
  <c r="R222" i="13"/>
  <c r="R1035" i="13" s="1"/>
  <c r="X222" i="13"/>
  <c r="X1035" i="13" s="1"/>
  <c r="L222" i="13"/>
  <c r="L1035" i="13" s="1"/>
  <c r="O222" i="13"/>
  <c r="O1035" i="13" s="1"/>
  <c r="M222" i="13"/>
  <c r="M1035" i="13" s="1"/>
  <c r="S222" i="13"/>
  <c r="S1035" i="13" s="1"/>
  <c r="J222" i="13"/>
  <c r="J1035" i="13" s="1"/>
  <c r="V222" i="13"/>
  <c r="V1035" i="13" s="1"/>
  <c r="U222" i="13"/>
  <c r="U1035" i="13" s="1"/>
  <c r="W159" i="14"/>
  <c r="W954" i="14" s="1"/>
  <c r="X159" i="14"/>
  <c r="X954" i="14" s="1"/>
  <c r="N159" i="14"/>
  <c r="N954" i="14" s="1"/>
  <c r="K159" i="14"/>
  <c r="K954" i="14" s="1"/>
  <c r="S159" i="14"/>
  <c r="S954" i="14" s="1"/>
  <c r="T159" i="14"/>
  <c r="T954" i="14" s="1"/>
  <c r="P159" i="14"/>
  <c r="P954" i="14" s="1"/>
  <c r="O159" i="14"/>
  <c r="O954" i="14" s="1"/>
  <c r="V159" i="14"/>
  <c r="V954" i="14" s="1"/>
  <c r="M159" i="14"/>
  <c r="M954" i="14" s="1"/>
  <c r="U159" i="14"/>
  <c r="U954" i="14" s="1"/>
  <c r="Q159" i="14"/>
  <c r="Q954" i="14" s="1"/>
  <c r="L159" i="14"/>
  <c r="L954" i="14" s="1"/>
  <c r="R159" i="14"/>
  <c r="R954" i="14" s="1"/>
  <c r="J159" i="14"/>
  <c r="J954" i="14" s="1"/>
  <c r="X193" i="13"/>
  <c r="X1006" i="13" s="1"/>
  <c r="U193" i="13"/>
  <c r="U1006" i="13" s="1"/>
  <c r="W193" i="13"/>
  <c r="W1006" i="13" s="1"/>
  <c r="N193" i="13"/>
  <c r="N1006" i="13" s="1"/>
  <c r="M193" i="13"/>
  <c r="M1006" i="13" s="1"/>
  <c r="O193" i="13"/>
  <c r="O1006" i="13" s="1"/>
  <c r="V193" i="13"/>
  <c r="V1006" i="13" s="1"/>
  <c r="Q193" i="13"/>
  <c r="Q1006" i="13" s="1"/>
  <c r="P193" i="13"/>
  <c r="P1006" i="13" s="1"/>
  <c r="J193" i="13"/>
  <c r="J1006" i="13" s="1"/>
  <c r="L193" i="13"/>
  <c r="L1006" i="13" s="1"/>
  <c r="S193" i="13"/>
  <c r="S1006" i="13" s="1"/>
  <c r="R193" i="13"/>
  <c r="R1006" i="13" s="1"/>
  <c r="K193" i="13"/>
  <c r="K1006" i="13" s="1"/>
  <c r="T193" i="13"/>
  <c r="T1006" i="13" s="1"/>
  <c r="X156" i="14"/>
  <c r="X951" i="14" s="1"/>
  <c r="W156" i="14"/>
  <c r="W951" i="14" s="1"/>
  <c r="J156" i="14"/>
  <c r="J951" i="14" s="1"/>
  <c r="N156" i="14"/>
  <c r="N951" i="14" s="1"/>
  <c r="O156" i="14"/>
  <c r="O951" i="14" s="1"/>
  <c r="U156" i="14"/>
  <c r="U951" i="14" s="1"/>
  <c r="M156" i="14"/>
  <c r="M951" i="14" s="1"/>
  <c r="V156" i="14"/>
  <c r="V951" i="14" s="1"/>
  <c r="P156" i="14"/>
  <c r="P951" i="14" s="1"/>
  <c r="Q156" i="14"/>
  <c r="Q951" i="14" s="1"/>
  <c r="R156" i="14"/>
  <c r="R951" i="14" s="1"/>
  <c r="L156" i="14"/>
  <c r="L951" i="14" s="1"/>
  <c r="S156" i="14"/>
  <c r="S951" i="14" s="1"/>
  <c r="T156" i="14"/>
  <c r="T951" i="14" s="1"/>
  <c r="K156" i="14"/>
  <c r="K951" i="14" s="1"/>
  <c r="W129" i="13"/>
  <c r="W942" i="13" s="1"/>
  <c r="X129" i="13"/>
  <c r="X942" i="13" s="1"/>
  <c r="Q129" i="13"/>
  <c r="Q942" i="13" s="1"/>
  <c r="S129" i="13"/>
  <c r="S942" i="13" s="1"/>
  <c r="N129" i="13"/>
  <c r="N942" i="13" s="1"/>
  <c r="M129" i="13"/>
  <c r="M942" i="13" s="1"/>
  <c r="P129" i="13"/>
  <c r="P942" i="13" s="1"/>
  <c r="J129" i="13"/>
  <c r="J942" i="13" s="1"/>
  <c r="O129" i="13"/>
  <c r="O942" i="13" s="1"/>
  <c r="T129" i="13"/>
  <c r="T942" i="13" s="1"/>
  <c r="L129" i="13"/>
  <c r="L942" i="13" s="1"/>
  <c r="U129" i="13"/>
  <c r="U942" i="13" s="1"/>
  <c r="V129" i="13"/>
  <c r="V942" i="13" s="1"/>
  <c r="K129" i="13"/>
  <c r="K942" i="13" s="1"/>
  <c r="R129" i="13"/>
  <c r="R942" i="13" s="1"/>
  <c r="W102" i="13"/>
  <c r="W915" i="13" s="1"/>
  <c r="X102" i="13"/>
  <c r="X915" i="13" s="1"/>
  <c r="N102" i="13"/>
  <c r="N915" i="13" s="1"/>
  <c r="T102" i="13"/>
  <c r="T915" i="13" s="1"/>
  <c r="R102" i="13"/>
  <c r="R915" i="13" s="1"/>
  <c r="V102" i="13"/>
  <c r="V915" i="13" s="1"/>
  <c r="L102" i="13"/>
  <c r="L915" i="13" s="1"/>
  <c r="U102" i="13"/>
  <c r="U915" i="13" s="1"/>
  <c r="S102" i="13"/>
  <c r="S915" i="13" s="1"/>
  <c r="J102" i="13"/>
  <c r="J915" i="13" s="1"/>
  <c r="O102" i="13"/>
  <c r="O915" i="13" s="1"/>
  <c r="K102" i="13"/>
  <c r="K915" i="13" s="1"/>
  <c r="P102" i="13"/>
  <c r="P915" i="13" s="1"/>
  <c r="M102" i="13"/>
  <c r="M915" i="13" s="1"/>
  <c r="Q102" i="13"/>
  <c r="Q915" i="13" s="1"/>
  <c r="X206" i="14"/>
  <c r="X1001" i="14" s="1"/>
  <c r="P206" i="14"/>
  <c r="P1001" i="14" s="1"/>
  <c r="T206" i="14"/>
  <c r="T1001" i="14" s="1"/>
  <c r="J206" i="14"/>
  <c r="J1001" i="14" s="1"/>
  <c r="W206" i="14"/>
  <c r="W1001" i="14" s="1"/>
  <c r="Q206" i="14"/>
  <c r="Q1001" i="14" s="1"/>
  <c r="K206" i="14"/>
  <c r="K1001" i="14" s="1"/>
  <c r="M206" i="14"/>
  <c r="M1001" i="14" s="1"/>
  <c r="L206" i="14"/>
  <c r="L1001" i="14" s="1"/>
  <c r="N206" i="14"/>
  <c r="N1001" i="14" s="1"/>
  <c r="O206" i="14"/>
  <c r="O1001" i="14" s="1"/>
  <c r="S206" i="14"/>
  <c r="S1001" i="14" s="1"/>
  <c r="R206" i="14"/>
  <c r="R1001" i="14" s="1"/>
  <c r="U206" i="14"/>
  <c r="U1001" i="14" s="1"/>
  <c r="V206" i="14"/>
  <c r="V1001" i="14" s="1"/>
  <c r="W208" i="14"/>
  <c r="W1003" i="14" s="1"/>
  <c r="X208" i="14"/>
  <c r="X1003" i="14" s="1"/>
  <c r="L208" i="14"/>
  <c r="L1003" i="14" s="1"/>
  <c r="Q208" i="14"/>
  <c r="Q1003" i="14" s="1"/>
  <c r="K208" i="14"/>
  <c r="K1003" i="14" s="1"/>
  <c r="P208" i="14"/>
  <c r="P1003" i="14" s="1"/>
  <c r="S208" i="14"/>
  <c r="S1003" i="14" s="1"/>
  <c r="V208" i="14"/>
  <c r="V1003" i="14" s="1"/>
  <c r="M208" i="14"/>
  <c r="M1003" i="14" s="1"/>
  <c r="J208" i="14"/>
  <c r="J1003" i="14" s="1"/>
  <c r="R208" i="14"/>
  <c r="R1003" i="14" s="1"/>
  <c r="O208" i="14"/>
  <c r="O1003" i="14" s="1"/>
  <c r="U208" i="14"/>
  <c r="U1003" i="14" s="1"/>
  <c r="N208" i="14"/>
  <c r="N1003" i="14" s="1"/>
  <c r="T208" i="14"/>
  <c r="T1003" i="14" s="1"/>
  <c r="K618" i="17"/>
  <c r="Y458" i="17"/>
  <c r="O734" i="13"/>
  <c r="O769" i="13" s="1"/>
  <c r="J734" i="13"/>
  <c r="J769" i="13" s="1"/>
  <c r="N734" i="13"/>
  <c r="N769" i="13" s="1"/>
  <c r="Q734" i="13"/>
  <c r="Q769" i="13" s="1"/>
  <c r="W734" i="13"/>
  <c r="W769" i="13" s="1"/>
  <c r="P734" i="13"/>
  <c r="P769" i="13" s="1"/>
  <c r="R734" i="13"/>
  <c r="R769" i="13" s="1"/>
  <c r="M734" i="13"/>
  <c r="M769" i="13" s="1"/>
  <c r="T734" i="13"/>
  <c r="T769" i="13" s="1"/>
  <c r="S734" i="13"/>
  <c r="S769" i="13" s="1"/>
  <c r="V734" i="13"/>
  <c r="V769" i="13" s="1"/>
  <c r="L734" i="13"/>
  <c r="L769" i="13" s="1"/>
  <c r="U734" i="13"/>
  <c r="U769" i="13" s="1"/>
  <c r="X734" i="13"/>
  <c r="X769" i="13" s="1"/>
  <c r="K734" i="13"/>
  <c r="K769" i="13" s="1"/>
  <c r="X258" i="13"/>
  <c r="X1071" i="13" s="1"/>
  <c r="W258" i="13"/>
  <c r="W1071" i="13" s="1"/>
  <c r="N258" i="13"/>
  <c r="N1071" i="13" s="1"/>
  <c r="M258" i="13"/>
  <c r="M1071" i="13" s="1"/>
  <c r="L258" i="13"/>
  <c r="L1071" i="13" s="1"/>
  <c r="S258" i="13"/>
  <c r="S1071" i="13" s="1"/>
  <c r="Q258" i="13"/>
  <c r="Q1071" i="13" s="1"/>
  <c r="U258" i="13"/>
  <c r="U1071" i="13" s="1"/>
  <c r="T258" i="13"/>
  <c r="T1071" i="13" s="1"/>
  <c r="J258" i="13"/>
  <c r="J1071" i="13" s="1"/>
  <c r="K258" i="13"/>
  <c r="K1071" i="13" s="1"/>
  <c r="P258" i="13"/>
  <c r="P1071" i="13" s="1"/>
  <c r="V258" i="13"/>
  <c r="V1071" i="13" s="1"/>
  <c r="R258" i="13"/>
  <c r="R1071" i="13" s="1"/>
  <c r="O258" i="13"/>
  <c r="O1071" i="13" s="1"/>
  <c r="W173" i="14"/>
  <c r="W968" i="14" s="1"/>
  <c r="L173" i="14"/>
  <c r="L968" i="14" s="1"/>
  <c r="R173" i="14"/>
  <c r="R968" i="14" s="1"/>
  <c r="P173" i="14"/>
  <c r="P968" i="14" s="1"/>
  <c r="X173" i="14"/>
  <c r="X968" i="14" s="1"/>
  <c r="V173" i="14"/>
  <c r="V968" i="14" s="1"/>
  <c r="O173" i="14"/>
  <c r="O968" i="14" s="1"/>
  <c r="M173" i="14"/>
  <c r="M968" i="14" s="1"/>
  <c r="S173" i="14"/>
  <c r="S968" i="14" s="1"/>
  <c r="J173" i="14"/>
  <c r="J968" i="14" s="1"/>
  <c r="N173" i="14"/>
  <c r="N968" i="14" s="1"/>
  <c r="T173" i="14"/>
  <c r="T968" i="14" s="1"/>
  <c r="Q173" i="14"/>
  <c r="Q968" i="14" s="1"/>
  <c r="U173" i="14"/>
  <c r="U968" i="14" s="1"/>
  <c r="K173" i="14"/>
  <c r="K968" i="14" s="1"/>
  <c r="M720" i="14"/>
  <c r="M756" i="14" s="1"/>
  <c r="N720" i="14"/>
  <c r="N756" i="14" s="1"/>
  <c r="J720" i="14"/>
  <c r="J756" i="14" s="1"/>
  <c r="Q720" i="14"/>
  <c r="Q756" i="14" s="1"/>
  <c r="R720" i="14"/>
  <c r="R756" i="14" s="1"/>
  <c r="X720" i="14"/>
  <c r="X756" i="14" s="1"/>
  <c r="K720" i="14"/>
  <c r="K756" i="14" s="1"/>
  <c r="V720" i="14"/>
  <c r="V756" i="14" s="1"/>
  <c r="T720" i="14"/>
  <c r="T756" i="14" s="1"/>
  <c r="O720" i="14"/>
  <c r="O756" i="14" s="1"/>
  <c r="P720" i="14"/>
  <c r="P756" i="14" s="1"/>
  <c r="S720" i="14"/>
  <c r="S756" i="14" s="1"/>
  <c r="W720" i="14"/>
  <c r="W756" i="14" s="1"/>
  <c r="U720" i="14"/>
  <c r="U756" i="14" s="1"/>
  <c r="L720" i="14"/>
  <c r="L756" i="14" s="1"/>
  <c r="X250" i="18"/>
  <c r="X1042" i="18" s="1"/>
  <c r="W250" i="18"/>
  <c r="W1042" i="18" s="1"/>
  <c r="O250" i="18"/>
  <c r="O1042" i="18" s="1"/>
  <c r="L250" i="18"/>
  <c r="L1042" i="18" s="1"/>
  <c r="U250" i="18"/>
  <c r="U1042" i="18" s="1"/>
  <c r="N250" i="18"/>
  <c r="N1042" i="18" s="1"/>
  <c r="T250" i="18"/>
  <c r="T1042" i="18" s="1"/>
  <c r="J250" i="18"/>
  <c r="J1042" i="18" s="1"/>
  <c r="S250" i="18"/>
  <c r="S1042" i="18" s="1"/>
  <c r="V250" i="18"/>
  <c r="V1042" i="18" s="1"/>
  <c r="P250" i="18"/>
  <c r="P1042" i="18" s="1"/>
  <c r="M250" i="18"/>
  <c r="M1042" i="18" s="1"/>
  <c r="K250" i="18"/>
  <c r="K1042" i="18" s="1"/>
  <c r="Q250" i="18"/>
  <c r="Q1042" i="18" s="1"/>
  <c r="R250" i="18"/>
  <c r="R1042" i="18" s="1"/>
  <c r="X244" i="18"/>
  <c r="X1036" i="18" s="1"/>
  <c r="W244" i="18"/>
  <c r="W1036" i="18" s="1"/>
  <c r="L244" i="18"/>
  <c r="L1036" i="18" s="1"/>
  <c r="M244" i="18"/>
  <c r="M1036" i="18" s="1"/>
  <c r="R244" i="18"/>
  <c r="R1036" i="18" s="1"/>
  <c r="K244" i="18"/>
  <c r="K1036" i="18" s="1"/>
  <c r="J244" i="18"/>
  <c r="J1036" i="18" s="1"/>
  <c r="N244" i="18"/>
  <c r="N1036" i="18" s="1"/>
  <c r="U244" i="18"/>
  <c r="U1036" i="18" s="1"/>
  <c r="Q244" i="18"/>
  <c r="Q1036" i="18" s="1"/>
  <c r="T244" i="18"/>
  <c r="T1036" i="18" s="1"/>
  <c r="S244" i="18"/>
  <c r="S1036" i="18" s="1"/>
  <c r="O244" i="18"/>
  <c r="O1036" i="18" s="1"/>
  <c r="V244" i="18"/>
  <c r="V1036" i="18" s="1"/>
  <c r="P244" i="18"/>
  <c r="P1036" i="18" s="1"/>
  <c r="X239" i="18"/>
  <c r="X1031" i="18" s="1"/>
  <c r="O239" i="18"/>
  <c r="O1031" i="18" s="1"/>
  <c r="S239" i="18"/>
  <c r="S1031" i="18" s="1"/>
  <c r="L239" i="18"/>
  <c r="L1031" i="18" s="1"/>
  <c r="Q239" i="18"/>
  <c r="Q1031" i="18" s="1"/>
  <c r="P239" i="18"/>
  <c r="P1031" i="18" s="1"/>
  <c r="K239" i="18"/>
  <c r="K1031" i="18" s="1"/>
  <c r="V239" i="18"/>
  <c r="V1031" i="18" s="1"/>
  <c r="W239" i="18"/>
  <c r="W1031" i="18" s="1"/>
  <c r="U239" i="18"/>
  <c r="U1031" i="18" s="1"/>
  <c r="T239" i="18"/>
  <c r="T1031" i="18" s="1"/>
  <c r="J239" i="18"/>
  <c r="J1031" i="18" s="1"/>
  <c r="R239" i="18"/>
  <c r="R1031" i="18" s="1"/>
  <c r="M239" i="18"/>
  <c r="M1031" i="18" s="1"/>
  <c r="N239" i="18"/>
  <c r="N1031" i="18" s="1"/>
  <c r="X257" i="13"/>
  <c r="X1070" i="13" s="1"/>
  <c r="W257" i="13"/>
  <c r="W1070" i="13" s="1"/>
  <c r="M257" i="13"/>
  <c r="M1070" i="13" s="1"/>
  <c r="K257" i="13"/>
  <c r="K1070" i="13" s="1"/>
  <c r="O257" i="13"/>
  <c r="O1070" i="13" s="1"/>
  <c r="Q257" i="13"/>
  <c r="Q1070" i="13" s="1"/>
  <c r="R257" i="13"/>
  <c r="R1070" i="13" s="1"/>
  <c r="P257" i="13"/>
  <c r="P1070" i="13" s="1"/>
  <c r="L257" i="13"/>
  <c r="L1070" i="13" s="1"/>
  <c r="U257" i="13"/>
  <c r="U1070" i="13" s="1"/>
  <c r="N257" i="13"/>
  <c r="N1070" i="13" s="1"/>
  <c r="J257" i="13"/>
  <c r="J1070" i="13" s="1"/>
  <c r="T257" i="13"/>
  <c r="T1070" i="13" s="1"/>
  <c r="S257" i="13"/>
  <c r="S1070" i="13" s="1"/>
  <c r="V257" i="13"/>
  <c r="V1070" i="13" s="1"/>
  <c r="W265" i="14"/>
  <c r="W1060" i="14" s="1"/>
  <c r="X265" i="14"/>
  <c r="X1060" i="14" s="1"/>
  <c r="L265" i="14"/>
  <c r="L1060" i="14" s="1"/>
  <c r="U265" i="14"/>
  <c r="U1060" i="14" s="1"/>
  <c r="V265" i="14"/>
  <c r="V1060" i="14" s="1"/>
  <c r="Q265" i="14"/>
  <c r="Q1060" i="14" s="1"/>
  <c r="K265" i="14"/>
  <c r="K1060" i="14" s="1"/>
  <c r="S265" i="14"/>
  <c r="S1060" i="14" s="1"/>
  <c r="T265" i="14"/>
  <c r="T1060" i="14" s="1"/>
  <c r="P265" i="14"/>
  <c r="P1060" i="14" s="1"/>
  <c r="O265" i="14"/>
  <c r="O1060" i="14" s="1"/>
  <c r="R265" i="14"/>
  <c r="R1060" i="14" s="1"/>
  <c r="N265" i="14"/>
  <c r="N1060" i="14" s="1"/>
  <c r="M265" i="14"/>
  <c r="M1060" i="14" s="1"/>
  <c r="J265" i="14"/>
  <c r="J1060" i="14" s="1"/>
  <c r="I143" i="18"/>
  <c r="M143" i="10"/>
  <c r="S14" i="13"/>
  <c r="L14" i="13"/>
  <c r="T14" i="13"/>
  <c r="K14" i="13"/>
  <c r="R14" i="13"/>
  <c r="Q14" i="13"/>
  <c r="X14" i="13"/>
  <c r="W14" i="13"/>
  <c r="N14" i="13"/>
  <c r="J14" i="13"/>
  <c r="U14" i="13"/>
  <c r="O14" i="13"/>
  <c r="V14" i="13"/>
  <c r="M14" i="13"/>
  <c r="P14" i="13"/>
  <c r="X123" i="14"/>
  <c r="X918" i="14" s="1"/>
  <c r="W123" i="14"/>
  <c r="W918" i="14" s="1"/>
  <c r="L123" i="14"/>
  <c r="L918" i="14" s="1"/>
  <c r="O123" i="14"/>
  <c r="O918" i="14" s="1"/>
  <c r="R123" i="14"/>
  <c r="R918" i="14" s="1"/>
  <c r="U123" i="14"/>
  <c r="U918" i="14" s="1"/>
  <c r="S123" i="14"/>
  <c r="S918" i="14" s="1"/>
  <c r="Q123" i="14"/>
  <c r="Q918" i="14" s="1"/>
  <c r="J123" i="14"/>
  <c r="J918" i="14" s="1"/>
  <c r="P123" i="14"/>
  <c r="P918" i="14" s="1"/>
  <c r="V123" i="14"/>
  <c r="V918" i="14" s="1"/>
  <c r="M123" i="14"/>
  <c r="M918" i="14" s="1"/>
  <c r="N123" i="14"/>
  <c r="N918" i="14" s="1"/>
  <c r="T123" i="14"/>
  <c r="T918" i="14" s="1"/>
  <c r="K123" i="14"/>
  <c r="K918" i="14" s="1"/>
  <c r="W234" i="18"/>
  <c r="W1026" i="18" s="1"/>
  <c r="X234" i="18"/>
  <c r="X1026" i="18" s="1"/>
  <c r="Q234" i="18"/>
  <c r="Q1026" i="18" s="1"/>
  <c r="T234" i="18"/>
  <c r="T1026" i="18" s="1"/>
  <c r="P234" i="18"/>
  <c r="P1026" i="18" s="1"/>
  <c r="O234" i="18"/>
  <c r="O1026" i="18" s="1"/>
  <c r="V234" i="18"/>
  <c r="V1026" i="18" s="1"/>
  <c r="J234" i="18"/>
  <c r="J1026" i="18" s="1"/>
  <c r="L234" i="18"/>
  <c r="L1026" i="18" s="1"/>
  <c r="S234" i="18"/>
  <c r="S1026" i="18" s="1"/>
  <c r="K234" i="18"/>
  <c r="K1026" i="18" s="1"/>
  <c r="U234" i="18"/>
  <c r="U1026" i="18" s="1"/>
  <c r="N234" i="18"/>
  <c r="N1026" i="18" s="1"/>
  <c r="M234" i="18"/>
  <c r="M1026" i="18" s="1"/>
  <c r="R234" i="18"/>
  <c r="R1026" i="18" s="1"/>
  <c r="X266" i="13"/>
  <c r="X1079" i="13" s="1"/>
  <c r="V266" i="13"/>
  <c r="V1079" i="13" s="1"/>
  <c r="J266" i="13"/>
  <c r="J1079" i="13" s="1"/>
  <c r="W266" i="13"/>
  <c r="W1079" i="13" s="1"/>
  <c r="L266" i="13"/>
  <c r="L1079" i="13" s="1"/>
  <c r="N266" i="13"/>
  <c r="N1079" i="13" s="1"/>
  <c r="T266" i="13"/>
  <c r="T1079" i="13" s="1"/>
  <c r="U266" i="13"/>
  <c r="U1079" i="13" s="1"/>
  <c r="M266" i="13"/>
  <c r="M1079" i="13" s="1"/>
  <c r="O266" i="13"/>
  <c r="O1079" i="13" s="1"/>
  <c r="R266" i="13"/>
  <c r="R1079" i="13" s="1"/>
  <c r="P266" i="13"/>
  <c r="P1079" i="13" s="1"/>
  <c r="S266" i="13"/>
  <c r="S1079" i="13" s="1"/>
  <c r="Q266" i="13"/>
  <c r="Q1079" i="13" s="1"/>
  <c r="K266" i="13"/>
  <c r="K1079" i="13" s="1"/>
  <c r="R626" i="17"/>
  <c r="T625" i="17"/>
  <c r="X124" i="13"/>
  <c r="X937" i="13" s="1"/>
  <c r="W124" i="13"/>
  <c r="W937" i="13" s="1"/>
  <c r="N124" i="13"/>
  <c r="N937" i="13" s="1"/>
  <c r="R124" i="13"/>
  <c r="R937" i="13" s="1"/>
  <c r="L124" i="13"/>
  <c r="L937" i="13" s="1"/>
  <c r="K124" i="13"/>
  <c r="K937" i="13" s="1"/>
  <c r="P124" i="13"/>
  <c r="P937" i="13" s="1"/>
  <c r="V124" i="13"/>
  <c r="V937" i="13" s="1"/>
  <c r="U124" i="13"/>
  <c r="U937" i="13" s="1"/>
  <c r="O124" i="13"/>
  <c r="O937" i="13" s="1"/>
  <c r="T124" i="13"/>
  <c r="T937" i="13" s="1"/>
  <c r="J124" i="13"/>
  <c r="J937" i="13" s="1"/>
  <c r="S124" i="13"/>
  <c r="S937" i="13" s="1"/>
  <c r="M124" i="13"/>
  <c r="M937" i="13" s="1"/>
  <c r="Q124" i="13"/>
  <c r="Q937" i="13" s="1"/>
  <c r="W243" i="18"/>
  <c r="W1035" i="18" s="1"/>
  <c r="X243" i="18"/>
  <c r="X1035" i="18" s="1"/>
  <c r="K243" i="18"/>
  <c r="K1035" i="18" s="1"/>
  <c r="V243" i="18"/>
  <c r="V1035" i="18" s="1"/>
  <c r="J243" i="18"/>
  <c r="J1035" i="18" s="1"/>
  <c r="O243" i="18"/>
  <c r="O1035" i="18" s="1"/>
  <c r="T243" i="18"/>
  <c r="T1035" i="18" s="1"/>
  <c r="S243" i="18"/>
  <c r="S1035" i="18" s="1"/>
  <c r="L243" i="18"/>
  <c r="L1035" i="18" s="1"/>
  <c r="R243" i="18"/>
  <c r="R1035" i="18" s="1"/>
  <c r="P243" i="18"/>
  <c r="P1035" i="18" s="1"/>
  <c r="M243" i="18"/>
  <c r="M1035" i="18" s="1"/>
  <c r="U243" i="18"/>
  <c r="U1035" i="18" s="1"/>
  <c r="Q243" i="18"/>
  <c r="Q1035" i="18" s="1"/>
  <c r="N243" i="18"/>
  <c r="N1035" i="18" s="1"/>
  <c r="X175" i="13"/>
  <c r="X988" i="13" s="1"/>
  <c r="W175" i="13"/>
  <c r="W988" i="13" s="1"/>
  <c r="R175" i="13"/>
  <c r="R988" i="13" s="1"/>
  <c r="K175" i="13"/>
  <c r="K988" i="13" s="1"/>
  <c r="L175" i="13"/>
  <c r="L988" i="13" s="1"/>
  <c r="Q175" i="13"/>
  <c r="Q988" i="13" s="1"/>
  <c r="V175" i="13"/>
  <c r="V988" i="13" s="1"/>
  <c r="N175" i="13"/>
  <c r="N988" i="13" s="1"/>
  <c r="M175" i="13"/>
  <c r="M988" i="13" s="1"/>
  <c r="O175" i="13"/>
  <c r="O988" i="13" s="1"/>
  <c r="P175" i="13"/>
  <c r="P988" i="13" s="1"/>
  <c r="S175" i="13"/>
  <c r="S988" i="13" s="1"/>
  <c r="T175" i="13"/>
  <c r="T988" i="13" s="1"/>
  <c r="J175" i="13"/>
  <c r="J988" i="13" s="1"/>
  <c r="U175" i="13"/>
  <c r="U988" i="13" s="1"/>
  <c r="W109" i="14"/>
  <c r="W904" i="14" s="1"/>
  <c r="X109" i="14"/>
  <c r="X904" i="14" s="1"/>
  <c r="M109" i="14"/>
  <c r="M904" i="14" s="1"/>
  <c r="V109" i="14"/>
  <c r="V904" i="14" s="1"/>
  <c r="J109" i="14"/>
  <c r="J904" i="14" s="1"/>
  <c r="P109" i="14"/>
  <c r="P904" i="14" s="1"/>
  <c r="U109" i="14"/>
  <c r="U904" i="14" s="1"/>
  <c r="N109" i="14"/>
  <c r="N904" i="14" s="1"/>
  <c r="O109" i="14"/>
  <c r="O904" i="14" s="1"/>
  <c r="S109" i="14"/>
  <c r="S904" i="14" s="1"/>
  <c r="T109" i="14"/>
  <c r="T904" i="14" s="1"/>
  <c r="L109" i="14"/>
  <c r="L904" i="14" s="1"/>
  <c r="K109" i="14"/>
  <c r="K904" i="14" s="1"/>
  <c r="R109" i="14"/>
  <c r="R904" i="14" s="1"/>
  <c r="Q109" i="14"/>
  <c r="Q904" i="14" s="1"/>
  <c r="X246" i="13"/>
  <c r="X1059" i="13" s="1"/>
  <c r="W246" i="13"/>
  <c r="W1059" i="13" s="1"/>
  <c r="U246" i="13"/>
  <c r="U1059" i="13" s="1"/>
  <c r="J246" i="13"/>
  <c r="J1059" i="13" s="1"/>
  <c r="R246" i="13"/>
  <c r="R1059" i="13" s="1"/>
  <c r="V246" i="13"/>
  <c r="V1059" i="13" s="1"/>
  <c r="O246" i="13"/>
  <c r="O1059" i="13" s="1"/>
  <c r="Q246" i="13"/>
  <c r="Q1059" i="13" s="1"/>
  <c r="T246" i="13"/>
  <c r="T1059" i="13" s="1"/>
  <c r="L246" i="13"/>
  <c r="L1059" i="13" s="1"/>
  <c r="K246" i="13"/>
  <c r="K1059" i="13" s="1"/>
  <c r="M246" i="13"/>
  <c r="M1059" i="13" s="1"/>
  <c r="P246" i="13"/>
  <c r="P1059" i="13" s="1"/>
  <c r="S246" i="13"/>
  <c r="S1059" i="13" s="1"/>
  <c r="N246" i="13"/>
  <c r="N1059" i="13" s="1"/>
  <c r="X256" i="18"/>
  <c r="X1048" i="18" s="1"/>
  <c r="W256" i="18"/>
  <c r="W1048" i="18" s="1"/>
  <c r="T256" i="18"/>
  <c r="T1048" i="18" s="1"/>
  <c r="P256" i="18"/>
  <c r="P1048" i="18" s="1"/>
  <c r="M256" i="18"/>
  <c r="M1048" i="18" s="1"/>
  <c r="S256" i="18"/>
  <c r="S1048" i="18" s="1"/>
  <c r="K256" i="18"/>
  <c r="K1048" i="18" s="1"/>
  <c r="Q256" i="18"/>
  <c r="Q1048" i="18" s="1"/>
  <c r="O256" i="18"/>
  <c r="O1048" i="18" s="1"/>
  <c r="L256" i="18"/>
  <c r="L1048" i="18" s="1"/>
  <c r="J256" i="18"/>
  <c r="J1048" i="18" s="1"/>
  <c r="N256" i="18"/>
  <c r="N1048" i="18" s="1"/>
  <c r="R256" i="18"/>
  <c r="R1048" i="18" s="1"/>
  <c r="V256" i="18"/>
  <c r="V1048" i="18" s="1"/>
  <c r="U256" i="18"/>
  <c r="U1048" i="18" s="1"/>
  <c r="W149" i="14"/>
  <c r="W944" i="14" s="1"/>
  <c r="X149" i="14"/>
  <c r="X944" i="14" s="1"/>
  <c r="Q149" i="14"/>
  <c r="Q944" i="14" s="1"/>
  <c r="P149" i="14"/>
  <c r="P944" i="14" s="1"/>
  <c r="M149" i="14"/>
  <c r="M944" i="14" s="1"/>
  <c r="L149" i="14"/>
  <c r="L944" i="14" s="1"/>
  <c r="V149" i="14"/>
  <c r="V944" i="14" s="1"/>
  <c r="J149" i="14"/>
  <c r="J944" i="14" s="1"/>
  <c r="O149" i="14"/>
  <c r="O944" i="14" s="1"/>
  <c r="R149" i="14"/>
  <c r="R944" i="14" s="1"/>
  <c r="K149" i="14"/>
  <c r="K944" i="14" s="1"/>
  <c r="N149" i="14"/>
  <c r="N944" i="14" s="1"/>
  <c r="S149" i="14"/>
  <c r="S944" i="14" s="1"/>
  <c r="U149" i="14"/>
  <c r="U944" i="14" s="1"/>
  <c r="T149" i="14"/>
  <c r="T944" i="14" s="1"/>
  <c r="R161" i="13"/>
  <c r="R974" i="13" s="1"/>
  <c r="Q161" i="13"/>
  <c r="Q974" i="13" s="1"/>
  <c r="M161" i="13"/>
  <c r="M974" i="13" s="1"/>
  <c r="W161" i="13"/>
  <c r="W974" i="13" s="1"/>
  <c r="K161" i="13"/>
  <c r="K974" i="13" s="1"/>
  <c r="L161" i="13"/>
  <c r="L974" i="13" s="1"/>
  <c r="X161" i="13"/>
  <c r="X974" i="13" s="1"/>
  <c r="P161" i="13"/>
  <c r="P974" i="13" s="1"/>
  <c r="N161" i="13"/>
  <c r="N974" i="13" s="1"/>
  <c r="T161" i="13"/>
  <c r="T974" i="13" s="1"/>
  <c r="O161" i="13"/>
  <c r="O974" i="13" s="1"/>
  <c r="S161" i="13"/>
  <c r="S974" i="13" s="1"/>
  <c r="V161" i="13"/>
  <c r="V974" i="13" s="1"/>
  <c r="J161" i="13"/>
  <c r="J974" i="13" s="1"/>
  <c r="U161" i="13"/>
  <c r="U974" i="13" s="1"/>
  <c r="R108" i="13"/>
  <c r="R921" i="13" s="1"/>
  <c r="T108" i="13"/>
  <c r="T921" i="13" s="1"/>
  <c r="J108" i="13"/>
  <c r="J921" i="13" s="1"/>
  <c r="W108" i="13"/>
  <c r="W921" i="13" s="1"/>
  <c r="X108" i="13"/>
  <c r="X921" i="13" s="1"/>
  <c r="V108" i="13"/>
  <c r="V921" i="13" s="1"/>
  <c r="S108" i="13"/>
  <c r="S921" i="13" s="1"/>
  <c r="K108" i="13"/>
  <c r="K921" i="13" s="1"/>
  <c r="U108" i="13"/>
  <c r="U921" i="13" s="1"/>
  <c r="L108" i="13"/>
  <c r="L921" i="13" s="1"/>
  <c r="P108" i="13"/>
  <c r="P921" i="13" s="1"/>
  <c r="M108" i="13"/>
  <c r="M921" i="13" s="1"/>
  <c r="N108" i="13"/>
  <c r="N921" i="13" s="1"/>
  <c r="O108" i="13"/>
  <c r="O921" i="13" s="1"/>
  <c r="Q108" i="13"/>
  <c r="Q921" i="13" s="1"/>
  <c r="U264" i="18"/>
  <c r="U1056" i="18" s="1"/>
  <c r="K264" i="18"/>
  <c r="K1056" i="18" s="1"/>
  <c r="W264" i="18"/>
  <c r="W1056" i="18" s="1"/>
  <c r="J264" i="18"/>
  <c r="J1056" i="18" s="1"/>
  <c r="X264" i="18"/>
  <c r="X1056" i="18" s="1"/>
  <c r="T264" i="18"/>
  <c r="T1056" i="18" s="1"/>
  <c r="R264" i="18"/>
  <c r="R1056" i="18" s="1"/>
  <c r="M264" i="18"/>
  <c r="M1056" i="18" s="1"/>
  <c r="N264" i="18"/>
  <c r="N1056" i="18" s="1"/>
  <c r="P264" i="18"/>
  <c r="P1056" i="18" s="1"/>
  <c r="O264" i="18"/>
  <c r="O1056" i="18" s="1"/>
  <c r="V264" i="18"/>
  <c r="V1056" i="18" s="1"/>
  <c r="S264" i="18"/>
  <c r="S1056" i="18" s="1"/>
  <c r="Q264" i="18"/>
  <c r="Q1056" i="18" s="1"/>
  <c r="L264" i="18"/>
  <c r="L1056" i="18" s="1"/>
  <c r="W103" i="13"/>
  <c r="W916" i="13" s="1"/>
  <c r="O103" i="13"/>
  <c r="O916" i="13" s="1"/>
  <c r="R103" i="13"/>
  <c r="R916" i="13" s="1"/>
  <c r="L103" i="13"/>
  <c r="L916" i="13" s="1"/>
  <c r="X103" i="13"/>
  <c r="X916" i="13" s="1"/>
  <c r="N103" i="13"/>
  <c r="N916" i="13" s="1"/>
  <c r="U103" i="13"/>
  <c r="U916" i="13" s="1"/>
  <c r="P103" i="13"/>
  <c r="P916" i="13" s="1"/>
  <c r="M103" i="13"/>
  <c r="M916" i="13" s="1"/>
  <c r="T103" i="13"/>
  <c r="T916" i="13" s="1"/>
  <c r="J103" i="13"/>
  <c r="J916" i="13" s="1"/>
  <c r="K103" i="13"/>
  <c r="K916" i="13" s="1"/>
  <c r="V103" i="13"/>
  <c r="V916" i="13" s="1"/>
  <c r="S103" i="13"/>
  <c r="S916" i="13" s="1"/>
  <c r="Q103" i="13"/>
  <c r="Q916" i="13" s="1"/>
  <c r="W279" i="14"/>
  <c r="W283" i="14" s="1"/>
  <c r="X279" i="14"/>
  <c r="X283" i="14" s="1"/>
  <c r="J279" i="14"/>
  <c r="J283" i="14" s="1"/>
  <c r="S279" i="14"/>
  <c r="S283" i="14" s="1"/>
  <c r="N279" i="14"/>
  <c r="N283" i="14" s="1"/>
  <c r="Q279" i="14"/>
  <c r="Q283" i="14" s="1"/>
  <c r="M279" i="14"/>
  <c r="M283" i="14" s="1"/>
  <c r="P279" i="14"/>
  <c r="P283" i="14" s="1"/>
  <c r="L279" i="14"/>
  <c r="L283" i="14" s="1"/>
  <c r="R279" i="14"/>
  <c r="R283" i="14" s="1"/>
  <c r="K279" i="14"/>
  <c r="K283" i="14" s="1"/>
  <c r="V279" i="14"/>
  <c r="V283" i="14" s="1"/>
  <c r="O279" i="14"/>
  <c r="O283" i="14" s="1"/>
  <c r="U279" i="14"/>
  <c r="U283" i="14" s="1"/>
  <c r="T279" i="14"/>
  <c r="T283" i="14" s="1"/>
  <c r="L625" i="17"/>
  <c r="I183" i="18"/>
  <c r="M183" i="10"/>
  <c r="M18" i="6"/>
  <c r="I18" i="14"/>
  <c r="X219" i="14"/>
  <c r="X1014" i="14" s="1"/>
  <c r="O219" i="14"/>
  <c r="O1014" i="14" s="1"/>
  <c r="V219" i="14"/>
  <c r="V1014" i="14" s="1"/>
  <c r="R219" i="14"/>
  <c r="R1014" i="14" s="1"/>
  <c r="S219" i="14"/>
  <c r="S1014" i="14" s="1"/>
  <c r="W219" i="14"/>
  <c r="W1014" i="14" s="1"/>
  <c r="L219" i="14"/>
  <c r="L1014" i="14" s="1"/>
  <c r="K219" i="14"/>
  <c r="K1014" i="14" s="1"/>
  <c r="P219" i="14"/>
  <c r="P1014" i="14" s="1"/>
  <c r="U219" i="14"/>
  <c r="U1014" i="14" s="1"/>
  <c r="J219" i="14"/>
  <c r="J1014" i="14" s="1"/>
  <c r="N219" i="14"/>
  <c r="N1014" i="14" s="1"/>
  <c r="M219" i="14"/>
  <c r="M1014" i="14" s="1"/>
  <c r="T219" i="14"/>
  <c r="T1014" i="14" s="1"/>
  <c r="Q219" i="14"/>
  <c r="Q1014" i="14" s="1"/>
  <c r="X127" i="13"/>
  <c r="X940" i="13" s="1"/>
  <c r="W127" i="13"/>
  <c r="W940" i="13" s="1"/>
  <c r="L127" i="13"/>
  <c r="L940" i="13" s="1"/>
  <c r="O127" i="13"/>
  <c r="O940" i="13" s="1"/>
  <c r="S127" i="13"/>
  <c r="S940" i="13" s="1"/>
  <c r="J127" i="13"/>
  <c r="J940" i="13" s="1"/>
  <c r="R127" i="13"/>
  <c r="R940" i="13" s="1"/>
  <c r="T127" i="13"/>
  <c r="T940" i="13" s="1"/>
  <c r="V127" i="13"/>
  <c r="V940" i="13" s="1"/>
  <c r="M127" i="13"/>
  <c r="M940" i="13" s="1"/>
  <c r="N127" i="13"/>
  <c r="N940" i="13" s="1"/>
  <c r="K127" i="13"/>
  <c r="K940" i="13" s="1"/>
  <c r="P127" i="13"/>
  <c r="P940" i="13" s="1"/>
  <c r="U127" i="13"/>
  <c r="U940" i="13" s="1"/>
  <c r="Q127" i="13"/>
  <c r="Q940" i="13" s="1"/>
  <c r="W221" i="13"/>
  <c r="W1034" i="13" s="1"/>
  <c r="X221" i="13"/>
  <c r="X1034" i="13" s="1"/>
  <c r="R221" i="13"/>
  <c r="R1034" i="13" s="1"/>
  <c r="U221" i="13"/>
  <c r="U1034" i="13" s="1"/>
  <c r="J221" i="13"/>
  <c r="J1034" i="13" s="1"/>
  <c r="O221" i="13"/>
  <c r="O1034" i="13" s="1"/>
  <c r="V221" i="13"/>
  <c r="V1034" i="13" s="1"/>
  <c r="S221" i="13"/>
  <c r="S1034" i="13" s="1"/>
  <c r="Q221" i="13"/>
  <c r="Q1034" i="13" s="1"/>
  <c r="N221" i="13"/>
  <c r="N1034" i="13" s="1"/>
  <c r="L221" i="13"/>
  <c r="L1034" i="13" s="1"/>
  <c r="M221" i="13"/>
  <c r="M1034" i="13" s="1"/>
  <c r="K221" i="13"/>
  <c r="K1034" i="13" s="1"/>
  <c r="P221" i="13"/>
  <c r="P1034" i="13" s="1"/>
  <c r="T221" i="13"/>
  <c r="T1034" i="13" s="1"/>
  <c r="T189" i="18"/>
  <c r="K189" i="18"/>
  <c r="R189" i="18"/>
  <c r="M189" i="18"/>
  <c r="X189" i="18"/>
  <c r="P189" i="18"/>
  <c r="U189" i="18"/>
  <c r="W189" i="18"/>
  <c r="Q189" i="18"/>
  <c r="S189" i="18"/>
  <c r="N189" i="18"/>
  <c r="L189" i="18"/>
  <c r="V189" i="18"/>
  <c r="O189" i="18"/>
  <c r="J189" i="18"/>
  <c r="X216" i="14"/>
  <c r="X1011" i="14" s="1"/>
  <c r="W216" i="14"/>
  <c r="W1011" i="14" s="1"/>
  <c r="J216" i="14"/>
  <c r="J1011" i="14" s="1"/>
  <c r="O216" i="14"/>
  <c r="O1011" i="14" s="1"/>
  <c r="Q216" i="14"/>
  <c r="Q1011" i="14" s="1"/>
  <c r="S216" i="14"/>
  <c r="S1011" i="14" s="1"/>
  <c r="T216" i="14"/>
  <c r="T1011" i="14" s="1"/>
  <c r="M216" i="14"/>
  <c r="M1011" i="14" s="1"/>
  <c r="R216" i="14"/>
  <c r="R1011" i="14" s="1"/>
  <c r="N216" i="14"/>
  <c r="N1011" i="14" s="1"/>
  <c r="K216" i="14"/>
  <c r="K1011" i="14" s="1"/>
  <c r="U216" i="14"/>
  <c r="U1011" i="14" s="1"/>
  <c r="P216" i="14"/>
  <c r="P1011" i="14" s="1"/>
  <c r="L216" i="14"/>
  <c r="L1011" i="14" s="1"/>
  <c r="V216" i="14"/>
  <c r="V1011" i="14" s="1"/>
  <c r="I145" i="13"/>
  <c r="M145" i="5"/>
  <c r="W158" i="14"/>
  <c r="W953" i="14" s="1"/>
  <c r="X158" i="14"/>
  <c r="X953" i="14" s="1"/>
  <c r="S158" i="14"/>
  <c r="S953" i="14" s="1"/>
  <c r="N158" i="14"/>
  <c r="N953" i="14" s="1"/>
  <c r="M158" i="14"/>
  <c r="M953" i="14" s="1"/>
  <c r="Q158" i="14"/>
  <c r="Q953" i="14" s="1"/>
  <c r="U158" i="14"/>
  <c r="U953" i="14" s="1"/>
  <c r="L158" i="14"/>
  <c r="L953" i="14" s="1"/>
  <c r="K158" i="14"/>
  <c r="K953" i="14" s="1"/>
  <c r="P158" i="14"/>
  <c r="P953" i="14" s="1"/>
  <c r="T158" i="14"/>
  <c r="T953" i="14" s="1"/>
  <c r="V158" i="14"/>
  <c r="V953" i="14" s="1"/>
  <c r="J158" i="14"/>
  <c r="J953" i="14" s="1"/>
  <c r="O158" i="14"/>
  <c r="O953" i="14" s="1"/>
  <c r="R158" i="14"/>
  <c r="R953" i="14" s="1"/>
  <c r="I227" i="13"/>
  <c r="M227" i="5"/>
  <c r="O616" i="17"/>
  <c r="T162" i="13"/>
  <c r="T975" i="13" s="1"/>
  <c r="W162" i="13"/>
  <c r="W975" i="13" s="1"/>
  <c r="U162" i="13"/>
  <c r="U975" i="13" s="1"/>
  <c r="Q162" i="13"/>
  <c r="Q975" i="13" s="1"/>
  <c r="S162" i="13"/>
  <c r="S975" i="13" s="1"/>
  <c r="K162" i="13"/>
  <c r="K975" i="13" s="1"/>
  <c r="M162" i="13"/>
  <c r="M975" i="13" s="1"/>
  <c r="N162" i="13"/>
  <c r="N975" i="13" s="1"/>
  <c r="V162" i="13"/>
  <c r="V975" i="13" s="1"/>
  <c r="L162" i="13"/>
  <c r="L975" i="13" s="1"/>
  <c r="J162" i="13"/>
  <c r="J975" i="13" s="1"/>
  <c r="R162" i="13"/>
  <c r="R975" i="13" s="1"/>
  <c r="X162" i="13"/>
  <c r="X975" i="13" s="1"/>
  <c r="P162" i="13"/>
  <c r="P975" i="13" s="1"/>
  <c r="O162" i="13"/>
  <c r="O975" i="13" s="1"/>
  <c r="V197" i="14"/>
  <c r="V992" i="14" s="1"/>
  <c r="K197" i="14"/>
  <c r="K992" i="14" s="1"/>
  <c r="M197" i="14"/>
  <c r="M992" i="14" s="1"/>
  <c r="P197" i="14"/>
  <c r="P992" i="14" s="1"/>
  <c r="R197" i="14"/>
  <c r="R992" i="14" s="1"/>
  <c r="S197" i="14"/>
  <c r="S992" i="14" s="1"/>
  <c r="O197" i="14"/>
  <c r="O992" i="14" s="1"/>
  <c r="Q197" i="14"/>
  <c r="Q992" i="14" s="1"/>
  <c r="J197" i="14"/>
  <c r="J992" i="14" s="1"/>
  <c r="X197" i="14"/>
  <c r="X992" i="14" s="1"/>
  <c r="W197" i="14"/>
  <c r="W992" i="14" s="1"/>
  <c r="T197" i="14"/>
  <c r="T992" i="14" s="1"/>
  <c r="N197" i="14"/>
  <c r="N992" i="14" s="1"/>
  <c r="L197" i="14"/>
  <c r="L992" i="14" s="1"/>
  <c r="U197" i="14"/>
  <c r="U992" i="14" s="1"/>
  <c r="X172" i="14"/>
  <c r="X967" i="14" s="1"/>
  <c r="W172" i="14"/>
  <c r="W967" i="14" s="1"/>
  <c r="O172" i="14"/>
  <c r="O967" i="14" s="1"/>
  <c r="P172" i="14"/>
  <c r="P967" i="14" s="1"/>
  <c r="M172" i="14"/>
  <c r="M967" i="14" s="1"/>
  <c r="K172" i="14"/>
  <c r="K967" i="14" s="1"/>
  <c r="J172" i="14"/>
  <c r="J967" i="14" s="1"/>
  <c r="T172" i="14"/>
  <c r="T967" i="14" s="1"/>
  <c r="R172" i="14"/>
  <c r="R967" i="14" s="1"/>
  <c r="L172" i="14"/>
  <c r="L967" i="14" s="1"/>
  <c r="S172" i="14"/>
  <c r="S967" i="14" s="1"/>
  <c r="U172" i="14"/>
  <c r="U967" i="14" s="1"/>
  <c r="V172" i="14"/>
  <c r="V967" i="14" s="1"/>
  <c r="Q172" i="14"/>
  <c r="Q967" i="14" s="1"/>
  <c r="N172" i="14"/>
  <c r="N967" i="14" s="1"/>
  <c r="W128" i="13"/>
  <c r="W941" i="13" s="1"/>
  <c r="R128" i="13"/>
  <c r="R941" i="13" s="1"/>
  <c r="T128" i="13"/>
  <c r="T941" i="13" s="1"/>
  <c r="S128" i="13"/>
  <c r="S941" i="13" s="1"/>
  <c r="X128" i="13"/>
  <c r="X941" i="13" s="1"/>
  <c r="L128" i="13"/>
  <c r="L941" i="13" s="1"/>
  <c r="K128" i="13"/>
  <c r="K941" i="13" s="1"/>
  <c r="Q128" i="13"/>
  <c r="Q941" i="13" s="1"/>
  <c r="J128" i="13"/>
  <c r="J941" i="13" s="1"/>
  <c r="M128" i="13"/>
  <c r="M941" i="13" s="1"/>
  <c r="P128" i="13"/>
  <c r="P941" i="13" s="1"/>
  <c r="N128" i="13"/>
  <c r="N941" i="13" s="1"/>
  <c r="V128" i="13"/>
  <c r="V941" i="13" s="1"/>
  <c r="O128" i="13"/>
  <c r="O941" i="13" s="1"/>
  <c r="U128" i="13"/>
  <c r="U941" i="13" s="1"/>
  <c r="W162" i="14"/>
  <c r="W957" i="14" s="1"/>
  <c r="X162" i="14"/>
  <c r="X957" i="14" s="1"/>
  <c r="U162" i="14"/>
  <c r="U957" i="14" s="1"/>
  <c r="L162" i="14"/>
  <c r="L957" i="14" s="1"/>
  <c r="Q162" i="14"/>
  <c r="Q957" i="14" s="1"/>
  <c r="N162" i="14"/>
  <c r="N957" i="14" s="1"/>
  <c r="K162" i="14"/>
  <c r="K957" i="14" s="1"/>
  <c r="M162" i="14"/>
  <c r="M957" i="14" s="1"/>
  <c r="P162" i="14"/>
  <c r="P957" i="14" s="1"/>
  <c r="S162" i="14"/>
  <c r="S957" i="14" s="1"/>
  <c r="O162" i="14"/>
  <c r="O957" i="14" s="1"/>
  <c r="V162" i="14"/>
  <c r="V957" i="14" s="1"/>
  <c r="R162" i="14"/>
  <c r="R957" i="14" s="1"/>
  <c r="J162" i="14"/>
  <c r="J957" i="14" s="1"/>
  <c r="T162" i="14"/>
  <c r="T957" i="14" s="1"/>
  <c r="X105" i="18"/>
  <c r="X897" i="18" s="1"/>
  <c r="N105" i="18"/>
  <c r="N897" i="18" s="1"/>
  <c r="W105" i="18"/>
  <c r="W897" i="18" s="1"/>
  <c r="P105" i="18"/>
  <c r="P897" i="18" s="1"/>
  <c r="T105" i="18"/>
  <c r="T897" i="18" s="1"/>
  <c r="L105" i="18"/>
  <c r="L897" i="18" s="1"/>
  <c r="V105" i="18"/>
  <c r="V897" i="18" s="1"/>
  <c r="K105" i="18"/>
  <c r="K897" i="18" s="1"/>
  <c r="M105" i="18"/>
  <c r="M897" i="18" s="1"/>
  <c r="R105" i="18"/>
  <c r="R897" i="18" s="1"/>
  <c r="U105" i="18"/>
  <c r="U897" i="18" s="1"/>
  <c r="S105" i="18"/>
  <c r="S897" i="18" s="1"/>
  <c r="O105" i="18"/>
  <c r="O897" i="18" s="1"/>
  <c r="J105" i="18"/>
  <c r="J897" i="18" s="1"/>
  <c r="Q105" i="18"/>
  <c r="Q897" i="18" s="1"/>
  <c r="X252" i="13"/>
  <c r="X1065" i="13" s="1"/>
  <c r="V252" i="13"/>
  <c r="V1065" i="13" s="1"/>
  <c r="R252" i="13"/>
  <c r="R1065" i="13" s="1"/>
  <c r="Q252" i="13"/>
  <c r="Q1065" i="13" s="1"/>
  <c r="T252" i="13"/>
  <c r="T1065" i="13" s="1"/>
  <c r="J252" i="13"/>
  <c r="J1065" i="13" s="1"/>
  <c r="K252" i="13"/>
  <c r="K1065" i="13" s="1"/>
  <c r="L252" i="13"/>
  <c r="L1065" i="13" s="1"/>
  <c r="W252" i="13"/>
  <c r="W1065" i="13" s="1"/>
  <c r="M252" i="13"/>
  <c r="M1065" i="13" s="1"/>
  <c r="N252" i="13"/>
  <c r="N1065" i="13" s="1"/>
  <c r="U252" i="13"/>
  <c r="U1065" i="13" s="1"/>
  <c r="O252" i="13"/>
  <c r="O1065" i="13" s="1"/>
  <c r="P252" i="13"/>
  <c r="P1065" i="13" s="1"/>
  <c r="S252" i="13"/>
  <c r="S1065" i="13" s="1"/>
  <c r="X105" i="13"/>
  <c r="X918" i="13" s="1"/>
  <c r="N105" i="13"/>
  <c r="N918" i="13" s="1"/>
  <c r="L105" i="13"/>
  <c r="L918" i="13" s="1"/>
  <c r="M105" i="13"/>
  <c r="M918" i="13" s="1"/>
  <c r="T105" i="13"/>
  <c r="T918" i="13" s="1"/>
  <c r="U105" i="13"/>
  <c r="U918" i="13" s="1"/>
  <c r="J105" i="13"/>
  <c r="J918" i="13" s="1"/>
  <c r="Q105" i="13"/>
  <c r="Q918" i="13" s="1"/>
  <c r="P105" i="13"/>
  <c r="P918" i="13" s="1"/>
  <c r="S105" i="13"/>
  <c r="S918" i="13" s="1"/>
  <c r="K105" i="13"/>
  <c r="K918" i="13" s="1"/>
  <c r="V105" i="13"/>
  <c r="V918" i="13" s="1"/>
  <c r="W105" i="13"/>
  <c r="W918" i="13" s="1"/>
  <c r="O105" i="13"/>
  <c r="O918" i="13" s="1"/>
  <c r="R105" i="13"/>
  <c r="R918" i="13" s="1"/>
  <c r="W201" i="18"/>
  <c r="W993" i="18" s="1"/>
  <c r="N201" i="18"/>
  <c r="N993" i="18" s="1"/>
  <c r="X201" i="18"/>
  <c r="X993" i="18" s="1"/>
  <c r="P201" i="18"/>
  <c r="P993" i="18" s="1"/>
  <c r="O201" i="18"/>
  <c r="O993" i="18" s="1"/>
  <c r="Q201" i="18"/>
  <c r="Q993" i="18" s="1"/>
  <c r="T201" i="18"/>
  <c r="T993" i="18" s="1"/>
  <c r="L201" i="18"/>
  <c r="L993" i="18" s="1"/>
  <c r="S201" i="18"/>
  <c r="S993" i="18" s="1"/>
  <c r="J201" i="18"/>
  <c r="J993" i="18" s="1"/>
  <c r="U201" i="18"/>
  <c r="U993" i="18" s="1"/>
  <c r="M201" i="18"/>
  <c r="M993" i="18" s="1"/>
  <c r="V201" i="18"/>
  <c r="V993" i="18" s="1"/>
  <c r="K201" i="18"/>
  <c r="K993" i="18" s="1"/>
  <c r="R201" i="18"/>
  <c r="R993" i="18" s="1"/>
  <c r="W223" i="13"/>
  <c r="W1036" i="13" s="1"/>
  <c r="O223" i="13"/>
  <c r="O1036" i="13" s="1"/>
  <c r="S223" i="13"/>
  <c r="S1036" i="13" s="1"/>
  <c r="M223" i="13"/>
  <c r="M1036" i="13" s="1"/>
  <c r="V223" i="13"/>
  <c r="V1036" i="13" s="1"/>
  <c r="J223" i="13"/>
  <c r="J1036" i="13" s="1"/>
  <c r="P223" i="13"/>
  <c r="P1036" i="13" s="1"/>
  <c r="T223" i="13"/>
  <c r="T1036" i="13" s="1"/>
  <c r="Q223" i="13"/>
  <c r="Q1036" i="13" s="1"/>
  <c r="L223" i="13"/>
  <c r="L1036" i="13" s="1"/>
  <c r="K223" i="13"/>
  <c r="K1036" i="13" s="1"/>
  <c r="N223" i="13"/>
  <c r="N1036" i="13" s="1"/>
  <c r="U223" i="13"/>
  <c r="U1036" i="13" s="1"/>
  <c r="X223" i="13"/>
  <c r="X1036" i="13" s="1"/>
  <c r="R223" i="13"/>
  <c r="R1036" i="13" s="1"/>
  <c r="X171" i="13"/>
  <c r="X984" i="13" s="1"/>
  <c r="W171" i="13"/>
  <c r="W984" i="13" s="1"/>
  <c r="Q171" i="13"/>
  <c r="Q984" i="13" s="1"/>
  <c r="T171" i="13"/>
  <c r="T984" i="13" s="1"/>
  <c r="R171" i="13"/>
  <c r="R984" i="13" s="1"/>
  <c r="L171" i="13"/>
  <c r="L984" i="13" s="1"/>
  <c r="M171" i="13"/>
  <c r="M984" i="13" s="1"/>
  <c r="K171" i="13"/>
  <c r="K984" i="13" s="1"/>
  <c r="V171" i="13"/>
  <c r="V984" i="13" s="1"/>
  <c r="O171" i="13"/>
  <c r="O984" i="13" s="1"/>
  <c r="U171" i="13"/>
  <c r="U984" i="13" s="1"/>
  <c r="P171" i="13"/>
  <c r="P984" i="13" s="1"/>
  <c r="N171" i="13"/>
  <c r="N984" i="13" s="1"/>
  <c r="J171" i="13"/>
  <c r="J984" i="13" s="1"/>
  <c r="S171" i="13"/>
  <c r="S984" i="13" s="1"/>
  <c r="L222" i="14"/>
  <c r="L1017" i="14" s="1"/>
  <c r="W222" i="14"/>
  <c r="W1017" i="14" s="1"/>
  <c r="X222" i="14"/>
  <c r="X1017" i="14" s="1"/>
  <c r="K222" i="14"/>
  <c r="K1017" i="14" s="1"/>
  <c r="T222" i="14"/>
  <c r="T1017" i="14" s="1"/>
  <c r="V222" i="14"/>
  <c r="V1017" i="14" s="1"/>
  <c r="M222" i="14"/>
  <c r="M1017" i="14" s="1"/>
  <c r="O222" i="14"/>
  <c r="O1017" i="14" s="1"/>
  <c r="S222" i="14"/>
  <c r="S1017" i="14" s="1"/>
  <c r="Q222" i="14"/>
  <c r="Q1017" i="14" s="1"/>
  <c r="J222" i="14"/>
  <c r="J1017" i="14" s="1"/>
  <c r="N222" i="14"/>
  <c r="N1017" i="14" s="1"/>
  <c r="U222" i="14"/>
  <c r="U1017" i="14" s="1"/>
  <c r="P222" i="14"/>
  <c r="P1017" i="14" s="1"/>
  <c r="R222" i="14"/>
  <c r="R1017" i="14" s="1"/>
  <c r="W104" i="14"/>
  <c r="W899" i="14" s="1"/>
  <c r="N104" i="14"/>
  <c r="N899" i="14" s="1"/>
  <c r="L104" i="14"/>
  <c r="L899" i="14" s="1"/>
  <c r="S104" i="14"/>
  <c r="S899" i="14" s="1"/>
  <c r="V104" i="14"/>
  <c r="V899" i="14" s="1"/>
  <c r="K104" i="14"/>
  <c r="K899" i="14" s="1"/>
  <c r="P104" i="14"/>
  <c r="P899" i="14" s="1"/>
  <c r="X104" i="14"/>
  <c r="X899" i="14" s="1"/>
  <c r="Q104" i="14"/>
  <c r="Q899" i="14" s="1"/>
  <c r="J104" i="14"/>
  <c r="J899" i="14" s="1"/>
  <c r="O104" i="14"/>
  <c r="O899" i="14" s="1"/>
  <c r="U104" i="14"/>
  <c r="U899" i="14" s="1"/>
  <c r="T104" i="14"/>
  <c r="T899" i="14" s="1"/>
  <c r="M104" i="14"/>
  <c r="M899" i="14" s="1"/>
  <c r="R104" i="14"/>
  <c r="R899" i="14" s="1"/>
  <c r="X240" i="18"/>
  <c r="X1032" i="18" s="1"/>
  <c r="W240" i="18"/>
  <c r="W1032" i="18" s="1"/>
  <c r="T240" i="18"/>
  <c r="T1032" i="18" s="1"/>
  <c r="O240" i="18"/>
  <c r="O1032" i="18" s="1"/>
  <c r="M240" i="18"/>
  <c r="M1032" i="18" s="1"/>
  <c r="R240" i="18"/>
  <c r="R1032" i="18" s="1"/>
  <c r="N240" i="18"/>
  <c r="N1032" i="18" s="1"/>
  <c r="V240" i="18"/>
  <c r="V1032" i="18" s="1"/>
  <c r="U240" i="18"/>
  <c r="U1032" i="18" s="1"/>
  <c r="S240" i="18"/>
  <c r="S1032" i="18" s="1"/>
  <c r="L240" i="18"/>
  <c r="L1032" i="18" s="1"/>
  <c r="K240" i="18"/>
  <c r="K1032" i="18" s="1"/>
  <c r="Q240" i="18"/>
  <c r="Q1032" i="18" s="1"/>
  <c r="P240" i="18"/>
  <c r="P1032" i="18" s="1"/>
  <c r="J240" i="18"/>
  <c r="J1032" i="18" s="1"/>
  <c r="X169" i="18"/>
  <c r="X961" i="18" s="1"/>
  <c r="W169" i="18"/>
  <c r="W961" i="18" s="1"/>
  <c r="K169" i="18"/>
  <c r="K961" i="18" s="1"/>
  <c r="S169" i="18"/>
  <c r="S961" i="18" s="1"/>
  <c r="T169" i="18"/>
  <c r="T961" i="18" s="1"/>
  <c r="U169" i="18"/>
  <c r="U961" i="18" s="1"/>
  <c r="N169" i="18"/>
  <c r="N961" i="18" s="1"/>
  <c r="V169" i="18"/>
  <c r="V961" i="18" s="1"/>
  <c r="Q169" i="18"/>
  <c r="Q961" i="18" s="1"/>
  <c r="O169" i="18"/>
  <c r="O961" i="18" s="1"/>
  <c r="M169" i="18"/>
  <c r="M961" i="18" s="1"/>
  <c r="J169" i="18"/>
  <c r="J961" i="18" s="1"/>
  <c r="R169" i="18"/>
  <c r="R961" i="18" s="1"/>
  <c r="P169" i="18"/>
  <c r="P961" i="18" s="1"/>
  <c r="L169" i="18"/>
  <c r="L961" i="18" s="1"/>
  <c r="L618" i="17"/>
  <c r="T616" i="17"/>
  <c r="Q453" i="18"/>
  <c r="Q489" i="18" s="1"/>
  <c r="X453" i="18"/>
  <c r="X489" i="18" s="1"/>
  <c r="P453" i="18"/>
  <c r="P489" i="18" s="1"/>
  <c r="W453" i="18"/>
  <c r="W489" i="18" s="1"/>
  <c r="J453" i="18"/>
  <c r="J489" i="18" s="1"/>
  <c r="K453" i="18"/>
  <c r="K489" i="18" s="1"/>
  <c r="L453" i="18"/>
  <c r="L489" i="18" s="1"/>
  <c r="S453" i="18"/>
  <c r="S489" i="18" s="1"/>
  <c r="V453" i="18"/>
  <c r="V489" i="18" s="1"/>
  <c r="U453" i="18"/>
  <c r="U489" i="18" s="1"/>
  <c r="T453" i="18"/>
  <c r="T489" i="18" s="1"/>
  <c r="R453" i="18"/>
  <c r="R489" i="18" s="1"/>
  <c r="N453" i="18"/>
  <c r="N489" i="18" s="1"/>
  <c r="M453" i="18"/>
  <c r="M489" i="18" s="1"/>
  <c r="O453" i="18"/>
  <c r="O489" i="18" s="1"/>
  <c r="X95" i="14"/>
  <c r="W95" i="14"/>
  <c r="I227" i="14"/>
  <c r="Q95" i="14"/>
  <c r="V95" i="14"/>
  <c r="M95" i="14"/>
  <c r="T95" i="14"/>
  <c r="L95" i="14"/>
  <c r="R95" i="14"/>
  <c r="J95" i="14"/>
  <c r="K95" i="14"/>
  <c r="S95" i="14"/>
  <c r="P95" i="14"/>
  <c r="N95" i="14"/>
  <c r="O95" i="14"/>
  <c r="U95" i="14"/>
  <c r="W111" i="18"/>
  <c r="W903" i="18" s="1"/>
  <c r="X111" i="18"/>
  <c r="X903" i="18" s="1"/>
  <c r="S111" i="18"/>
  <c r="S903" i="18" s="1"/>
  <c r="P111" i="18"/>
  <c r="P903" i="18" s="1"/>
  <c r="N111" i="18"/>
  <c r="N903" i="18" s="1"/>
  <c r="K111" i="18"/>
  <c r="K903" i="18" s="1"/>
  <c r="R111" i="18"/>
  <c r="R903" i="18" s="1"/>
  <c r="J111" i="18"/>
  <c r="J903" i="18" s="1"/>
  <c r="M111" i="18"/>
  <c r="M903" i="18" s="1"/>
  <c r="O111" i="18"/>
  <c r="O903" i="18" s="1"/>
  <c r="T111" i="18"/>
  <c r="T903" i="18" s="1"/>
  <c r="L111" i="18"/>
  <c r="L903" i="18" s="1"/>
  <c r="V111" i="18"/>
  <c r="V903" i="18" s="1"/>
  <c r="U111" i="18"/>
  <c r="U903" i="18" s="1"/>
  <c r="Q111" i="18"/>
  <c r="Q903" i="18" s="1"/>
  <c r="J678" i="14"/>
  <c r="J714" i="14" s="1"/>
  <c r="K678" i="14"/>
  <c r="K714" i="14" s="1"/>
  <c r="M678" i="14"/>
  <c r="M714" i="14" s="1"/>
  <c r="T678" i="14"/>
  <c r="T714" i="14" s="1"/>
  <c r="U678" i="14"/>
  <c r="U714" i="14" s="1"/>
  <c r="R678" i="14"/>
  <c r="R714" i="14" s="1"/>
  <c r="O678" i="14"/>
  <c r="O714" i="14" s="1"/>
  <c r="W678" i="14"/>
  <c r="W714" i="14" s="1"/>
  <c r="S678" i="14"/>
  <c r="S714" i="14" s="1"/>
  <c r="X678" i="14"/>
  <c r="X714" i="14" s="1"/>
  <c r="Q678" i="14"/>
  <c r="Q714" i="14" s="1"/>
  <c r="P678" i="14"/>
  <c r="P714" i="14" s="1"/>
  <c r="V678" i="14"/>
  <c r="V714" i="14" s="1"/>
  <c r="L678" i="14"/>
  <c r="L714" i="14" s="1"/>
  <c r="N678" i="14"/>
  <c r="N714" i="14" s="1"/>
  <c r="I18" i="13"/>
  <c r="M18" i="5"/>
  <c r="W119" i="13"/>
  <c r="W932" i="13" s="1"/>
  <c r="X119" i="13"/>
  <c r="X932" i="13" s="1"/>
  <c r="V119" i="13"/>
  <c r="V932" i="13" s="1"/>
  <c r="R119" i="13"/>
  <c r="R932" i="13" s="1"/>
  <c r="T119" i="13"/>
  <c r="T932" i="13" s="1"/>
  <c r="U119" i="13"/>
  <c r="U932" i="13" s="1"/>
  <c r="Q119" i="13"/>
  <c r="Q932" i="13" s="1"/>
  <c r="L119" i="13"/>
  <c r="L932" i="13" s="1"/>
  <c r="K119" i="13"/>
  <c r="K932" i="13" s="1"/>
  <c r="J119" i="13"/>
  <c r="J932" i="13" s="1"/>
  <c r="N119" i="13"/>
  <c r="N932" i="13" s="1"/>
  <c r="M119" i="13"/>
  <c r="M932" i="13" s="1"/>
  <c r="O119" i="13"/>
  <c r="O932" i="13" s="1"/>
  <c r="P119" i="13"/>
  <c r="P932" i="13" s="1"/>
  <c r="S119" i="13"/>
  <c r="S932" i="13" s="1"/>
  <c r="X151" i="13"/>
  <c r="X964" i="13" s="1"/>
  <c r="W151" i="13"/>
  <c r="W964" i="13" s="1"/>
  <c r="S151" i="13"/>
  <c r="S964" i="13" s="1"/>
  <c r="L151" i="13"/>
  <c r="L964" i="13" s="1"/>
  <c r="O151" i="13"/>
  <c r="O964" i="13" s="1"/>
  <c r="M151" i="13"/>
  <c r="M964" i="13" s="1"/>
  <c r="R151" i="13"/>
  <c r="R964" i="13" s="1"/>
  <c r="U151" i="13"/>
  <c r="U964" i="13" s="1"/>
  <c r="K151" i="13"/>
  <c r="K964" i="13" s="1"/>
  <c r="V151" i="13"/>
  <c r="V964" i="13" s="1"/>
  <c r="Q151" i="13"/>
  <c r="Q964" i="13" s="1"/>
  <c r="T151" i="13"/>
  <c r="T964" i="13" s="1"/>
  <c r="N151" i="13"/>
  <c r="N964" i="13" s="1"/>
  <c r="J151" i="13"/>
  <c r="J964" i="13" s="1"/>
  <c r="P151" i="13"/>
  <c r="P964" i="13" s="1"/>
  <c r="F90" i="21"/>
  <c r="Y110" i="17"/>
  <c r="J614" i="17"/>
  <c r="Y614" i="17" s="1"/>
  <c r="P198" i="18"/>
  <c r="P990" i="18" s="1"/>
  <c r="K198" i="18"/>
  <c r="K990" i="18" s="1"/>
  <c r="W198" i="18"/>
  <c r="W990" i="18" s="1"/>
  <c r="L198" i="18"/>
  <c r="L990" i="18" s="1"/>
  <c r="O198" i="18"/>
  <c r="O990" i="18" s="1"/>
  <c r="X198" i="18"/>
  <c r="X990" i="18" s="1"/>
  <c r="V198" i="18"/>
  <c r="V990" i="18" s="1"/>
  <c r="S198" i="18"/>
  <c r="S990" i="18" s="1"/>
  <c r="N198" i="18"/>
  <c r="N990" i="18" s="1"/>
  <c r="Q198" i="18"/>
  <c r="Q990" i="18" s="1"/>
  <c r="M198" i="18"/>
  <c r="M990" i="18" s="1"/>
  <c r="T198" i="18"/>
  <c r="T990" i="18" s="1"/>
  <c r="U198" i="18"/>
  <c r="U990" i="18" s="1"/>
  <c r="R198" i="18"/>
  <c r="R990" i="18" s="1"/>
  <c r="J198" i="18"/>
  <c r="J990" i="18" s="1"/>
  <c r="W214" i="13"/>
  <c r="W1027" i="13" s="1"/>
  <c r="N214" i="13"/>
  <c r="N1027" i="13" s="1"/>
  <c r="O214" i="13"/>
  <c r="O1027" i="13" s="1"/>
  <c r="P214" i="13"/>
  <c r="P1027" i="13" s="1"/>
  <c r="T214" i="13"/>
  <c r="T1027" i="13" s="1"/>
  <c r="U214" i="13"/>
  <c r="U1027" i="13" s="1"/>
  <c r="K214" i="13"/>
  <c r="K1027" i="13" s="1"/>
  <c r="L214" i="13"/>
  <c r="L1027" i="13" s="1"/>
  <c r="M214" i="13"/>
  <c r="M1027" i="13" s="1"/>
  <c r="X214" i="13"/>
  <c r="X1027" i="13" s="1"/>
  <c r="S214" i="13"/>
  <c r="S1027" i="13" s="1"/>
  <c r="V214" i="13"/>
  <c r="V1027" i="13" s="1"/>
  <c r="R214" i="13"/>
  <c r="R1027" i="13" s="1"/>
  <c r="J214" i="13"/>
  <c r="J1027" i="13" s="1"/>
  <c r="Q214" i="13"/>
  <c r="Q1027" i="13" s="1"/>
  <c r="X255" i="13"/>
  <c r="X1068" i="13" s="1"/>
  <c r="W255" i="13"/>
  <c r="W1068" i="13" s="1"/>
  <c r="N255" i="13"/>
  <c r="N1068" i="13" s="1"/>
  <c r="K255" i="13"/>
  <c r="K1068" i="13" s="1"/>
  <c r="O255" i="13"/>
  <c r="O1068" i="13" s="1"/>
  <c r="R255" i="13"/>
  <c r="R1068" i="13" s="1"/>
  <c r="P255" i="13"/>
  <c r="P1068" i="13" s="1"/>
  <c r="J255" i="13"/>
  <c r="J1068" i="13" s="1"/>
  <c r="U255" i="13"/>
  <c r="U1068" i="13" s="1"/>
  <c r="S255" i="13"/>
  <c r="S1068" i="13" s="1"/>
  <c r="Q255" i="13"/>
  <c r="Q1068" i="13" s="1"/>
  <c r="V255" i="13"/>
  <c r="V1068" i="13" s="1"/>
  <c r="T255" i="13"/>
  <c r="T1068" i="13" s="1"/>
  <c r="M255" i="13"/>
  <c r="M1068" i="13" s="1"/>
  <c r="L255" i="13"/>
  <c r="L1068" i="13" s="1"/>
  <c r="M248" i="18"/>
  <c r="M1040" i="18" s="1"/>
  <c r="O248" i="18"/>
  <c r="O1040" i="18" s="1"/>
  <c r="T248" i="18"/>
  <c r="T1040" i="18" s="1"/>
  <c r="R248" i="18"/>
  <c r="R1040" i="18" s="1"/>
  <c r="P248" i="18"/>
  <c r="P1040" i="18" s="1"/>
  <c r="Q248" i="18"/>
  <c r="Q1040" i="18" s="1"/>
  <c r="K248" i="18"/>
  <c r="K1040" i="18" s="1"/>
  <c r="U248" i="18"/>
  <c r="U1040" i="18" s="1"/>
  <c r="N248" i="18"/>
  <c r="N1040" i="18" s="1"/>
  <c r="S248" i="18"/>
  <c r="S1040" i="18" s="1"/>
  <c r="W248" i="18"/>
  <c r="W1040" i="18" s="1"/>
  <c r="X248" i="18"/>
  <c r="X1040" i="18" s="1"/>
  <c r="V248" i="18"/>
  <c r="V1040" i="18" s="1"/>
  <c r="L248" i="18"/>
  <c r="L1040" i="18" s="1"/>
  <c r="J248" i="18"/>
  <c r="J1040" i="18" s="1"/>
  <c r="W242" i="18"/>
  <c r="W1034" i="18" s="1"/>
  <c r="X242" i="18"/>
  <c r="X1034" i="18" s="1"/>
  <c r="L242" i="18"/>
  <c r="L1034" i="18" s="1"/>
  <c r="R242" i="18"/>
  <c r="R1034" i="18" s="1"/>
  <c r="U242" i="18"/>
  <c r="U1034" i="18" s="1"/>
  <c r="N242" i="18"/>
  <c r="N1034" i="18" s="1"/>
  <c r="K242" i="18"/>
  <c r="K1034" i="18" s="1"/>
  <c r="V242" i="18"/>
  <c r="V1034" i="18" s="1"/>
  <c r="P242" i="18"/>
  <c r="P1034" i="18" s="1"/>
  <c r="Q242" i="18"/>
  <c r="Q1034" i="18" s="1"/>
  <c r="T242" i="18"/>
  <c r="T1034" i="18" s="1"/>
  <c r="J242" i="18"/>
  <c r="J1034" i="18" s="1"/>
  <c r="S242" i="18"/>
  <c r="S1034" i="18" s="1"/>
  <c r="O242" i="18"/>
  <c r="O1034" i="18" s="1"/>
  <c r="M242" i="18"/>
  <c r="M1034" i="18" s="1"/>
  <c r="X113" i="14"/>
  <c r="X908" i="14" s="1"/>
  <c r="Q113" i="14"/>
  <c r="Q908" i="14" s="1"/>
  <c r="M113" i="14"/>
  <c r="M908" i="14" s="1"/>
  <c r="R113" i="14"/>
  <c r="R908" i="14" s="1"/>
  <c r="W113" i="14"/>
  <c r="W908" i="14" s="1"/>
  <c r="T113" i="14"/>
  <c r="T908" i="14" s="1"/>
  <c r="N113" i="14"/>
  <c r="N908" i="14" s="1"/>
  <c r="V113" i="14"/>
  <c r="V908" i="14" s="1"/>
  <c r="K113" i="14"/>
  <c r="K908" i="14" s="1"/>
  <c r="S113" i="14"/>
  <c r="S908" i="14" s="1"/>
  <c r="O113" i="14"/>
  <c r="O908" i="14" s="1"/>
  <c r="P113" i="14"/>
  <c r="P908" i="14" s="1"/>
  <c r="L113" i="14"/>
  <c r="L908" i="14" s="1"/>
  <c r="J113" i="14"/>
  <c r="J908" i="14" s="1"/>
  <c r="U113" i="14"/>
  <c r="U908" i="14" s="1"/>
  <c r="Q256" i="13"/>
  <c r="Q1069" i="13" s="1"/>
  <c r="V256" i="13"/>
  <c r="V1069" i="13" s="1"/>
  <c r="T256" i="13"/>
  <c r="T1069" i="13" s="1"/>
  <c r="K256" i="13"/>
  <c r="K1069" i="13" s="1"/>
  <c r="L256" i="13"/>
  <c r="L1069" i="13" s="1"/>
  <c r="U256" i="13"/>
  <c r="U1069" i="13" s="1"/>
  <c r="O256" i="13"/>
  <c r="O1069" i="13" s="1"/>
  <c r="R256" i="13"/>
  <c r="R1069" i="13" s="1"/>
  <c r="X256" i="13"/>
  <c r="X1069" i="13" s="1"/>
  <c r="W256" i="13"/>
  <c r="W1069" i="13" s="1"/>
  <c r="N256" i="13"/>
  <c r="N1069" i="13" s="1"/>
  <c r="J256" i="13"/>
  <c r="J1069" i="13" s="1"/>
  <c r="P256" i="13"/>
  <c r="P1069" i="13" s="1"/>
  <c r="S256" i="13"/>
  <c r="S1069" i="13" s="1"/>
  <c r="M256" i="13"/>
  <c r="M1069" i="13" s="1"/>
  <c r="K134" i="6"/>
  <c r="I397" i="14"/>
  <c r="Y448" i="17"/>
  <c r="W170" i="14"/>
  <c r="W965" i="14" s="1"/>
  <c r="S170" i="14"/>
  <c r="S965" i="14" s="1"/>
  <c r="V170" i="14"/>
  <c r="V965" i="14" s="1"/>
  <c r="O170" i="14"/>
  <c r="O965" i="14" s="1"/>
  <c r="M170" i="14"/>
  <c r="M965" i="14" s="1"/>
  <c r="P170" i="14"/>
  <c r="P965" i="14" s="1"/>
  <c r="U170" i="14"/>
  <c r="U965" i="14" s="1"/>
  <c r="X170" i="14"/>
  <c r="X965" i="14" s="1"/>
  <c r="J170" i="14"/>
  <c r="J965" i="14" s="1"/>
  <c r="Q170" i="14"/>
  <c r="Q965" i="14" s="1"/>
  <c r="T170" i="14"/>
  <c r="T965" i="14" s="1"/>
  <c r="L170" i="14"/>
  <c r="L965" i="14" s="1"/>
  <c r="R170" i="14"/>
  <c r="R965" i="14" s="1"/>
  <c r="K170" i="14"/>
  <c r="K965" i="14" s="1"/>
  <c r="N170" i="14"/>
  <c r="N965" i="14" s="1"/>
  <c r="W115" i="14"/>
  <c r="W910" i="14" s="1"/>
  <c r="X115" i="14"/>
  <c r="X910" i="14" s="1"/>
  <c r="P115" i="14"/>
  <c r="P910" i="14" s="1"/>
  <c r="L115" i="14"/>
  <c r="L910" i="14" s="1"/>
  <c r="R115" i="14"/>
  <c r="R910" i="14" s="1"/>
  <c r="M115" i="14"/>
  <c r="M910" i="14" s="1"/>
  <c r="T115" i="14"/>
  <c r="T910" i="14" s="1"/>
  <c r="V115" i="14"/>
  <c r="V910" i="14" s="1"/>
  <c r="K115" i="14"/>
  <c r="K910" i="14" s="1"/>
  <c r="N115" i="14"/>
  <c r="N910" i="14" s="1"/>
  <c r="S115" i="14"/>
  <c r="S910" i="14" s="1"/>
  <c r="Q115" i="14"/>
  <c r="Q910" i="14" s="1"/>
  <c r="U115" i="14"/>
  <c r="U910" i="14" s="1"/>
  <c r="J115" i="14"/>
  <c r="J910" i="14" s="1"/>
  <c r="O115" i="14"/>
  <c r="O910" i="14" s="1"/>
  <c r="W106" i="14"/>
  <c r="W901" i="14" s="1"/>
  <c r="X106" i="14"/>
  <c r="X901" i="14" s="1"/>
  <c r="T106" i="14"/>
  <c r="T901" i="14" s="1"/>
  <c r="K106" i="14"/>
  <c r="K901" i="14" s="1"/>
  <c r="J106" i="14"/>
  <c r="J901" i="14" s="1"/>
  <c r="O106" i="14"/>
  <c r="O901" i="14" s="1"/>
  <c r="P106" i="14"/>
  <c r="P901" i="14" s="1"/>
  <c r="N106" i="14"/>
  <c r="N901" i="14" s="1"/>
  <c r="V106" i="14"/>
  <c r="V901" i="14" s="1"/>
  <c r="Q106" i="14"/>
  <c r="Q901" i="14" s="1"/>
  <c r="S106" i="14"/>
  <c r="S901" i="14" s="1"/>
  <c r="L106" i="14"/>
  <c r="L901" i="14" s="1"/>
  <c r="R106" i="14"/>
  <c r="R901" i="14" s="1"/>
  <c r="U106" i="14"/>
  <c r="U901" i="14" s="1"/>
  <c r="M106" i="14"/>
  <c r="M901" i="14" s="1"/>
  <c r="X116" i="13"/>
  <c r="X929" i="13" s="1"/>
  <c r="O116" i="13"/>
  <c r="O929" i="13" s="1"/>
  <c r="T116" i="13"/>
  <c r="T929" i="13" s="1"/>
  <c r="J116" i="13"/>
  <c r="J929" i="13" s="1"/>
  <c r="W116" i="13"/>
  <c r="W929" i="13" s="1"/>
  <c r="V116" i="13"/>
  <c r="V929" i="13" s="1"/>
  <c r="N116" i="13"/>
  <c r="N929" i="13" s="1"/>
  <c r="L116" i="13"/>
  <c r="L929" i="13" s="1"/>
  <c r="K116" i="13"/>
  <c r="K929" i="13" s="1"/>
  <c r="R116" i="13"/>
  <c r="R929" i="13" s="1"/>
  <c r="P116" i="13"/>
  <c r="P929" i="13" s="1"/>
  <c r="U116" i="13"/>
  <c r="U929" i="13" s="1"/>
  <c r="M116" i="13"/>
  <c r="M929" i="13" s="1"/>
  <c r="Q116" i="13"/>
  <c r="Q929" i="13" s="1"/>
  <c r="S116" i="13"/>
  <c r="S929" i="13" s="1"/>
  <c r="H93" i="21"/>
  <c r="X98" i="14"/>
  <c r="X893" i="14" s="1"/>
  <c r="L98" i="14"/>
  <c r="L893" i="14" s="1"/>
  <c r="O98" i="14"/>
  <c r="O893" i="14" s="1"/>
  <c r="U98" i="14"/>
  <c r="U893" i="14" s="1"/>
  <c r="Q98" i="14"/>
  <c r="Q893" i="14" s="1"/>
  <c r="K98" i="14"/>
  <c r="K893" i="14" s="1"/>
  <c r="N98" i="14"/>
  <c r="N893" i="14" s="1"/>
  <c r="T98" i="14"/>
  <c r="T893" i="14" s="1"/>
  <c r="W98" i="14"/>
  <c r="W893" i="14" s="1"/>
  <c r="J98" i="14"/>
  <c r="J893" i="14" s="1"/>
  <c r="V98" i="14"/>
  <c r="V893" i="14" s="1"/>
  <c r="P98" i="14"/>
  <c r="P893" i="14" s="1"/>
  <c r="R98" i="14"/>
  <c r="R893" i="14" s="1"/>
  <c r="M98" i="14"/>
  <c r="M893" i="14" s="1"/>
  <c r="S98" i="14"/>
  <c r="S893" i="14" s="1"/>
  <c r="X207" i="18"/>
  <c r="X999" i="18" s="1"/>
  <c r="W207" i="18"/>
  <c r="W999" i="18" s="1"/>
  <c r="Q207" i="18"/>
  <c r="Q999" i="18" s="1"/>
  <c r="P207" i="18"/>
  <c r="P999" i="18" s="1"/>
  <c r="S207" i="18"/>
  <c r="S999" i="18" s="1"/>
  <c r="L207" i="18"/>
  <c r="L999" i="18" s="1"/>
  <c r="J207" i="18"/>
  <c r="J999" i="18" s="1"/>
  <c r="T207" i="18"/>
  <c r="T999" i="18" s="1"/>
  <c r="N207" i="18"/>
  <c r="N999" i="18" s="1"/>
  <c r="M207" i="18"/>
  <c r="M999" i="18" s="1"/>
  <c r="K207" i="18"/>
  <c r="K999" i="18" s="1"/>
  <c r="O207" i="18"/>
  <c r="O999" i="18" s="1"/>
  <c r="R207" i="18"/>
  <c r="R999" i="18" s="1"/>
  <c r="V207" i="18"/>
  <c r="V999" i="18" s="1"/>
  <c r="U207" i="18"/>
  <c r="U999" i="18" s="1"/>
  <c r="Y289" i="17"/>
  <c r="T628" i="17"/>
  <c r="P198" i="14"/>
  <c r="P993" i="14" s="1"/>
  <c r="V198" i="14"/>
  <c r="V993" i="14" s="1"/>
  <c r="O198" i="14"/>
  <c r="O993" i="14" s="1"/>
  <c r="R198" i="14"/>
  <c r="R993" i="14" s="1"/>
  <c r="K198" i="14"/>
  <c r="K993" i="14" s="1"/>
  <c r="J198" i="14"/>
  <c r="J993" i="14" s="1"/>
  <c r="N198" i="14"/>
  <c r="N993" i="14" s="1"/>
  <c r="Q198" i="14"/>
  <c r="Q993" i="14" s="1"/>
  <c r="S198" i="14"/>
  <c r="S993" i="14" s="1"/>
  <c r="L198" i="14"/>
  <c r="L993" i="14" s="1"/>
  <c r="M198" i="14"/>
  <c r="M993" i="14" s="1"/>
  <c r="W198" i="14"/>
  <c r="W993" i="14" s="1"/>
  <c r="X198" i="14"/>
  <c r="X993" i="14" s="1"/>
  <c r="U198" i="14"/>
  <c r="U993" i="14" s="1"/>
  <c r="T198" i="14"/>
  <c r="T993" i="14" s="1"/>
  <c r="W118" i="14"/>
  <c r="W913" i="14" s="1"/>
  <c r="X118" i="14"/>
  <c r="X913" i="14" s="1"/>
  <c r="P118" i="14"/>
  <c r="P913" i="14" s="1"/>
  <c r="M118" i="14"/>
  <c r="M913" i="14" s="1"/>
  <c r="O118" i="14"/>
  <c r="O913" i="14" s="1"/>
  <c r="N118" i="14"/>
  <c r="N913" i="14" s="1"/>
  <c r="T118" i="14"/>
  <c r="T913" i="14" s="1"/>
  <c r="K118" i="14"/>
  <c r="K913" i="14" s="1"/>
  <c r="U118" i="14"/>
  <c r="U913" i="14" s="1"/>
  <c r="L118" i="14"/>
  <c r="L913" i="14" s="1"/>
  <c r="R118" i="14"/>
  <c r="R913" i="14" s="1"/>
  <c r="Q118" i="14"/>
  <c r="Q913" i="14" s="1"/>
  <c r="S118" i="14"/>
  <c r="S913" i="14" s="1"/>
  <c r="V118" i="14"/>
  <c r="V913" i="14" s="1"/>
  <c r="J118" i="14"/>
  <c r="J913" i="14" s="1"/>
  <c r="W623" i="18"/>
  <c r="W659" i="18" s="1"/>
  <c r="W661" i="18" s="1"/>
  <c r="X623" i="18"/>
  <c r="X659" i="18" s="1"/>
  <c r="X661" i="18" s="1"/>
  <c r="T623" i="18"/>
  <c r="T659" i="18" s="1"/>
  <c r="T661" i="18" s="1"/>
  <c r="J623" i="18"/>
  <c r="J659" i="18" s="1"/>
  <c r="J661" i="18" s="1"/>
  <c r="U623" i="18"/>
  <c r="U659" i="18" s="1"/>
  <c r="U661" i="18" s="1"/>
  <c r="O623" i="18"/>
  <c r="O659" i="18" s="1"/>
  <c r="O661" i="18" s="1"/>
  <c r="M623" i="18"/>
  <c r="M659" i="18" s="1"/>
  <c r="M661" i="18" s="1"/>
  <c r="K623" i="18"/>
  <c r="K659" i="18" s="1"/>
  <c r="K661" i="18" s="1"/>
  <c r="L623" i="18"/>
  <c r="L659" i="18" s="1"/>
  <c r="L661" i="18" s="1"/>
  <c r="Q623" i="18"/>
  <c r="Q659" i="18" s="1"/>
  <c r="Q661" i="18" s="1"/>
  <c r="R623" i="18"/>
  <c r="R659" i="18" s="1"/>
  <c r="R661" i="18" s="1"/>
  <c r="P623" i="18"/>
  <c r="P659" i="18" s="1"/>
  <c r="P661" i="18" s="1"/>
  <c r="V623" i="18"/>
  <c r="V659" i="18" s="1"/>
  <c r="V661" i="18" s="1"/>
  <c r="S623" i="18"/>
  <c r="S659" i="18" s="1"/>
  <c r="S661" i="18" s="1"/>
  <c r="N623" i="18"/>
  <c r="N659" i="18" s="1"/>
  <c r="N661" i="18" s="1"/>
  <c r="X262" i="18"/>
  <c r="X1054" i="18" s="1"/>
  <c r="W262" i="18"/>
  <c r="W1054" i="18" s="1"/>
  <c r="P262" i="18"/>
  <c r="P1054" i="18" s="1"/>
  <c r="Q262" i="18"/>
  <c r="Q1054" i="18" s="1"/>
  <c r="V262" i="18"/>
  <c r="V1054" i="18" s="1"/>
  <c r="N262" i="18"/>
  <c r="N1054" i="18" s="1"/>
  <c r="O262" i="18"/>
  <c r="O1054" i="18" s="1"/>
  <c r="L262" i="18"/>
  <c r="L1054" i="18" s="1"/>
  <c r="M262" i="18"/>
  <c r="M1054" i="18" s="1"/>
  <c r="K262" i="18"/>
  <c r="K1054" i="18" s="1"/>
  <c r="U262" i="18"/>
  <c r="U1054" i="18" s="1"/>
  <c r="J262" i="18"/>
  <c r="J1054" i="18" s="1"/>
  <c r="S262" i="18"/>
  <c r="S1054" i="18" s="1"/>
  <c r="T262" i="18"/>
  <c r="T1054" i="18" s="1"/>
  <c r="R262" i="18"/>
  <c r="R1054" i="18" s="1"/>
  <c r="W96" i="18"/>
  <c r="W888" i="18" s="1"/>
  <c r="X96" i="18"/>
  <c r="X888" i="18" s="1"/>
  <c r="J96" i="18"/>
  <c r="J888" i="18" s="1"/>
  <c r="Q96" i="18"/>
  <c r="Q888" i="18" s="1"/>
  <c r="S96" i="18"/>
  <c r="S888" i="18" s="1"/>
  <c r="V96" i="18"/>
  <c r="V888" i="18" s="1"/>
  <c r="K96" i="18"/>
  <c r="K888" i="18" s="1"/>
  <c r="O96" i="18"/>
  <c r="O888" i="18" s="1"/>
  <c r="P96" i="18"/>
  <c r="P888" i="18" s="1"/>
  <c r="N96" i="18"/>
  <c r="N888" i="18" s="1"/>
  <c r="R96" i="18"/>
  <c r="R888" i="18" s="1"/>
  <c r="T96" i="18"/>
  <c r="T888" i="18" s="1"/>
  <c r="L96" i="18"/>
  <c r="L888" i="18" s="1"/>
  <c r="U96" i="18"/>
  <c r="U888" i="18" s="1"/>
  <c r="M96" i="18"/>
  <c r="M888" i="18" s="1"/>
  <c r="W140" i="14"/>
  <c r="V140" i="14"/>
  <c r="O140" i="14"/>
  <c r="L140" i="14"/>
  <c r="X140" i="14"/>
  <c r="J140" i="14"/>
  <c r="S140" i="14"/>
  <c r="T140" i="14"/>
  <c r="Q140" i="14"/>
  <c r="M140" i="14"/>
  <c r="N140" i="14"/>
  <c r="P140" i="14"/>
  <c r="U140" i="14"/>
  <c r="K140" i="14"/>
  <c r="R140" i="14"/>
  <c r="W261" i="13"/>
  <c r="W1074" i="13" s="1"/>
  <c r="X261" i="13"/>
  <c r="X1074" i="13" s="1"/>
  <c r="J261" i="13"/>
  <c r="J1074" i="13" s="1"/>
  <c r="N261" i="13"/>
  <c r="N1074" i="13" s="1"/>
  <c r="R261" i="13"/>
  <c r="R1074" i="13" s="1"/>
  <c r="K261" i="13"/>
  <c r="K1074" i="13" s="1"/>
  <c r="U261" i="13"/>
  <c r="U1074" i="13" s="1"/>
  <c r="Q261" i="13"/>
  <c r="Q1074" i="13" s="1"/>
  <c r="S261" i="13"/>
  <c r="S1074" i="13" s="1"/>
  <c r="T261" i="13"/>
  <c r="T1074" i="13" s="1"/>
  <c r="L261" i="13"/>
  <c r="L1074" i="13" s="1"/>
  <c r="V261" i="13"/>
  <c r="V1074" i="13" s="1"/>
  <c r="M261" i="13"/>
  <c r="M1074" i="13" s="1"/>
  <c r="O261" i="13"/>
  <c r="O1074" i="13" s="1"/>
  <c r="P261" i="13"/>
  <c r="P1074" i="13" s="1"/>
  <c r="T181" i="13"/>
  <c r="T994" i="13" s="1"/>
  <c r="U181" i="13"/>
  <c r="U994" i="13" s="1"/>
  <c r="L181" i="13"/>
  <c r="L994" i="13" s="1"/>
  <c r="P181" i="13"/>
  <c r="P994" i="13" s="1"/>
  <c r="K181" i="13"/>
  <c r="K994" i="13" s="1"/>
  <c r="O181" i="13"/>
  <c r="O994" i="13" s="1"/>
  <c r="W181" i="13"/>
  <c r="W994" i="13" s="1"/>
  <c r="R181" i="13"/>
  <c r="R994" i="13" s="1"/>
  <c r="X181" i="13"/>
  <c r="X994" i="13" s="1"/>
  <c r="Q181" i="13"/>
  <c r="Q994" i="13" s="1"/>
  <c r="S181" i="13"/>
  <c r="S994" i="13" s="1"/>
  <c r="N181" i="13"/>
  <c r="N994" i="13" s="1"/>
  <c r="J181" i="13"/>
  <c r="J994" i="13" s="1"/>
  <c r="M181" i="13"/>
  <c r="M994" i="13" s="1"/>
  <c r="V181" i="13"/>
  <c r="V994" i="13" s="1"/>
  <c r="W263" i="13"/>
  <c r="W1076" i="13" s="1"/>
  <c r="L263" i="13"/>
  <c r="L1076" i="13" s="1"/>
  <c r="T263" i="13"/>
  <c r="T1076" i="13" s="1"/>
  <c r="R263" i="13"/>
  <c r="R1076" i="13" s="1"/>
  <c r="J263" i="13"/>
  <c r="J1076" i="13" s="1"/>
  <c r="V263" i="13"/>
  <c r="V1076" i="13" s="1"/>
  <c r="M263" i="13"/>
  <c r="M1076" i="13" s="1"/>
  <c r="X263" i="13"/>
  <c r="X1076" i="13" s="1"/>
  <c r="Q263" i="13"/>
  <c r="Q1076" i="13" s="1"/>
  <c r="S263" i="13"/>
  <c r="S1076" i="13" s="1"/>
  <c r="K263" i="13"/>
  <c r="K1076" i="13" s="1"/>
  <c r="P263" i="13"/>
  <c r="P1076" i="13" s="1"/>
  <c r="N263" i="13"/>
  <c r="N1076" i="13" s="1"/>
  <c r="U263" i="13"/>
  <c r="U1076" i="13" s="1"/>
  <c r="O263" i="13"/>
  <c r="O1076" i="13" s="1"/>
  <c r="W265" i="13"/>
  <c r="W1078" i="13" s="1"/>
  <c r="X265" i="13"/>
  <c r="X1078" i="13" s="1"/>
  <c r="M265" i="13"/>
  <c r="M1078" i="13" s="1"/>
  <c r="N265" i="13"/>
  <c r="N1078" i="13" s="1"/>
  <c r="J265" i="13"/>
  <c r="J1078" i="13" s="1"/>
  <c r="O265" i="13"/>
  <c r="O1078" i="13" s="1"/>
  <c r="V265" i="13"/>
  <c r="V1078" i="13" s="1"/>
  <c r="T265" i="13"/>
  <c r="T1078" i="13" s="1"/>
  <c r="K265" i="13"/>
  <c r="K1078" i="13" s="1"/>
  <c r="P265" i="13"/>
  <c r="P1078" i="13" s="1"/>
  <c r="S265" i="13"/>
  <c r="S1078" i="13" s="1"/>
  <c r="R265" i="13"/>
  <c r="R1078" i="13" s="1"/>
  <c r="L265" i="13"/>
  <c r="L1078" i="13" s="1"/>
  <c r="Q265" i="13"/>
  <c r="Q1078" i="13" s="1"/>
  <c r="U265" i="13"/>
  <c r="U1078" i="13" s="1"/>
  <c r="N618" i="17"/>
  <c r="X495" i="18"/>
  <c r="X531" i="18" s="1"/>
  <c r="W495" i="18"/>
  <c r="W531" i="18" s="1"/>
  <c r="J495" i="18"/>
  <c r="J531" i="18" s="1"/>
  <c r="P495" i="18"/>
  <c r="P531" i="18" s="1"/>
  <c r="M495" i="18"/>
  <c r="M531" i="18" s="1"/>
  <c r="S495" i="18"/>
  <c r="S531" i="18" s="1"/>
  <c r="N495" i="18"/>
  <c r="N531" i="18" s="1"/>
  <c r="K495" i="18"/>
  <c r="K531" i="18" s="1"/>
  <c r="L495" i="18"/>
  <c r="L531" i="18" s="1"/>
  <c r="R495" i="18"/>
  <c r="R531" i="18" s="1"/>
  <c r="T495" i="18"/>
  <c r="T531" i="18" s="1"/>
  <c r="U495" i="18"/>
  <c r="U531" i="18" s="1"/>
  <c r="Q495" i="18"/>
  <c r="Q531" i="18" s="1"/>
  <c r="V495" i="18"/>
  <c r="V531" i="18" s="1"/>
  <c r="O495" i="18"/>
  <c r="O531" i="18" s="1"/>
  <c r="Y460" i="17"/>
  <c r="X675" i="18"/>
  <c r="X711" i="18" s="1"/>
  <c r="S675" i="18"/>
  <c r="S711" i="18" s="1"/>
  <c r="U675" i="18"/>
  <c r="U711" i="18" s="1"/>
  <c r="V675" i="18"/>
  <c r="V711" i="18" s="1"/>
  <c r="J675" i="18"/>
  <c r="J711" i="18" s="1"/>
  <c r="P675" i="18"/>
  <c r="P711" i="18" s="1"/>
  <c r="N675" i="18"/>
  <c r="N711" i="18" s="1"/>
  <c r="Q675" i="18"/>
  <c r="T675" i="18"/>
  <c r="T711" i="18" s="1"/>
  <c r="M675" i="18"/>
  <c r="M711" i="18" s="1"/>
  <c r="R675" i="18"/>
  <c r="R711" i="18" s="1"/>
  <c r="W675" i="18"/>
  <c r="W711" i="18" s="1"/>
  <c r="K675" i="18"/>
  <c r="K711" i="18" s="1"/>
  <c r="L675" i="18"/>
  <c r="L711" i="18" s="1"/>
  <c r="O675" i="18"/>
  <c r="O711" i="18" s="1"/>
  <c r="N90" i="21"/>
  <c r="N87" i="21" s="1"/>
  <c r="J139" i="18"/>
  <c r="T139" i="18"/>
  <c r="K139" i="18"/>
  <c r="S139" i="18"/>
  <c r="L139" i="18"/>
  <c r="X139" i="18"/>
  <c r="M139" i="18"/>
  <c r="P139" i="18"/>
  <c r="O139" i="18"/>
  <c r="N139" i="18"/>
  <c r="Q139" i="18"/>
  <c r="V139" i="18"/>
  <c r="R139" i="18"/>
  <c r="U139" i="18"/>
  <c r="W139" i="18"/>
  <c r="W178" i="13"/>
  <c r="W991" i="13" s="1"/>
  <c r="U178" i="13"/>
  <c r="U991" i="13" s="1"/>
  <c r="T178" i="13"/>
  <c r="T991" i="13" s="1"/>
  <c r="S178" i="13"/>
  <c r="S991" i="13" s="1"/>
  <c r="J178" i="13"/>
  <c r="J991" i="13" s="1"/>
  <c r="R178" i="13"/>
  <c r="R991" i="13" s="1"/>
  <c r="X178" i="13"/>
  <c r="X991" i="13" s="1"/>
  <c r="N178" i="13"/>
  <c r="N991" i="13" s="1"/>
  <c r="M178" i="13"/>
  <c r="M991" i="13" s="1"/>
  <c r="V178" i="13"/>
  <c r="V991" i="13" s="1"/>
  <c r="Q178" i="13"/>
  <c r="Q991" i="13" s="1"/>
  <c r="P178" i="13"/>
  <c r="P991" i="13" s="1"/>
  <c r="O178" i="13"/>
  <c r="O991" i="13" s="1"/>
  <c r="L178" i="13"/>
  <c r="L991" i="13" s="1"/>
  <c r="K178" i="13"/>
  <c r="K991" i="13" s="1"/>
  <c r="X254" i="14"/>
  <c r="X1049" i="14" s="1"/>
  <c r="W254" i="14"/>
  <c r="W1049" i="14" s="1"/>
  <c r="U254" i="14"/>
  <c r="U1049" i="14" s="1"/>
  <c r="T254" i="14"/>
  <c r="T1049" i="14" s="1"/>
  <c r="S254" i="14"/>
  <c r="S1049" i="14" s="1"/>
  <c r="V254" i="14"/>
  <c r="V1049" i="14" s="1"/>
  <c r="R254" i="14"/>
  <c r="R1049" i="14" s="1"/>
  <c r="O254" i="14"/>
  <c r="O1049" i="14" s="1"/>
  <c r="N254" i="14"/>
  <c r="N1049" i="14" s="1"/>
  <c r="J254" i="14"/>
  <c r="J1049" i="14" s="1"/>
  <c r="K254" i="14"/>
  <c r="K1049" i="14" s="1"/>
  <c r="P254" i="14"/>
  <c r="P1049" i="14" s="1"/>
  <c r="Q254" i="14"/>
  <c r="M254" i="14"/>
  <c r="M1049" i="14" s="1"/>
  <c r="L254" i="14"/>
  <c r="L1049" i="14" s="1"/>
  <c r="X174" i="13"/>
  <c r="X987" i="13" s="1"/>
  <c r="W174" i="13"/>
  <c r="W987" i="13" s="1"/>
  <c r="M174" i="13"/>
  <c r="M987" i="13" s="1"/>
  <c r="T174" i="13"/>
  <c r="T987" i="13" s="1"/>
  <c r="O174" i="13"/>
  <c r="O987" i="13" s="1"/>
  <c r="J174" i="13"/>
  <c r="J987" i="13" s="1"/>
  <c r="S174" i="13"/>
  <c r="S987" i="13" s="1"/>
  <c r="L174" i="13"/>
  <c r="L987" i="13" s="1"/>
  <c r="N174" i="13"/>
  <c r="N987" i="13" s="1"/>
  <c r="R174" i="13"/>
  <c r="R987" i="13" s="1"/>
  <c r="P174" i="13"/>
  <c r="P987" i="13" s="1"/>
  <c r="Q174" i="13"/>
  <c r="Q987" i="13" s="1"/>
  <c r="V174" i="13"/>
  <c r="V987" i="13" s="1"/>
  <c r="U174" i="13"/>
  <c r="U987" i="13" s="1"/>
  <c r="K174" i="13"/>
  <c r="K987" i="13" s="1"/>
  <c r="W96" i="14"/>
  <c r="W891" i="14" s="1"/>
  <c r="X96" i="14"/>
  <c r="X891" i="14" s="1"/>
  <c r="S96" i="14"/>
  <c r="S891" i="14" s="1"/>
  <c r="R96" i="14"/>
  <c r="R891" i="14" s="1"/>
  <c r="O96" i="14"/>
  <c r="O891" i="14" s="1"/>
  <c r="Q96" i="14"/>
  <c r="Q891" i="14" s="1"/>
  <c r="N96" i="14"/>
  <c r="N891" i="14" s="1"/>
  <c r="V96" i="14"/>
  <c r="V891" i="14" s="1"/>
  <c r="L96" i="14"/>
  <c r="L891" i="14" s="1"/>
  <c r="P96" i="14"/>
  <c r="P891" i="14" s="1"/>
  <c r="J96" i="14"/>
  <c r="J891" i="14" s="1"/>
  <c r="M96" i="14"/>
  <c r="M891" i="14" s="1"/>
  <c r="U96" i="14"/>
  <c r="U891" i="14" s="1"/>
  <c r="K96" i="14"/>
  <c r="K891" i="14" s="1"/>
  <c r="T96" i="14"/>
  <c r="T891" i="14" s="1"/>
  <c r="U625" i="17"/>
  <c r="S630" i="17"/>
  <c r="O90" i="21"/>
  <c r="O87" i="21" s="1"/>
  <c r="W153" i="18"/>
  <c r="W945" i="18" s="1"/>
  <c r="X153" i="18"/>
  <c r="X945" i="18" s="1"/>
  <c r="N153" i="18"/>
  <c r="N945" i="18" s="1"/>
  <c r="O153" i="18"/>
  <c r="O945" i="18" s="1"/>
  <c r="P153" i="18"/>
  <c r="P945" i="18" s="1"/>
  <c r="U153" i="18"/>
  <c r="U945" i="18" s="1"/>
  <c r="J153" i="18"/>
  <c r="J945" i="18" s="1"/>
  <c r="L153" i="18"/>
  <c r="L945" i="18" s="1"/>
  <c r="R153" i="18"/>
  <c r="R945" i="18" s="1"/>
  <c r="Q153" i="18"/>
  <c r="Q945" i="18" s="1"/>
  <c r="S153" i="18"/>
  <c r="S945" i="18" s="1"/>
  <c r="M153" i="18"/>
  <c r="M945" i="18" s="1"/>
  <c r="K153" i="18"/>
  <c r="K945" i="18" s="1"/>
  <c r="V153" i="18"/>
  <c r="V945" i="18" s="1"/>
  <c r="T153" i="18"/>
  <c r="T945" i="18" s="1"/>
  <c r="I226" i="14"/>
  <c r="M226" i="6"/>
  <c r="W218" i="14"/>
  <c r="W1013" i="14" s="1"/>
  <c r="X218" i="14"/>
  <c r="X1013" i="14" s="1"/>
  <c r="S218" i="14"/>
  <c r="S1013" i="14" s="1"/>
  <c r="M218" i="14"/>
  <c r="M1013" i="14" s="1"/>
  <c r="O218" i="14"/>
  <c r="O1013" i="14" s="1"/>
  <c r="R218" i="14"/>
  <c r="R1013" i="14" s="1"/>
  <c r="T218" i="14"/>
  <c r="T1013" i="14" s="1"/>
  <c r="N218" i="14"/>
  <c r="N1013" i="14" s="1"/>
  <c r="L218" i="14"/>
  <c r="L1013" i="14" s="1"/>
  <c r="V218" i="14"/>
  <c r="V1013" i="14" s="1"/>
  <c r="J218" i="14"/>
  <c r="J1013" i="14" s="1"/>
  <c r="U218" i="14"/>
  <c r="U1013" i="14" s="1"/>
  <c r="Q218" i="14"/>
  <c r="Q1013" i="14" s="1"/>
  <c r="K218" i="14"/>
  <c r="K1013" i="14" s="1"/>
  <c r="P218" i="14"/>
  <c r="P1013" i="14" s="1"/>
  <c r="I267" i="18"/>
  <c r="M267" i="10"/>
  <c r="X174" i="14"/>
  <c r="X969" i="14" s="1"/>
  <c r="W174" i="14"/>
  <c r="W969" i="14" s="1"/>
  <c r="M174" i="14"/>
  <c r="M969" i="14" s="1"/>
  <c r="T174" i="14"/>
  <c r="T969" i="14" s="1"/>
  <c r="K174" i="14"/>
  <c r="K969" i="14" s="1"/>
  <c r="J174" i="14"/>
  <c r="J969" i="14" s="1"/>
  <c r="N174" i="14"/>
  <c r="N969" i="14" s="1"/>
  <c r="U174" i="14"/>
  <c r="U969" i="14" s="1"/>
  <c r="P174" i="14"/>
  <c r="P969" i="14" s="1"/>
  <c r="V174" i="14"/>
  <c r="V969" i="14" s="1"/>
  <c r="O174" i="14"/>
  <c r="O969" i="14" s="1"/>
  <c r="R174" i="14"/>
  <c r="R969" i="14" s="1"/>
  <c r="S174" i="14"/>
  <c r="S969" i="14" s="1"/>
  <c r="L174" i="14"/>
  <c r="L969" i="14" s="1"/>
  <c r="Q174" i="14"/>
  <c r="Q969" i="14" s="1"/>
  <c r="W268" i="13"/>
  <c r="W1081" i="13" s="1"/>
  <c r="X268" i="13"/>
  <c r="X1081" i="13" s="1"/>
  <c r="K268" i="13"/>
  <c r="K1081" i="13" s="1"/>
  <c r="V268" i="13"/>
  <c r="V1081" i="13" s="1"/>
  <c r="U268" i="13"/>
  <c r="U1081" i="13" s="1"/>
  <c r="N268" i="13"/>
  <c r="N1081" i="13" s="1"/>
  <c r="L268" i="13"/>
  <c r="L1081" i="13" s="1"/>
  <c r="S268" i="13"/>
  <c r="S1081" i="13" s="1"/>
  <c r="Q268" i="13"/>
  <c r="Q1081" i="13" s="1"/>
  <c r="R268" i="13"/>
  <c r="R1081" i="13" s="1"/>
  <c r="T268" i="13"/>
  <c r="T1081" i="13" s="1"/>
  <c r="M268" i="13"/>
  <c r="M1081" i="13" s="1"/>
  <c r="O268" i="13"/>
  <c r="O1081" i="13" s="1"/>
  <c r="P268" i="13"/>
  <c r="P1081" i="13" s="1"/>
  <c r="J268" i="13"/>
  <c r="J1081" i="13" s="1"/>
  <c r="W412" i="13"/>
  <c r="W416" i="13" s="1"/>
  <c r="X412" i="13"/>
  <c r="X416" i="13" s="1"/>
  <c r="J412" i="13"/>
  <c r="J416" i="13" s="1"/>
  <c r="N412" i="13"/>
  <c r="N416" i="13" s="1"/>
  <c r="P412" i="13"/>
  <c r="P416" i="13" s="1"/>
  <c r="S412" i="13"/>
  <c r="S416" i="13" s="1"/>
  <c r="K412" i="13"/>
  <c r="K416" i="13" s="1"/>
  <c r="M412" i="13"/>
  <c r="M416" i="13" s="1"/>
  <c r="U412" i="13"/>
  <c r="U416" i="13" s="1"/>
  <c r="Q412" i="13"/>
  <c r="Q416" i="13" s="1"/>
  <c r="V412" i="13"/>
  <c r="V416" i="13" s="1"/>
  <c r="T412" i="13"/>
  <c r="T416" i="13" s="1"/>
  <c r="L412" i="13"/>
  <c r="L416" i="13" s="1"/>
  <c r="R412" i="13"/>
  <c r="R416" i="13" s="1"/>
  <c r="O412" i="13"/>
  <c r="O416" i="13" s="1"/>
  <c r="S628" i="17"/>
  <c r="X147" i="18"/>
  <c r="P147" i="18"/>
  <c r="U147" i="18"/>
  <c r="L147" i="18"/>
  <c r="O147" i="18"/>
  <c r="V147" i="18"/>
  <c r="M147" i="18"/>
  <c r="R147" i="18"/>
  <c r="J147" i="18"/>
  <c r="W147" i="18"/>
  <c r="Q147" i="18"/>
  <c r="S147" i="18"/>
  <c r="N147" i="18"/>
  <c r="T147" i="18"/>
  <c r="K147" i="18"/>
  <c r="X194" i="13"/>
  <c r="X1007" i="13" s="1"/>
  <c r="W194" i="13"/>
  <c r="W1007" i="13" s="1"/>
  <c r="L194" i="13"/>
  <c r="L1007" i="13" s="1"/>
  <c r="N194" i="13"/>
  <c r="N1007" i="13" s="1"/>
  <c r="T194" i="13"/>
  <c r="T1007" i="13" s="1"/>
  <c r="M194" i="13"/>
  <c r="M1007" i="13" s="1"/>
  <c r="U194" i="13"/>
  <c r="U1007" i="13" s="1"/>
  <c r="J194" i="13"/>
  <c r="J1007" i="13" s="1"/>
  <c r="R194" i="13"/>
  <c r="R1007" i="13" s="1"/>
  <c r="V194" i="13"/>
  <c r="V1007" i="13" s="1"/>
  <c r="K194" i="13"/>
  <c r="K1007" i="13" s="1"/>
  <c r="Q194" i="13"/>
  <c r="Q1007" i="13" s="1"/>
  <c r="S194" i="13"/>
  <c r="S1007" i="13" s="1"/>
  <c r="P194" i="13"/>
  <c r="P1007" i="13" s="1"/>
  <c r="O194" i="13"/>
  <c r="O1007" i="13" s="1"/>
  <c r="X111" i="13"/>
  <c r="X924" i="13" s="1"/>
  <c r="W111" i="13"/>
  <c r="W924" i="13" s="1"/>
  <c r="T111" i="13"/>
  <c r="T924" i="13" s="1"/>
  <c r="Q111" i="13"/>
  <c r="Q924" i="13" s="1"/>
  <c r="N111" i="13"/>
  <c r="N924" i="13" s="1"/>
  <c r="U111" i="13"/>
  <c r="U924" i="13" s="1"/>
  <c r="M111" i="13"/>
  <c r="M924" i="13" s="1"/>
  <c r="V111" i="13"/>
  <c r="V924" i="13" s="1"/>
  <c r="J111" i="13"/>
  <c r="J924" i="13" s="1"/>
  <c r="R111" i="13"/>
  <c r="R924" i="13" s="1"/>
  <c r="O111" i="13"/>
  <c r="O924" i="13" s="1"/>
  <c r="S111" i="13"/>
  <c r="S924" i="13" s="1"/>
  <c r="K111" i="13"/>
  <c r="K924" i="13" s="1"/>
  <c r="P111" i="13"/>
  <c r="P924" i="13" s="1"/>
  <c r="L111" i="13"/>
  <c r="L924" i="13" s="1"/>
  <c r="T172" i="18"/>
  <c r="T964" i="18" s="1"/>
  <c r="V172" i="18"/>
  <c r="V964" i="18" s="1"/>
  <c r="J172" i="18"/>
  <c r="J964" i="18" s="1"/>
  <c r="R172" i="18"/>
  <c r="R964" i="18" s="1"/>
  <c r="S172" i="18"/>
  <c r="S964" i="18" s="1"/>
  <c r="L172" i="18"/>
  <c r="L964" i="18" s="1"/>
  <c r="W172" i="18"/>
  <c r="W964" i="18" s="1"/>
  <c r="O172" i="18"/>
  <c r="O964" i="18" s="1"/>
  <c r="X172" i="18"/>
  <c r="X964" i="18" s="1"/>
  <c r="Q172" i="18"/>
  <c r="Q964" i="18" s="1"/>
  <c r="K172" i="18"/>
  <c r="K964" i="18" s="1"/>
  <c r="P172" i="18"/>
  <c r="P964" i="18" s="1"/>
  <c r="N172" i="18"/>
  <c r="N964" i="18" s="1"/>
  <c r="M172" i="18"/>
  <c r="M964" i="18" s="1"/>
  <c r="U172" i="18"/>
  <c r="U964" i="18" s="1"/>
  <c r="W177" i="18"/>
  <c r="W969" i="18" s="1"/>
  <c r="X177" i="18"/>
  <c r="X969" i="18" s="1"/>
  <c r="O177" i="18"/>
  <c r="O969" i="18" s="1"/>
  <c r="S177" i="18"/>
  <c r="S969" i="18" s="1"/>
  <c r="M177" i="18"/>
  <c r="M969" i="18" s="1"/>
  <c r="R177" i="18"/>
  <c r="R969" i="18" s="1"/>
  <c r="U177" i="18"/>
  <c r="U969" i="18" s="1"/>
  <c r="P177" i="18"/>
  <c r="P969" i="18" s="1"/>
  <c r="T177" i="18"/>
  <c r="T969" i="18" s="1"/>
  <c r="L177" i="18"/>
  <c r="L969" i="18" s="1"/>
  <c r="V177" i="18"/>
  <c r="V969" i="18" s="1"/>
  <c r="Q177" i="18"/>
  <c r="Q969" i="18" s="1"/>
  <c r="K177" i="18"/>
  <c r="K969" i="18" s="1"/>
  <c r="N177" i="18"/>
  <c r="N969" i="18" s="1"/>
  <c r="J177" i="18"/>
  <c r="J969" i="18" s="1"/>
  <c r="W212" i="14"/>
  <c r="W1007" i="14" s="1"/>
  <c r="X212" i="14"/>
  <c r="X1007" i="14" s="1"/>
  <c r="K212" i="14"/>
  <c r="K1007" i="14" s="1"/>
  <c r="V212" i="14"/>
  <c r="V1007" i="14" s="1"/>
  <c r="M212" i="14"/>
  <c r="M1007" i="14" s="1"/>
  <c r="L212" i="14"/>
  <c r="L1007" i="14" s="1"/>
  <c r="S212" i="14"/>
  <c r="S1007" i="14" s="1"/>
  <c r="T212" i="14"/>
  <c r="T1007" i="14" s="1"/>
  <c r="P212" i="14"/>
  <c r="P1007" i="14" s="1"/>
  <c r="U212" i="14"/>
  <c r="U1007" i="14" s="1"/>
  <c r="N212" i="14"/>
  <c r="N1007" i="14" s="1"/>
  <c r="Q212" i="14"/>
  <c r="Q1007" i="14" s="1"/>
  <c r="J212" i="14"/>
  <c r="J1007" i="14" s="1"/>
  <c r="R212" i="14"/>
  <c r="R1007" i="14" s="1"/>
  <c r="O212" i="14"/>
  <c r="O1007" i="14" s="1"/>
  <c r="W238" i="18"/>
  <c r="W1030" i="18" s="1"/>
  <c r="X238" i="18"/>
  <c r="X1030" i="18" s="1"/>
  <c r="N238" i="18"/>
  <c r="N1030" i="18" s="1"/>
  <c r="M238" i="18"/>
  <c r="M1030" i="18" s="1"/>
  <c r="L238" i="18"/>
  <c r="L1030" i="18" s="1"/>
  <c r="U238" i="18"/>
  <c r="U1030" i="18" s="1"/>
  <c r="J238" i="18"/>
  <c r="J1030" i="18" s="1"/>
  <c r="V238" i="18"/>
  <c r="V1030" i="18" s="1"/>
  <c r="T238" i="18"/>
  <c r="T1030" i="18" s="1"/>
  <c r="S238" i="18"/>
  <c r="S1030" i="18" s="1"/>
  <c r="Q238" i="18"/>
  <c r="Q1030" i="18" s="1"/>
  <c r="R238" i="18"/>
  <c r="R1030" i="18" s="1"/>
  <c r="O238" i="18"/>
  <c r="O1030" i="18" s="1"/>
  <c r="K238" i="18"/>
  <c r="K1030" i="18" s="1"/>
  <c r="P238" i="18"/>
  <c r="P1030" i="18" s="1"/>
  <c r="L191" i="18"/>
  <c r="L983" i="18" s="1"/>
  <c r="V191" i="18"/>
  <c r="V983" i="18" s="1"/>
  <c r="Q191" i="18"/>
  <c r="Q983" i="18" s="1"/>
  <c r="J191" i="18"/>
  <c r="J983" i="18" s="1"/>
  <c r="P191" i="18"/>
  <c r="P983" i="18" s="1"/>
  <c r="U191" i="18"/>
  <c r="U983" i="18" s="1"/>
  <c r="S191" i="18"/>
  <c r="S983" i="18" s="1"/>
  <c r="W191" i="18"/>
  <c r="W983" i="18" s="1"/>
  <c r="M191" i="18"/>
  <c r="M983" i="18" s="1"/>
  <c r="N191" i="18"/>
  <c r="N983" i="18" s="1"/>
  <c r="X191" i="18"/>
  <c r="X983" i="18" s="1"/>
  <c r="T191" i="18"/>
  <c r="T983" i="18" s="1"/>
  <c r="O191" i="18"/>
  <c r="O983" i="18" s="1"/>
  <c r="R191" i="18"/>
  <c r="R983" i="18" s="1"/>
  <c r="K191" i="18"/>
  <c r="K983" i="18" s="1"/>
  <c r="X260" i="14"/>
  <c r="X1055" i="14" s="1"/>
  <c r="W260" i="14"/>
  <c r="W1055" i="14" s="1"/>
  <c r="J260" i="14"/>
  <c r="J1055" i="14" s="1"/>
  <c r="R260" i="14"/>
  <c r="R1055" i="14" s="1"/>
  <c r="T260" i="14"/>
  <c r="T1055" i="14" s="1"/>
  <c r="P260" i="14"/>
  <c r="P1055" i="14" s="1"/>
  <c r="O260" i="14"/>
  <c r="O1055" i="14" s="1"/>
  <c r="M260" i="14"/>
  <c r="M1055" i="14" s="1"/>
  <c r="S260" i="14"/>
  <c r="S1055" i="14" s="1"/>
  <c r="V260" i="14"/>
  <c r="V1055" i="14" s="1"/>
  <c r="N260" i="14"/>
  <c r="N1055" i="14" s="1"/>
  <c r="Q260" i="14"/>
  <c r="Q1055" i="14" s="1"/>
  <c r="U260" i="14"/>
  <c r="U1055" i="14" s="1"/>
  <c r="K260" i="14"/>
  <c r="K1055" i="14" s="1"/>
  <c r="L260" i="14"/>
  <c r="L1055" i="14" s="1"/>
  <c r="W206" i="18"/>
  <c r="W998" i="18" s="1"/>
  <c r="V206" i="18"/>
  <c r="V998" i="18" s="1"/>
  <c r="K206" i="18"/>
  <c r="K998" i="18" s="1"/>
  <c r="X206" i="18"/>
  <c r="X998" i="18" s="1"/>
  <c r="T206" i="18"/>
  <c r="T998" i="18" s="1"/>
  <c r="M206" i="18"/>
  <c r="M998" i="18" s="1"/>
  <c r="P206" i="18"/>
  <c r="P998" i="18" s="1"/>
  <c r="J206" i="18"/>
  <c r="J998" i="18" s="1"/>
  <c r="N206" i="18"/>
  <c r="N998" i="18" s="1"/>
  <c r="U206" i="18"/>
  <c r="U998" i="18" s="1"/>
  <c r="O206" i="18"/>
  <c r="O998" i="18" s="1"/>
  <c r="S206" i="18"/>
  <c r="S998" i="18" s="1"/>
  <c r="R206" i="18"/>
  <c r="R998" i="18" s="1"/>
  <c r="L206" i="18"/>
  <c r="L998" i="18" s="1"/>
  <c r="Q206" i="18"/>
  <c r="Q998" i="18" s="1"/>
  <c r="N625" i="17"/>
  <c r="W175" i="14"/>
  <c r="W970" i="14" s="1"/>
  <c r="X175" i="14"/>
  <c r="X970" i="14" s="1"/>
  <c r="O175" i="14"/>
  <c r="O970" i="14" s="1"/>
  <c r="S175" i="14"/>
  <c r="S970" i="14" s="1"/>
  <c r="P175" i="14"/>
  <c r="P970" i="14" s="1"/>
  <c r="Q175" i="14"/>
  <c r="Q970" i="14" s="1"/>
  <c r="J175" i="14"/>
  <c r="J970" i="14" s="1"/>
  <c r="U175" i="14"/>
  <c r="U970" i="14" s="1"/>
  <c r="M175" i="14"/>
  <c r="M970" i="14" s="1"/>
  <c r="R175" i="14"/>
  <c r="R970" i="14" s="1"/>
  <c r="V175" i="14"/>
  <c r="V970" i="14" s="1"/>
  <c r="K175" i="14"/>
  <c r="K970" i="14" s="1"/>
  <c r="L175" i="14"/>
  <c r="L970" i="14" s="1"/>
  <c r="N175" i="14"/>
  <c r="N970" i="14" s="1"/>
  <c r="T175" i="14"/>
  <c r="T970" i="14" s="1"/>
  <c r="T150" i="14"/>
  <c r="T945" i="14" s="1"/>
  <c r="O150" i="14"/>
  <c r="O945" i="14" s="1"/>
  <c r="X150" i="14"/>
  <c r="X945" i="14" s="1"/>
  <c r="W150" i="14"/>
  <c r="W945" i="14" s="1"/>
  <c r="N150" i="14"/>
  <c r="N945" i="14" s="1"/>
  <c r="M150" i="14"/>
  <c r="M945" i="14" s="1"/>
  <c r="V150" i="14"/>
  <c r="V945" i="14" s="1"/>
  <c r="J150" i="14"/>
  <c r="J945" i="14" s="1"/>
  <c r="R150" i="14"/>
  <c r="R945" i="14" s="1"/>
  <c r="Q150" i="14"/>
  <c r="Q945" i="14" s="1"/>
  <c r="K150" i="14"/>
  <c r="K945" i="14" s="1"/>
  <c r="P150" i="14"/>
  <c r="P945" i="14" s="1"/>
  <c r="L150" i="14"/>
  <c r="L945" i="14" s="1"/>
  <c r="S150" i="14"/>
  <c r="S945" i="14" s="1"/>
  <c r="U150" i="14"/>
  <c r="U945" i="14" s="1"/>
  <c r="X154" i="14"/>
  <c r="X949" i="14" s="1"/>
  <c r="P154" i="14"/>
  <c r="P949" i="14" s="1"/>
  <c r="S154" i="14"/>
  <c r="S949" i="14" s="1"/>
  <c r="L154" i="14"/>
  <c r="L949" i="14" s="1"/>
  <c r="N154" i="14"/>
  <c r="N949" i="14" s="1"/>
  <c r="T154" i="14"/>
  <c r="T949" i="14" s="1"/>
  <c r="V154" i="14"/>
  <c r="V949" i="14" s="1"/>
  <c r="R154" i="14"/>
  <c r="R949" i="14" s="1"/>
  <c r="Q154" i="14"/>
  <c r="Q949" i="14" s="1"/>
  <c r="M154" i="14"/>
  <c r="M949" i="14" s="1"/>
  <c r="O154" i="14"/>
  <c r="O949" i="14" s="1"/>
  <c r="U154" i="14"/>
  <c r="U949" i="14" s="1"/>
  <c r="K154" i="14"/>
  <c r="K949" i="14" s="1"/>
  <c r="J154" i="14"/>
  <c r="J949" i="14" s="1"/>
  <c r="W154" i="14"/>
  <c r="W949" i="14" s="1"/>
  <c r="X236" i="13"/>
  <c r="X1049" i="13" s="1"/>
  <c r="J236" i="13"/>
  <c r="J1049" i="13" s="1"/>
  <c r="S236" i="13"/>
  <c r="S1049" i="13" s="1"/>
  <c r="R236" i="13"/>
  <c r="R1049" i="13" s="1"/>
  <c r="T236" i="13"/>
  <c r="T1049" i="13" s="1"/>
  <c r="P236" i="13"/>
  <c r="P1049" i="13" s="1"/>
  <c r="W236" i="13"/>
  <c r="W1049" i="13" s="1"/>
  <c r="Q236" i="13"/>
  <c r="Q1049" i="13" s="1"/>
  <c r="N236" i="13"/>
  <c r="N1049" i="13" s="1"/>
  <c r="L236" i="13"/>
  <c r="L1049" i="13" s="1"/>
  <c r="K236" i="13"/>
  <c r="K1049" i="13" s="1"/>
  <c r="M236" i="13"/>
  <c r="M1049" i="13" s="1"/>
  <c r="O236" i="13"/>
  <c r="O1049" i="13" s="1"/>
  <c r="U236" i="13"/>
  <c r="U1049" i="13" s="1"/>
  <c r="V236" i="13"/>
  <c r="V1049" i="13" s="1"/>
  <c r="X247" i="14"/>
  <c r="X1042" i="14" s="1"/>
  <c r="W247" i="14"/>
  <c r="W1042" i="14" s="1"/>
  <c r="T247" i="14"/>
  <c r="T1042" i="14" s="1"/>
  <c r="N247" i="14"/>
  <c r="N1042" i="14" s="1"/>
  <c r="L247" i="14"/>
  <c r="L1042" i="14" s="1"/>
  <c r="J247" i="14"/>
  <c r="J1042" i="14" s="1"/>
  <c r="S247" i="14"/>
  <c r="S1042" i="14" s="1"/>
  <c r="M247" i="14"/>
  <c r="M1042" i="14" s="1"/>
  <c r="R247" i="14"/>
  <c r="R1042" i="14" s="1"/>
  <c r="P247" i="14"/>
  <c r="P1042" i="14" s="1"/>
  <c r="O247" i="14"/>
  <c r="O1042" i="14" s="1"/>
  <c r="Q247" i="14"/>
  <c r="Q1042" i="14" s="1"/>
  <c r="V247" i="14"/>
  <c r="V1042" i="14" s="1"/>
  <c r="K247" i="14"/>
  <c r="K1042" i="14" s="1"/>
  <c r="U247" i="14"/>
  <c r="U1042" i="14" s="1"/>
  <c r="W95" i="13"/>
  <c r="L95" i="13"/>
  <c r="U95" i="13"/>
  <c r="R95" i="13"/>
  <c r="K95" i="13"/>
  <c r="J95" i="13"/>
  <c r="T95" i="13"/>
  <c r="V95" i="13"/>
  <c r="X95" i="13"/>
  <c r="S95" i="13"/>
  <c r="P95" i="13"/>
  <c r="M95" i="13"/>
  <c r="O95" i="13"/>
  <c r="Q95" i="13"/>
  <c r="N95" i="13"/>
  <c r="W420" i="13"/>
  <c r="W455" i="13" s="1"/>
  <c r="X420" i="13"/>
  <c r="X455" i="13" s="1"/>
  <c r="J420" i="13"/>
  <c r="J455" i="13" s="1"/>
  <c r="S420" i="13"/>
  <c r="S455" i="13" s="1"/>
  <c r="N420" i="13"/>
  <c r="N455" i="13" s="1"/>
  <c r="M420" i="13"/>
  <c r="M455" i="13" s="1"/>
  <c r="P420" i="13"/>
  <c r="P455" i="13" s="1"/>
  <c r="R420" i="13"/>
  <c r="R455" i="13" s="1"/>
  <c r="V420" i="13"/>
  <c r="V455" i="13" s="1"/>
  <c r="L420" i="13"/>
  <c r="L455" i="13" s="1"/>
  <c r="O420" i="13"/>
  <c r="O455" i="13" s="1"/>
  <c r="K420" i="13"/>
  <c r="K455" i="13" s="1"/>
  <c r="Q420" i="13"/>
  <c r="Q455" i="13" s="1"/>
  <c r="T420" i="13"/>
  <c r="T455" i="13" s="1"/>
  <c r="U420" i="13"/>
  <c r="U455" i="13" s="1"/>
  <c r="M762" i="14"/>
  <c r="M798" i="14" s="1"/>
  <c r="R762" i="14"/>
  <c r="R798" i="14" s="1"/>
  <c r="T762" i="14"/>
  <c r="T798" i="14" s="1"/>
  <c r="K762" i="14"/>
  <c r="K798" i="14" s="1"/>
  <c r="N762" i="14"/>
  <c r="N798" i="14" s="1"/>
  <c r="P762" i="14"/>
  <c r="P798" i="14" s="1"/>
  <c r="S762" i="14"/>
  <c r="S798" i="14" s="1"/>
  <c r="L762" i="14"/>
  <c r="L798" i="14" s="1"/>
  <c r="X762" i="14"/>
  <c r="X798" i="14" s="1"/>
  <c r="U762" i="14"/>
  <c r="U798" i="14" s="1"/>
  <c r="O762" i="14"/>
  <c r="O798" i="14" s="1"/>
  <c r="J762" i="14"/>
  <c r="J798" i="14" s="1"/>
  <c r="V762" i="14"/>
  <c r="V798" i="14" s="1"/>
  <c r="Q762" i="14"/>
  <c r="W762" i="14"/>
  <c r="W798" i="14" s="1"/>
  <c r="K616" i="17"/>
  <c r="W210" i="18"/>
  <c r="W1002" i="18" s="1"/>
  <c r="X210" i="18"/>
  <c r="X1002" i="18" s="1"/>
  <c r="V210" i="18"/>
  <c r="V1002" i="18" s="1"/>
  <c r="S210" i="18"/>
  <c r="S1002" i="18" s="1"/>
  <c r="M210" i="18"/>
  <c r="M1002" i="18" s="1"/>
  <c r="T210" i="18"/>
  <c r="T1002" i="18" s="1"/>
  <c r="N210" i="18"/>
  <c r="N1002" i="18" s="1"/>
  <c r="P210" i="18"/>
  <c r="P1002" i="18" s="1"/>
  <c r="U210" i="18"/>
  <c r="U1002" i="18" s="1"/>
  <c r="K210" i="18"/>
  <c r="K1002" i="18" s="1"/>
  <c r="J210" i="18"/>
  <c r="J1002" i="18" s="1"/>
  <c r="O210" i="18"/>
  <c r="O1002" i="18" s="1"/>
  <c r="Q210" i="18"/>
  <c r="Q1002" i="18" s="1"/>
  <c r="L210" i="18"/>
  <c r="L1002" i="18" s="1"/>
  <c r="R210" i="18"/>
  <c r="R1002" i="18" s="1"/>
  <c r="X217" i="18"/>
  <c r="X1009" i="18" s="1"/>
  <c r="W217" i="18"/>
  <c r="W1009" i="18" s="1"/>
  <c r="K217" i="18"/>
  <c r="K1009" i="18" s="1"/>
  <c r="J217" i="18"/>
  <c r="J1009" i="18" s="1"/>
  <c r="N217" i="18"/>
  <c r="N1009" i="18" s="1"/>
  <c r="M217" i="18"/>
  <c r="M1009" i="18" s="1"/>
  <c r="U217" i="18"/>
  <c r="U1009" i="18" s="1"/>
  <c r="Q217" i="18"/>
  <c r="Q1009" i="18" s="1"/>
  <c r="S217" i="18"/>
  <c r="S1009" i="18" s="1"/>
  <c r="L217" i="18"/>
  <c r="L1009" i="18" s="1"/>
  <c r="P217" i="18"/>
  <c r="P1009" i="18" s="1"/>
  <c r="O217" i="18"/>
  <c r="O1009" i="18" s="1"/>
  <c r="R217" i="18"/>
  <c r="R1009" i="18" s="1"/>
  <c r="T217" i="18"/>
  <c r="T1009" i="18" s="1"/>
  <c r="V217" i="18"/>
  <c r="V1009" i="18" s="1"/>
  <c r="X242" i="14"/>
  <c r="X1037" i="14" s="1"/>
  <c r="W242" i="14"/>
  <c r="W1037" i="14" s="1"/>
  <c r="R242" i="14"/>
  <c r="R1037" i="14" s="1"/>
  <c r="U242" i="14"/>
  <c r="U1037" i="14" s="1"/>
  <c r="L242" i="14"/>
  <c r="L1037" i="14" s="1"/>
  <c r="P242" i="14"/>
  <c r="P1037" i="14" s="1"/>
  <c r="T242" i="14"/>
  <c r="T1037" i="14" s="1"/>
  <c r="M242" i="14"/>
  <c r="M1037" i="14" s="1"/>
  <c r="J242" i="14"/>
  <c r="J1037" i="14" s="1"/>
  <c r="S242" i="14"/>
  <c r="S1037" i="14" s="1"/>
  <c r="K242" i="14"/>
  <c r="K1037" i="14" s="1"/>
  <c r="Q242" i="14"/>
  <c r="Q1037" i="14" s="1"/>
  <c r="N242" i="14"/>
  <c r="N1037" i="14" s="1"/>
  <c r="O242" i="14"/>
  <c r="O1037" i="14" s="1"/>
  <c r="V242" i="14"/>
  <c r="V1037" i="14" s="1"/>
  <c r="X272" i="13"/>
  <c r="X1085" i="13" s="1"/>
  <c r="Q272" i="13"/>
  <c r="Q1085" i="13" s="1"/>
  <c r="K272" i="13"/>
  <c r="K1085" i="13" s="1"/>
  <c r="P272" i="13"/>
  <c r="P1085" i="13" s="1"/>
  <c r="V272" i="13"/>
  <c r="V1085" i="13" s="1"/>
  <c r="W272" i="13"/>
  <c r="W1085" i="13" s="1"/>
  <c r="N272" i="13"/>
  <c r="N1085" i="13" s="1"/>
  <c r="U272" i="13"/>
  <c r="U1085" i="13" s="1"/>
  <c r="O272" i="13"/>
  <c r="O1085" i="13" s="1"/>
  <c r="R272" i="13"/>
  <c r="R1085" i="13" s="1"/>
  <c r="S272" i="13"/>
  <c r="S1085" i="13" s="1"/>
  <c r="L272" i="13"/>
  <c r="L1085" i="13" s="1"/>
  <c r="J272" i="13"/>
  <c r="J1085" i="13" s="1"/>
  <c r="T272" i="13"/>
  <c r="T1085" i="13" s="1"/>
  <c r="M272" i="13"/>
  <c r="M1085" i="13" s="1"/>
  <c r="S214" i="18"/>
  <c r="S1006" i="18" s="1"/>
  <c r="X214" i="18"/>
  <c r="X1006" i="18" s="1"/>
  <c r="W214" i="18"/>
  <c r="W1006" i="18" s="1"/>
  <c r="Q214" i="18"/>
  <c r="Q1006" i="18" s="1"/>
  <c r="R214" i="18"/>
  <c r="R1006" i="18" s="1"/>
  <c r="U214" i="18"/>
  <c r="U1006" i="18" s="1"/>
  <c r="T214" i="18"/>
  <c r="T1006" i="18" s="1"/>
  <c r="N214" i="18"/>
  <c r="N1006" i="18" s="1"/>
  <c r="V214" i="18"/>
  <c r="V1006" i="18" s="1"/>
  <c r="L214" i="18"/>
  <c r="L1006" i="18" s="1"/>
  <c r="J214" i="18"/>
  <c r="J1006" i="18" s="1"/>
  <c r="O214" i="18"/>
  <c r="O1006" i="18" s="1"/>
  <c r="K214" i="18"/>
  <c r="K1006" i="18" s="1"/>
  <c r="M214" i="18"/>
  <c r="M1006" i="18" s="1"/>
  <c r="P214" i="18"/>
  <c r="P1006" i="18" s="1"/>
  <c r="X95" i="18"/>
  <c r="W95" i="18"/>
  <c r="P95" i="18"/>
  <c r="V95" i="18"/>
  <c r="T95" i="18"/>
  <c r="Q95" i="18"/>
  <c r="J95" i="18"/>
  <c r="M95" i="18"/>
  <c r="L95" i="18"/>
  <c r="S95" i="18"/>
  <c r="U95" i="18"/>
  <c r="K95" i="18"/>
  <c r="O95" i="18"/>
  <c r="N95" i="18"/>
  <c r="R95" i="18"/>
  <c r="I276" i="13"/>
  <c r="M276" i="5"/>
  <c r="W120" i="14"/>
  <c r="W915" i="14" s="1"/>
  <c r="V120" i="14"/>
  <c r="V915" i="14" s="1"/>
  <c r="K120" i="14"/>
  <c r="K915" i="14" s="1"/>
  <c r="R120" i="14"/>
  <c r="R915" i="14" s="1"/>
  <c r="X120" i="14"/>
  <c r="X915" i="14" s="1"/>
  <c r="U120" i="14"/>
  <c r="U915" i="14" s="1"/>
  <c r="S120" i="14"/>
  <c r="S915" i="14" s="1"/>
  <c r="N120" i="14"/>
  <c r="N915" i="14" s="1"/>
  <c r="M120" i="14"/>
  <c r="M915" i="14" s="1"/>
  <c r="T120" i="14"/>
  <c r="T915" i="14" s="1"/>
  <c r="O120" i="14"/>
  <c r="O915" i="14" s="1"/>
  <c r="P120" i="14"/>
  <c r="P915" i="14" s="1"/>
  <c r="L120" i="14"/>
  <c r="L915" i="14" s="1"/>
  <c r="J120" i="14"/>
  <c r="J915" i="14" s="1"/>
  <c r="Q120" i="14"/>
  <c r="Q915" i="14" s="1"/>
  <c r="X169" i="14"/>
  <c r="X964" i="14" s="1"/>
  <c r="W169" i="14"/>
  <c r="W964" i="14" s="1"/>
  <c r="T169" i="14"/>
  <c r="T964" i="14" s="1"/>
  <c r="M169" i="14"/>
  <c r="M964" i="14" s="1"/>
  <c r="P169" i="14"/>
  <c r="P964" i="14" s="1"/>
  <c r="U169" i="14"/>
  <c r="U964" i="14" s="1"/>
  <c r="S169" i="14"/>
  <c r="S964" i="14" s="1"/>
  <c r="L169" i="14"/>
  <c r="L964" i="14" s="1"/>
  <c r="O169" i="14"/>
  <c r="O964" i="14" s="1"/>
  <c r="V169" i="14"/>
  <c r="V964" i="14" s="1"/>
  <c r="K169" i="14"/>
  <c r="K964" i="14" s="1"/>
  <c r="J169" i="14"/>
  <c r="J964" i="14" s="1"/>
  <c r="N169" i="14"/>
  <c r="N964" i="14" s="1"/>
  <c r="Q169" i="14"/>
  <c r="Q964" i="14" s="1"/>
  <c r="R169" i="14"/>
  <c r="R964" i="14" s="1"/>
  <c r="X360" i="14"/>
  <c r="X397" i="14" s="1"/>
  <c r="X399" i="14" s="1"/>
  <c r="W360" i="14"/>
  <c r="W397" i="14" s="1"/>
  <c r="W399" i="14" s="1"/>
  <c r="P360" i="14"/>
  <c r="P397" i="14" s="1"/>
  <c r="J360" i="14"/>
  <c r="J397" i="14" s="1"/>
  <c r="J399" i="14" s="1"/>
  <c r="N360" i="14"/>
  <c r="N397" i="14" s="1"/>
  <c r="M360" i="14"/>
  <c r="M397" i="14" s="1"/>
  <c r="V360" i="14"/>
  <c r="V397" i="14" s="1"/>
  <c r="V399" i="14" s="1"/>
  <c r="S360" i="14"/>
  <c r="S397" i="14" s="1"/>
  <c r="S399" i="14" s="1"/>
  <c r="L360" i="14"/>
  <c r="L397" i="14" s="1"/>
  <c r="L399" i="14" s="1"/>
  <c r="R360" i="14"/>
  <c r="R397" i="14" s="1"/>
  <c r="R399" i="14" s="1"/>
  <c r="U360" i="14"/>
  <c r="U397" i="14" s="1"/>
  <c r="O360" i="14"/>
  <c r="O397" i="14" s="1"/>
  <c r="K360" i="14"/>
  <c r="K397" i="14" s="1"/>
  <c r="K399" i="14" s="1"/>
  <c r="Q360" i="14"/>
  <c r="Q397" i="14" s="1"/>
  <c r="T360" i="14"/>
  <c r="T397" i="14" s="1"/>
  <c r="W168" i="13"/>
  <c r="W981" i="13" s="1"/>
  <c r="K168" i="13"/>
  <c r="K981" i="13" s="1"/>
  <c r="L168" i="13"/>
  <c r="L981" i="13" s="1"/>
  <c r="V168" i="13"/>
  <c r="V981" i="13" s="1"/>
  <c r="N168" i="13"/>
  <c r="N981" i="13" s="1"/>
  <c r="P168" i="13"/>
  <c r="P981" i="13" s="1"/>
  <c r="Q168" i="13"/>
  <c r="Q981" i="13" s="1"/>
  <c r="X168" i="13"/>
  <c r="X981" i="13" s="1"/>
  <c r="T168" i="13"/>
  <c r="T981" i="13" s="1"/>
  <c r="R168" i="13"/>
  <c r="R981" i="13" s="1"/>
  <c r="S168" i="13"/>
  <c r="S981" i="13" s="1"/>
  <c r="U168" i="13"/>
  <c r="U981" i="13" s="1"/>
  <c r="J168" i="13"/>
  <c r="J981" i="13" s="1"/>
  <c r="O168" i="13"/>
  <c r="O981" i="13" s="1"/>
  <c r="M168" i="13"/>
  <c r="M981" i="13" s="1"/>
  <c r="W240" i="13"/>
  <c r="W1053" i="13" s="1"/>
  <c r="X240" i="13"/>
  <c r="X1053" i="13" s="1"/>
  <c r="O240" i="13"/>
  <c r="O1053" i="13" s="1"/>
  <c r="J240" i="13"/>
  <c r="J1053" i="13" s="1"/>
  <c r="T240" i="13"/>
  <c r="T1053" i="13" s="1"/>
  <c r="N240" i="13"/>
  <c r="N1053" i="13" s="1"/>
  <c r="L240" i="13"/>
  <c r="L1053" i="13" s="1"/>
  <c r="V240" i="13"/>
  <c r="V1053" i="13" s="1"/>
  <c r="Q240" i="13"/>
  <c r="Q1053" i="13" s="1"/>
  <c r="M240" i="13"/>
  <c r="M1053" i="13" s="1"/>
  <c r="R240" i="13"/>
  <c r="R1053" i="13" s="1"/>
  <c r="U240" i="13"/>
  <c r="U1053" i="13" s="1"/>
  <c r="P240" i="13"/>
  <c r="P1053" i="13" s="1"/>
  <c r="S240" i="13"/>
  <c r="S1053" i="13" s="1"/>
  <c r="K240" i="13"/>
  <c r="K1053" i="13" s="1"/>
  <c r="W155" i="14"/>
  <c r="W950" i="14" s="1"/>
  <c r="X155" i="14"/>
  <c r="X950" i="14" s="1"/>
  <c r="N155" i="14"/>
  <c r="N950" i="14" s="1"/>
  <c r="V155" i="14"/>
  <c r="V950" i="14" s="1"/>
  <c r="J155" i="14"/>
  <c r="J950" i="14" s="1"/>
  <c r="O155" i="14"/>
  <c r="O950" i="14" s="1"/>
  <c r="P155" i="14"/>
  <c r="P950" i="14" s="1"/>
  <c r="Q155" i="14"/>
  <c r="Q950" i="14" s="1"/>
  <c r="L155" i="14"/>
  <c r="L950" i="14" s="1"/>
  <c r="S155" i="14"/>
  <c r="S950" i="14" s="1"/>
  <c r="M155" i="14"/>
  <c r="M950" i="14" s="1"/>
  <c r="T155" i="14"/>
  <c r="T950" i="14" s="1"/>
  <c r="K155" i="14"/>
  <c r="K950" i="14" s="1"/>
  <c r="R155" i="14"/>
  <c r="R950" i="14" s="1"/>
  <c r="U155" i="14"/>
  <c r="U950" i="14" s="1"/>
  <c r="X143" i="13"/>
  <c r="X956" i="13" s="1"/>
  <c r="W143" i="13"/>
  <c r="W956" i="13" s="1"/>
  <c r="K143" i="13"/>
  <c r="K956" i="13" s="1"/>
  <c r="L143" i="13"/>
  <c r="L956" i="13" s="1"/>
  <c r="V143" i="13"/>
  <c r="V956" i="13" s="1"/>
  <c r="O143" i="13"/>
  <c r="O956" i="13" s="1"/>
  <c r="J143" i="13"/>
  <c r="J956" i="13" s="1"/>
  <c r="M143" i="13"/>
  <c r="M956" i="13" s="1"/>
  <c r="S143" i="13"/>
  <c r="S956" i="13" s="1"/>
  <c r="Q143" i="13"/>
  <c r="Q956" i="13" s="1"/>
  <c r="U143" i="13"/>
  <c r="U956" i="13" s="1"/>
  <c r="N143" i="13"/>
  <c r="N956" i="13" s="1"/>
  <c r="T143" i="13"/>
  <c r="T956" i="13" s="1"/>
  <c r="P143" i="13"/>
  <c r="P956" i="13" s="1"/>
  <c r="R143" i="13"/>
  <c r="R956" i="13" s="1"/>
  <c r="I270" i="13"/>
  <c r="M270" i="5"/>
  <c r="X204" i="18"/>
  <c r="X996" i="18" s="1"/>
  <c r="W204" i="18"/>
  <c r="W996" i="18" s="1"/>
  <c r="P204" i="18"/>
  <c r="P996" i="18" s="1"/>
  <c r="O204" i="18"/>
  <c r="O996" i="18" s="1"/>
  <c r="J204" i="18"/>
  <c r="J996" i="18" s="1"/>
  <c r="V204" i="18"/>
  <c r="V996" i="18" s="1"/>
  <c r="T204" i="18"/>
  <c r="T996" i="18" s="1"/>
  <c r="K204" i="18"/>
  <c r="K996" i="18" s="1"/>
  <c r="R204" i="18"/>
  <c r="R996" i="18" s="1"/>
  <c r="N204" i="18"/>
  <c r="N996" i="18" s="1"/>
  <c r="L204" i="18"/>
  <c r="L996" i="18" s="1"/>
  <c r="Q204" i="18"/>
  <c r="Q996" i="18" s="1"/>
  <c r="M204" i="18"/>
  <c r="M996" i="18" s="1"/>
  <c r="S204" i="18"/>
  <c r="S996" i="18" s="1"/>
  <c r="U204" i="18"/>
  <c r="U996" i="18" s="1"/>
  <c r="X191" i="14"/>
  <c r="X986" i="14" s="1"/>
  <c r="U191" i="14"/>
  <c r="U986" i="14" s="1"/>
  <c r="K191" i="14"/>
  <c r="K986" i="14" s="1"/>
  <c r="P191" i="14"/>
  <c r="P986" i="14" s="1"/>
  <c r="V191" i="14"/>
  <c r="V986" i="14" s="1"/>
  <c r="W191" i="14"/>
  <c r="W986" i="14" s="1"/>
  <c r="N191" i="14"/>
  <c r="N986" i="14" s="1"/>
  <c r="T191" i="14"/>
  <c r="T986" i="14" s="1"/>
  <c r="J191" i="14"/>
  <c r="J986" i="14" s="1"/>
  <c r="M191" i="14"/>
  <c r="M986" i="14" s="1"/>
  <c r="L191" i="14"/>
  <c r="L986" i="14" s="1"/>
  <c r="O191" i="14"/>
  <c r="O986" i="14" s="1"/>
  <c r="S191" i="14"/>
  <c r="S986" i="14" s="1"/>
  <c r="Q191" i="14"/>
  <c r="Q986" i="14" s="1"/>
  <c r="R191" i="14"/>
  <c r="R986" i="14" s="1"/>
  <c r="W210" i="13"/>
  <c r="W1023" i="13" s="1"/>
  <c r="R210" i="13"/>
  <c r="R1023" i="13" s="1"/>
  <c r="K210" i="13"/>
  <c r="K1023" i="13" s="1"/>
  <c r="T210" i="13"/>
  <c r="T1023" i="13" s="1"/>
  <c r="O210" i="13"/>
  <c r="O1023" i="13" s="1"/>
  <c r="X210" i="13"/>
  <c r="X1023" i="13" s="1"/>
  <c r="L210" i="13"/>
  <c r="L1023" i="13" s="1"/>
  <c r="S210" i="13"/>
  <c r="S1023" i="13" s="1"/>
  <c r="M210" i="13"/>
  <c r="M1023" i="13" s="1"/>
  <c r="Q210" i="13"/>
  <c r="Q1023" i="13" s="1"/>
  <c r="P210" i="13"/>
  <c r="P1023" i="13" s="1"/>
  <c r="N210" i="13"/>
  <c r="N1023" i="13" s="1"/>
  <c r="V210" i="13"/>
  <c r="V1023" i="13" s="1"/>
  <c r="J210" i="13"/>
  <c r="J1023" i="13" s="1"/>
  <c r="U210" i="13"/>
  <c r="U1023" i="13" s="1"/>
  <c r="W121" i="14"/>
  <c r="W916" i="14" s="1"/>
  <c r="X121" i="14"/>
  <c r="X916" i="14" s="1"/>
  <c r="O121" i="14"/>
  <c r="O916" i="14" s="1"/>
  <c r="J121" i="14"/>
  <c r="J916" i="14" s="1"/>
  <c r="K121" i="14"/>
  <c r="K916" i="14" s="1"/>
  <c r="U121" i="14"/>
  <c r="U916" i="14" s="1"/>
  <c r="M121" i="14"/>
  <c r="M916" i="14" s="1"/>
  <c r="V121" i="14"/>
  <c r="V916" i="14" s="1"/>
  <c r="R121" i="14"/>
  <c r="R916" i="14" s="1"/>
  <c r="N121" i="14"/>
  <c r="N916" i="14" s="1"/>
  <c r="T121" i="14"/>
  <c r="T916" i="14" s="1"/>
  <c r="S121" i="14"/>
  <c r="S916" i="14" s="1"/>
  <c r="Q121" i="14"/>
  <c r="Q916" i="14" s="1"/>
  <c r="P121" i="14"/>
  <c r="P916" i="14" s="1"/>
  <c r="L121" i="14"/>
  <c r="L916" i="14" s="1"/>
  <c r="J615" i="17"/>
  <c r="Y615" i="17" s="1"/>
  <c r="Y111" i="17"/>
  <c r="X180" i="18"/>
  <c r="X972" i="18" s="1"/>
  <c r="S180" i="18"/>
  <c r="S972" i="18" s="1"/>
  <c r="W180" i="18"/>
  <c r="W972" i="18" s="1"/>
  <c r="V180" i="18"/>
  <c r="V972" i="18" s="1"/>
  <c r="R180" i="18"/>
  <c r="R972" i="18" s="1"/>
  <c r="Q180" i="18"/>
  <c r="Q972" i="18" s="1"/>
  <c r="O180" i="18"/>
  <c r="O972" i="18" s="1"/>
  <c r="U180" i="18"/>
  <c r="U972" i="18" s="1"/>
  <c r="P180" i="18"/>
  <c r="P972" i="18" s="1"/>
  <c r="K180" i="18"/>
  <c r="K972" i="18" s="1"/>
  <c r="L180" i="18"/>
  <c r="L972" i="18" s="1"/>
  <c r="T180" i="18"/>
  <c r="T972" i="18" s="1"/>
  <c r="J180" i="18"/>
  <c r="J972" i="18" s="1"/>
  <c r="M180" i="18"/>
  <c r="M972" i="18" s="1"/>
  <c r="N180" i="18"/>
  <c r="N972" i="18" s="1"/>
  <c r="X255" i="18"/>
  <c r="X1047" i="18" s="1"/>
  <c r="W255" i="18"/>
  <c r="W1047" i="18" s="1"/>
  <c r="S255" i="18"/>
  <c r="S1047" i="18" s="1"/>
  <c r="L255" i="18"/>
  <c r="L1047" i="18" s="1"/>
  <c r="M255" i="18"/>
  <c r="M1047" i="18" s="1"/>
  <c r="Q255" i="18"/>
  <c r="Q1047" i="18" s="1"/>
  <c r="K255" i="18"/>
  <c r="K1047" i="18" s="1"/>
  <c r="P255" i="18"/>
  <c r="P1047" i="18" s="1"/>
  <c r="U255" i="18"/>
  <c r="U1047" i="18" s="1"/>
  <c r="J255" i="18"/>
  <c r="J1047" i="18" s="1"/>
  <c r="R255" i="18"/>
  <c r="R1047" i="18" s="1"/>
  <c r="O255" i="18"/>
  <c r="O1047" i="18" s="1"/>
  <c r="V255" i="18"/>
  <c r="V1047" i="18" s="1"/>
  <c r="N255" i="18"/>
  <c r="N1047" i="18" s="1"/>
  <c r="T255" i="18"/>
  <c r="T1047" i="18" s="1"/>
  <c r="X195" i="18"/>
  <c r="X987" i="18" s="1"/>
  <c r="W195" i="18"/>
  <c r="W987" i="18" s="1"/>
  <c r="S195" i="18"/>
  <c r="S987" i="18" s="1"/>
  <c r="P195" i="18"/>
  <c r="P987" i="18" s="1"/>
  <c r="O195" i="18"/>
  <c r="O987" i="18" s="1"/>
  <c r="Q195" i="18"/>
  <c r="Q987" i="18" s="1"/>
  <c r="T195" i="18"/>
  <c r="T987" i="18" s="1"/>
  <c r="N195" i="18"/>
  <c r="N987" i="18" s="1"/>
  <c r="V195" i="18"/>
  <c r="V987" i="18" s="1"/>
  <c r="R195" i="18"/>
  <c r="R987" i="18" s="1"/>
  <c r="K195" i="18"/>
  <c r="K987" i="18" s="1"/>
  <c r="M195" i="18"/>
  <c r="M987" i="18" s="1"/>
  <c r="L195" i="18"/>
  <c r="L987" i="18" s="1"/>
  <c r="J195" i="18"/>
  <c r="J987" i="18" s="1"/>
  <c r="U195" i="18"/>
  <c r="U987" i="18" s="1"/>
  <c r="L116" i="14"/>
  <c r="L911" i="14" s="1"/>
  <c r="O116" i="14"/>
  <c r="O911" i="14" s="1"/>
  <c r="U116" i="14"/>
  <c r="U911" i="14" s="1"/>
  <c r="M116" i="14"/>
  <c r="M911" i="14" s="1"/>
  <c r="R116" i="14"/>
  <c r="R911" i="14" s="1"/>
  <c r="J116" i="14"/>
  <c r="J911" i="14" s="1"/>
  <c r="T116" i="14"/>
  <c r="T911" i="14" s="1"/>
  <c r="P116" i="14"/>
  <c r="P911" i="14" s="1"/>
  <c r="Q116" i="14"/>
  <c r="Q911" i="14" s="1"/>
  <c r="X116" i="14"/>
  <c r="X911" i="14" s="1"/>
  <c r="S116" i="14"/>
  <c r="S911" i="14" s="1"/>
  <c r="N116" i="14"/>
  <c r="N911" i="14" s="1"/>
  <c r="V116" i="14"/>
  <c r="V911" i="14" s="1"/>
  <c r="W116" i="14"/>
  <c r="W911" i="14" s="1"/>
  <c r="K116" i="14"/>
  <c r="K911" i="14" s="1"/>
  <c r="I268" i="14"/>
  <c r="M268" i="6"/>
  <c r="X104" i="18"/>
  <c r="X896" i="18" s="1"/>
  <c r="W104" i="18"/>
  <c r="W896" i="18" s="1"/>
  <c r="Q104" i="18"/>
  <c r="Q896" i="18" s="1"/>
  <c r="M104" i="18"/>
  <c r="M896" i="18" s="1"/>
  <c r="N104" i="18"/>
  <c r="N896" i="18" s="1"/>
  <c r="L104" i="18"/>
  <c r="L896" i="18" s="1"/>
  <c r="V104" i="18"/>
  <c r="V896" i="18" s="1"/>
  <c r="O104" i="18"/>
  <c r="O896" i="18" s="1"/>
  <c r="J104" i="18"/>
  <c r="J896" i="18" s="1"/>
  <c r="S104" i="18"/>
  <c r="S896" i="18" s="1"/>
  <c r="U104" i="18"/>
  <c r="U896" i="18" s="1"/>
  <c r="K104" i="18"/>
  <c r="K896" i="18" s="1"/>
  <c r="R104" i="18"/>
  <c r="R896" i="18" s="1"/>
  <c r="T104" i="18"/>
  <c r="T896" i="18" s="1"/>
  <c r="P104" i="18"/>
  <c r="P896" i="18" s="1"/>
  <c r="W125" i="18"/>
  <c r="W917" i="18" s="1"/>
  <c r="U125" i="18"/>
  <c r="U917" i="18" s="1"/>
  <c r="L125" i="18"/>
  <c r="L917" i="18" s="1"/>
  <c r="P125" i="18"/>
  <c r="P917" i="18" s="1"/>
  <c r="V125" i="18"/>
  <c r="V917" i="18" s="1"/>
  <c r="K125" i="18"/>
  <c r="K917" i="18" s="1"/>
  <c r="R125" i="18"/>
  <c r="R917" i="18" s="1"/>
  <c r="X125" i="18"/>
  <c r="X917" i="18" s="1"/>
  <c r="Q125" i="18"/>
  <c r="Q917" i="18" s="1"/>
  <c r="S125" i="18"/>
  <c r="S917" i="18" s="1"/>
  <c r="M125" i="18"/>
  <c r="M917" i="18" s="1"/>
  <c r="J125" i="18"/>
  <c r="J917" i="18" s="1"/>
  <c r="T125" i="18"/>
  <c r="T917" i="18" s="1"/>
  <c r="O125" i="18"/>
  <c r="O917" i="18" s="1"/>
  <c r="N125" i="18"/>
  <c r="N917" i="18" s="1"/>
  <c r="M637" i="13"/>
  <c r="M673" i="13" s="1"/>
  <c r="J637" i="13"/>
  <c r="J673" i="13" s="1"/>
  <c r="W637" i="13"/>
  <c r="W673" i="13" s="1"/>
  <c r="X637" i="13"/>
  <c r="X673" i="13" s="1"/>
  <c r="U637" i="13"/>
  <c r="U673" i="13" s="1"/>
  <c r="K637" i="13"/>
  <c r="K673" i="13" s="1"/>
  <c r="O637" i="13"/>
  <c r="O673" i="13" s="1"/>
  <c r="Q637" i="13"/>
  <c r="Q673" i="13" s="1"/>
  <c r="V637" i="13"/>
  <c r="V673" i="13" s="1"/>
  <c r="L637" i="13"/>
  <c r="L673" i="13" s="1"/>
  <c r="N637" i="13"/>
  <c r="N673" i="13" s="1"/>
  <c r="R637" i="13"/>
  <c r="R673" i="13" s="1"/>
  <c r="S637" i="13"/>
  <c r="S673" i="13" s="1"/>
  <c r="T637" i="13"/>
  <c r="T673" i="13" s="1"/>
  <c r="P637" i="13"/>
  <c r="P673" i="13" s="1"/>
  <c r="J152" i="13"/>
  <c r="J965" i="13" s="1"/>
  <c r="P152" i="13"/>
  <c r="P965" i="13" s="1"/>
  <c r="N152" i="13"/>
  <c r="N965" i="13" s="1"/>
  <c r="T152" i="13"/>
  <c r="T965" i="13" s="1"/>
  <c r="U152" i="13"/>
  <c r="U965" i="13" s="1"/>
  <c r="S152" i="13"/>
  <c r="S965" i="13" s="1"/>
  <c r="L152" i="13"/>
  <c r="L965" i="13" s="1"/>
  <c r="K152" i="13"/>
  <c r="K965" i="13" s="1"/>
  <c r="V152" i="13"/>
  <c r="V965" i="13" s="1"/>
  <c r="O152" i="13"/>
  <c r="O965" i="13" s="1"/>
  <c r="Q152" i="13"/>
  <c r="Q965" i="13" s="1"/>
  <c r="R152" i="13"/>
  <c r="R965" i="13" s="1"/>
  <c r="X152" i="13"/>
  <c r="X965" i="13" s="1"/>
  <c r="W152" i="13"/>
  <c r="W965" i="13" s="1"/>
  <c r="M152" i="13"/>
  <c r="M965" i="13" s="1"/>
  <c r="W200" i="13"/>
  <c r="W1013" i="13" s="1"/>
  <c r="X200" i="13"/>
  <c r="X1013" i="13" s="1"/>
  <c r="Q200" i="13"/>
  <c r="Q1013" i="13" s="1"/>
  <c r="R200" i="13"/>
  <c r="R1013" i="13" s="1"/>
  <c r="M200" i="13"/>
  <c r="M1013" i="13" s="1"/>
  <c r="L200" i="13"/>
  <c r="L1013" i="13" s="1"/>
  <c r="K200" i="13"/>
  <c r="K1013" i="13" s="1"/>
  <c r="S200" i="13"/>
  <c r="S1013" i="13" s="1"/>
  <c r="J200" i="13"/>
  <c r="J1013" i="13" s="1"/>
  <c r="P200" i="13"/>
  <c r="P1013" i="13" s="1"/>
  <c r="N200" i="13"/>
  <c r="N1013" i="13" s="1"/>
  <c r="U200" i="13"/>
  <c r="U1013" i="13" s="1"/>
  <c r="O200" i="13"/>
  <c r="O1013" i="13" s="1"/>
  <c r="T200" i="13"/>
  <c r="T1013" i="13" s="1"/>
  <c r="V200" i="13"/>
  <c r="V1013" i="13" s="1"/>
  <c r="X157" i="18"/>
  <c r="X949" i="18" s="1"/>
  <c r="W157" i="18"/>
  <c r="W949" i="18" s="1"/>
  <c r="M157" i="18"/>
  <c r="M949" i="18" s="1"/>
  <c r="O157" i="18"/>
  <c r="O949" i="18" s="1"/>
  <c r="V157" i="18"/>
  <c r="V949" i="18" s="1"/>
  <c r="J157" i="18"/>
  <c r="J949" i="18" s="1"/>
  <c r="Q157" i="18"/>
  <c r="Q949" i="18" s="1"/>
  <c r="T157" i="18"/>
  <c r="T949" i="18" s="1"/>
  <c r="L157" i="18"/>
  <c r="L949" i="18" s="1"/>
  <c r="S157" i="18"/>
  <c r="S949" i="18" s="1"/>
  <c r="N157" i="18"/>
  <c r="N949" i="18" s="1"/>
  <c r="U157" i="18"/>
  <c r="U949" i="18" s="1"/>
  <c r="P157" i="18"/>
  <c r="P949" i="18" s="1"/>
  <c r="R157" i="18"/>
  <c r="R949" i="18" s="1"/>
  <c r="K157" i="18"/>
  <c r="K949" i="18" s="1"/>
  <c r="W261" i="18"/>
  <c r="W1053" i="18" s="1"/>
  <c r="X261" i="18"/>
  <c r="X1053" i="18" s="1"/>
  <c r="J261" i="18"/>
  <c r="J1053" i="18" s="1"/>
  <c r="S261" i="18"/>
  <c r="S1053" i="18" s="1"/>
  <c r="O261" i="18"/>
  <c r="O1053" i="18" s="1"/>
  <c r="V261" i="18"/>
  <c r="V1053" i="18" s="1"/>
  <c r="T261" i="18"/>
  <c r="T1053" i="18" s="1"/>
  <c r="M261" i="18"/>
  <c r="M1053" i="18" s="1"/>
  <c r="N261" i="18"/>
  <c r="N1053" i="18" s="1"/>
  <c r="K261" i="18"/>
  <c r="K1053" i="18" s="1"/>
  <c r="P261" i="18"/>
  <c r="P1053" i="18" s="1"/>
  <c r="R261" i="18"/>
  <c r="R1053" i="18" s="1"/>
  <c r="Q261" i="18"/>
  <c r="Q1053" i="18" s="1"/>
  <c r="U261" i="18"/>
  <c r="U1053" i="18" s="1"/>
  <c r="L261" i="18"/>
  <c r="L1053" i="18" s="1"/>
  <c r="W213" i="18"/>
  <c r="W1005" i="18" s="1"/>
  <c r="X213" i="18"/>
  <c r="X1005" i="18" s="1"/>
  <c r="K213" i="18"/>
  <c r="K1005" i="18" s="1"/>
  <c r="J213" i="18"/>
  <c r="J1005" i="18" s="1"/>
  <c r="T213" i="18"/>
  <c r="T1005" i="18" s="1"/>
  <c r="U213" i="18"/>
  <c r="U1005" i="18" s="1"/>
  <c r="L213" i="18"/>
  <c r="L1005" i="18" s="1"/>
  <c r="S213" i="18"/>
  <c r="S1005" i="18" s="1"/>
  <c r="O213" i="18"/>
  <c r="O1005" i="18" s="1"/>
  <c r="M213" i="18"/>
  <c r="M1005" i="18" s="1"/>
  <c r="N213" i="18"/>
  <c r="N1005" i="18" s="1"/>
  <c r="V213" i="18"/>
  <c r="V1005" i="18" s="1"/>
  <c r="Q213" i="18"/>
  <c r="Q1005" i="18" s="1"/>
  <c r="P213" i="18"/>
  <c r="P1005" i="18" s="1"/>
  <c r="R213" i="18"/>
  <c r="R1005" i="18" s="1"/>
  <c r="T220" i="13"/>
  <c r="T1033" i="13" s="1"/>
  <c r="Q220" i="13"/>
  <c r="Q1033" i="13" s="1"/>
  <c r="V220" i="13"/>
  <c r="V1033" i="13" s="1"/>
  <c r="K220" i="13"/>
  <c r="K1033" i="13" s="1"/>
  <c r="N220" i="13"/>
  <c r="N1033" i="13" s="1"/>
  <c r="S220" i="13"/>
  <c r="S1033" i="13" s="1"/>
  <c r="M220" i="13"/>
  <c r="M1033" i="13" s="1"/>
  <c r="O220" i="13"/>
  <c r="O1033" i="13" s="1"/>
  <c r="W220" i="13"/>
  <c r="W1033" i="13" s="1"/>
  <c r="X220" i="13"/>
  <c r="X1033" i="13" s="1"/>
  <c r="U220" i="13"/>
  <c r="U1033" i="13" s="1"/>
  <c r="R220" i="13"/>
  <c r="R1033" i="13" s="1"/>
  <c r="J220" i="13"/>
  <c r="J1033" i="13" s="1"/>
  <c r="P220" i="13"/>
  <c r="P1033" i="13" s="1"/>
  <c r="L220" i="13"/>
  <c r="L1033" i="13" s="1"/>
  <c r="V126" i="13"/>
  <c r="V939" i="13" s="1"/>
  <c r="M126" i="13"/>
  <c r="M939" i="13" s="1"/>
  <c r="O126" i="13"/>
  <c r="O939" i="13" s="1"/>
  <c r="Q126" i="13"/>
  <c r="Q939" i="13" s="1"/>
  <c r="J126" i="13"/>
  <c r="J939" i="13" s="1"/>
  <c r="P126" i="13"/>
  <c r="P939" i="13" s="1"/>
  <c r="S126" i="13"/>
  <c r="S939" i="13" s="1"/>
  <c r="W126" i="13"/>
  <c r="W939" i="13" s="1"/>
  <c r="T126" i="13"/>
  <c r="T939" i="13" s="1"/>
  <c r="N126" i="13"/>
  <c r="N939" i="13" s="1"/>
  <c r="L126" i="13"/>
  <c r="L939" i="13" s="1"/>
  <c r="R126" i="13"/>
  <c r="R939" i="13" s="1"/>
  <c r="U126" i="13"/>
  <c r="U939" i="13" s="1"/>
  <c r="X126" i="13"/>
  <c r="X939" i="13" s="1"/>
  <c r="K126" i="13"/>
  <c r="K939" i="13" s="1"/>
  <c r="W163" i="13"/>
  <c r="W976" i="13" s="1"/>
  <c r="X163" i="13"/>
  <c r="X976" i="13" s="1"/>
  <c r="O163" i="13"/>
  <c r="O976" i="13" s="1"/>
  <c r="U163" i="13"/>
  <c r="U976" i="13" s="1"/>
  <c r="P163" i="13"/>
  <c r="P976" i="13" s="1"/>
  <c r="Q163" i="13"/>
  <c r="Q976" i="13" s="1"/>
  <c r="K163" i="13"/>
  <c r="K976" i="13" s="1"/>
  <c r="J163" i="13"/>
  <c r="J976" i="13" s="1"/>
  <c r="N163" i="13"/>
  <c r="N976" i="13" s="1"/>
  <c r="S163" i="13"/>
  <c r="S976" i="13" s="1"/>
  <c r="T163" i="13"/>
  <c r="T976" i="13" s="1"/>
  <c r="M163" i="13"/>
  <c r="M976" i="13" s="1"/>
  <c r="L163" i="13"/>
  <c r="L976" i="13" s="1"/>
  <c r="V163" i="13"/>
  <c r="V976" i="13" s="1"/>
  <c r="R163" i="13"/>
  <c r="R976" i="13" s="1"/>
  <c r="W238" i="13"/>
  <c r="W1051" i="13" s="1"/>
  <c r="X238" i="13"/>
  <c r="X1051" i="13" s="1"/>
  <c r="K238" i="13"/>
  <c r="K1051" i="13" s="1"/>
  <c r="V238" i="13"/>
  <c r="V1051" i="13" s="1"/>
  <c r="L238" i="13"/>
  <c r="L1051" i="13" s="1"/>
  <c r="M238" i="13"/>
  <c r="M1051" i="13" s="1"/>
  <c r="T238" i="13"/>
  <c r="T1051" i="13" s="1"/>
  <c r="O238" i="13"/>
  <c r="O1051" i="13" s="1"/>
  <c r="R238" i="13"/>
  <c r="R1051" i="13" s="1"/>
  <c r="S238" i="13"/>
  <c r="S1051" i="13" s="1"/>
  <c r="P238" i="13"/>
  <c r="P1051" i="13" s="1"/>
  <c r="J238" i="13"/>
  <c r="J1051" i="13" s="1"/>
  <c r="Q238" i="13"/>
  <c r="Q1051" i="13" s="1"/>
  <c r="U238" i="13"/>
  <c r="U1051" i="13" s="1"/>
  <c r="N238" i="13"/>
  <c r="N1051" i="13" s="1"/>
  <c r="X120" i="18"/>
  <c r="X912" i="18" s="1"/>
  <c r="W120" i="18"/>
  <c r="W912" i="18" s="1"/>
  <c r="N120" i="18"/>
  <c r="N912" i="18" s="1"/>
  <c r="L120" i="18"/>
  <c r="L912" i="18" s="1"/>
  <c r="K120" i="18"/>
  <c r="K912" i="18" s="1"/>
  <c r="V120" i="18"/>
  <c r="V912" i="18" s="1"/>
  <c r="M120" i="18"/>
  <c r="M912" i="18" s="1"/>
  <c r="S120" i="18"/>
  <c r="S912" i="18" s="1"/>
  <c r="P120" i="18"/>
  <c r="P912" i="18" s="1"/>
  <c r="U120" i="18"/>
  <c r="U912" i="18" s="1"/>
  <c r="T120" i="18"/>
  <c r="T912" i="18" s="1"/>
  <c r="O120" i="18"/>
  <c r="O912" i="18" s="1"/>
  <c r="R120" i="18"/>
  <c r="R912" i="18" s="1"/>
  <c r="Q120" i="18"/>
  <c r="Q912" i="18" s="1"/>
  <c r="J120" i="18"/>
  <c r="J912" i="18" s="1"/>
  <c r="X108" i="14"/>
  <c r="X903" i="14" s="1"/>
  <c r="W108" i="14"/>
  <c r="W903" i="14" s="1"/>
  <c r="S108" i="14"/>
  <c r="S903" i="14" s="1"/>
  <c r="O108" i="14"/>
  <c r="O903" i="14" s="1"/>
  <c r="K108" i="14"/>
  <c r="K903" i="14" s="1"/>
  <c r="P108" i="14"/>
  <c r="P903" i="14" s="1"/>
  <c r="N108" i="14"/>
  <c r="N903" i="14" s="1"/>
  <c r="R108" i="14"/>
  <c r="R903" i="14" s="1"/>
  <c r="M108" i="14"/>
  <c r="M903" i="14" s="1"/>
  <c r="T108" i="14"/>
  <c r="T903" i="14" s="1"/>
  <c r="V108" i="14"/>
  <c r="V903" i="14" s="1"/>
  <c r="U108" i="14"/>
  <c r="U903" i="14" s="1"/>
  <c r="L108" i="14"/>
  <c r="L903" i="14" s="1"/>
  <c r="J108" i="14"/>
  <c r="J903" i="14" s="1"/>
  <c r="Q108" i="14"/>
  <c r="Q903" i="14" s="1"/>
  <c r="W176" i="18"/>
  <c r="W968" i="18" s="1"/>
  <c r="X176" i="18"/>
  <c r="X968" i="18" s="1"/>
  <c r="K176" i="18"/>
  <c r="K968" i="18" s="1"/>
  <c r="N176" i="18"/>
  <c r="N968" i="18" s="1"/>
  <c r="M176" i="18"/>
  <c r="M968" i="18" s="1"/>
  <c r="Q176" i="18"/>
  <c r="Q968" i="18" s="1"/>
  <c r="T176" i="18"/>
  <c r="T968" i="18" s="1"/>
  <c r="S176" i="18"/>
  <c r="S968" i="18" s="1"/>
  <c r="J176" i="18"/>
  <c r="J968" i="18" s="1"/>
  <c r="P176" i="18"/>
  <c r="P968" i="18" s="1"/>
  <c r="L176" i="18"/>
  <c r="L968" i="18" s="1"/>
  <c r="O176" i="18"/>
  <c r="O968" i="18" s="1"/>
  <c r="V176" i="18"/>
  <c r="V968" i="18" s="1"/>
  <c r="U176" i="18"/>
  <c r="U968" i="18" s="1"/>
  <c r="R176" i="18"/>
  <c r="R968" i="18" s="1"/>
  <c r="I184" i="13"/>
  <c r="M184" i="5"/>
  <c r="Y280" i="17"/>
  <c r="J619" i="17"/>
  <c r="Y619" i="17" s="1"/>
  <c r="Y115" i="17"/>
  <c r="W106" i="13"/>
  <c r="W919" i="13" s="1"/>
  <c r="V106" i="13"/>
  <c r="V919" i="13" s="1"/>
  <c r="J106" i="13"/>
  <c r="J919" i="13" s="1"/>
  <c r="X106" i="13"/>
  <c r="X919" i="13" s="1"/>
  <c r="L106" i="13"/>
  <c r="L919" i="13" s="1"/>
  <c r="S106" i="13"/>
  <c r="S919" i="13" s="1"/>
  <c r="M106" i="13"/>
  <c r="M919" i="13" s="1"/>
  <c r="K106" i="13"/>
  <c r="K919" i="13" s="1"/>
  <c r="N106" i="13"/>
  <c r="N919" i="13" s="1"/>
  <c r="Q106" i="13"/>
  <c r="Q919" i="13" s="1"/>
  <c r="P106" i="13"/>
  <c r="P919" i="13" s="1"/>
  <c r="U106" i="13"/>
  <c r="U919" i="13" s="1"/>
  <c r="T106" i="13"/>
  <c r="T919" i="13" s="1"/>
  <c r="R106" i="13"/>
  <c r="R919" i="13" s="1"/>
  <c r="O106" i="13"/>
  <c r="O919" i="13" s="1"/>
  <c r="X212" i="18"/>
  <c r="X1004" i="18" s="1"/>
  <c r="W212" i="18"/>
  <c r="W1004" i="18" s="1"/>
  <c r="N212" i="18"/>
  <c r="N1004" i="18" s="1"/>
  <c r="P212" i="18"/>
  <c r="P1004" i="18" s="1"/>
  <c r="L212" i="18"/>
  <c r="L1004" i="18" s="1"/>
  <c r="J212" i="18"/>
  <c r="J1004" i="18" s="1"/>
  <c r="Q212" i="18"/>
  <c r="Q1004" i="18" s="1"/>
  <c r="U212" i="18"/>
  <c r="U1004" i="18" s="1"/>
  <c r="T212" i="18"/>
  <c r="T1004" i="18" s="1"/>
  <c r="S212" i="18"/>
  <c r="S1004" i="18" s="1"/>
  <c r="M212" i="18"/>
  <c r="M1004" i="18" s="1"/>
  <c r="O212" i="18"/>
  <c r="O1004" i="18" s="1"/>
  <c r="V212" i="18"/>
  <c r="V1004" i="18" s="1"/>
  <c r="R212" i="18"/>
  <c r="R1004" i="18" s="1"/>
  <c r="K212" i="18"/>
  <c r="K1004" i="18" s="1"/>
  <c r="W171" i="14"/>
  <c r="W966" i="14" s="1"/>
  <c r="M171" i="14"/>
  <c r="M966" i="14" s="1"/>
  <c r="P171" i="14"/>
  <c r="P966" i="14" s="1"/>
  <c r="R171" i="14"/>
  <c r="R966" i="14" s="1"/>
  <c r="X171" i="14"/>
  <c r="X966" i="14" s="1"/>
  <c r="T171" i="14"/>
  <c r="T966" i="14" s="1"/>
  <c r="J171" i="14"/>
  <c r="J966" i="14" s="1"/>
  <c r="O171" i="14"/>
  <c r="O966" i="14" s="1"/>
  <c r="S171" i="14"/>
  <c r="S966" i="14" s="1"/>
  <c r="U171" i="14"/>
  <c r="U966" i="14" s="1"/>
  <c r="K171" i="14"/>
  <c r="K966" i="14" s="1"/>
  <c r="L171" i="14"/>
  <c r="L966" i="14" s="1"/>
  <c r="Q171" i="14"/>
  <c r="Q966" i="14" s="1"/>
  <c r="N171" i="14"/>
  <c r="N966" i="14" s="1"/>
  <c r="V171" i="14"/>
  <c r="V966" i="14" s="1"/>
  <c r="X168" i="14"/>
  <c r="X963" i="14" s="1"/>
  <c r="P168" i="14"/>
  <c r="P963" i="14" s="1"/>
  <c r="O168" i="14"/>
  <c r="O963" i="14" s="1"/>
  <c r="Q168" i="14"/>
  <c r="Q963" i="14" s="1"/>
  <c r="R168" i="14"/>
  <c r="R963" i="14" s="1"/>
  <c r="J168" i="14"/>
  <c r="J963" i="14" s="1"/>
  <c r="M168" i="14"/>
  <c r="M963" i="14" s="1"/>
  <c r="U168" i="14"/>
  <c r="U963" i="14" s="1"/>
  <c r="L168" i="14"/>
  <c r="L963" i="14" s="1"/>
  <c r="W168" i="14"/>
  <c r="W963" i="14" s="1"/>
  <c r="S168" i="14"/>
  <c r="S963" i="14" s="1"/>
  <c r="N168" i="14"/>
  <c r="N963" i="14" s="1"/>
  <c r="K168" i="14"/>
  <c r="K963" i="14" s="1"/>
  <c r="V168" i="14"/>
  <c r="V963" i="14" s="1"/>
  <c r="T168" i="14"/>
  <c r="T963" i="14" s="1"/>
  <c r="W258" i="18"/>
  <c r="W1050" i="18" s="1"/>
  <c r="X258" i="18"/>
  <c r="X1050" i="18" s="1"/>
  <c r="R258" i="18"/>
  <c r="R1050" i="18" s="1"/>
  <c r="U258" i="18"/>
  <c r="U1050" i="18" s="1"/>
  <c r="Q258" i="18"/>
  <c r="Q1050" i="18" s="1"/>
  <c r="N258" i="18"/>
  <c r="N1050" i="18" s="1"/>
  <c r="J258" i="18"/>
  <c r="J1050" i="18" s="1"/>
  <c r="T258" i="18"/>
  <c r="T1050" i="18" s="1"/>
  <c r="S258" i="18"/>
  <c r="S1050" i="18" s="1"/>
  <c r="K258" i="18"/>
  <c r="K1050" i="18" s="1"/>
  <c r="L258" i="18"/>
  <c r="L1050" i="18" s="1"/>
  <c r="V258" i="18"/>
  <c r="V1050" i="18" s="1"/>
  <c r="M258" i="18"/>
  <c r="M1050" i="18" s="1"/>
  <c r="O258" i="18"/>
  <c r="O1050" i="18" s="1"/>
  <c r="P258" i="18"/>
  <c r="P1050" i="18" s="1"/>
  <c r="W115" i="13"/>
  <c r="W928" i="13" s="1"/>
  <c r="X115" i="13"/>
  <c r="X928" i="13" s="1"/>
  <c r="Q115" i="13"/>
  <c r="Q928" i="13" s="1"/>
  <c r="T115" i="13"/>
  <c r="T928" i="13" s="1"/>
  <c r="S115" i="13"/>
  <c r="S928" i="13" s="1"/>
  <c r="V115" i="13"/>
  <c r="V928" i="13" s="1"/>
  <c r="J115" i="13"/>
  <c r="J928" i="13" s="1"/>
  <c r="K115" i="13"/>
  <c r="K928" i="13" s="1"/>
  <c r="U115" i="13"/>
  <c r="U928" i="13" s="1"/>
  <c r="M115" i="13"/>
  <c r="M928" i="13" s="1"/>
  <c r="L115" i="13"/>
  <c r="L928" i="13" s="1"/>
  <c r="R115" i="13"/>
  <c r="R928" i="13" s="1"/>
  <c r="O115" i="13"/>
  <c r="O928" i="13" s="1"/>
  <c r="P115" i="13"/>
  <c r="P928" i="13" s="1"/>
  <c r="N115" i="13"/>
  <c r="N928" i="13" s="1"/>
  <c r="X110" i="14"/>
  <c r="X905" i="14" s="1"/>
  <c r="W110" i="14"/>
  <c r="W905" i="14" s="1"/>
  <c r="S110" i="14"/>
  <c r="S905" i="14" s="1"/>
  <c r="V110" i="14"/>
  <c r="V905" i="14" s="1"/>
  <c r="M110" i="14"/>
  <c r="M905" i="14" s="1"/>
  <c r="O110" i="14"/>
  <c r="O905" i="14" s="1"/>
  <c r="P110" i="14"/>
  <c r="P905" i="14" s="1"/>
  <c r="N110" i="14"/>
  <c r="N905" i="14" s="1"/>
  <c r="R110" i="14"/>
  <c r="R905" i="14" s="1"/>
  <c r="L110" i="14"/>
  <c r="L905" i="14" s="1"/>
  <c r="U110" i="14"/>
  <c r="U905" i="14" s="1"/>
  <c r="J110" i="14"/>
  <c r="J905" i="14" s="1"/>
  <c r="Q110" i="14"/>
  <c r="Q905" i="14" s="1"/>
  <c r="T110" i="14"/>
  <c r="T905" i="14" s="1"/>
  <c r="K110" i="14"/>
  <c r="K905" i="14" s="1"/>
  <c r="X223" i="14"/>
  <c r="X1018" i="14" s="1"/>
  <c r="W223" i="14"/>
  <c r="W1018" i="14" s="1"/>
  <c r="U223" i="14"/>
  <c r="U1018" i="14" s="1"/>
  <c r="J223" i="14"/>
  <c r="J1018" i="14" s="1"/>
  <c r="V223" i="14"/>
  <c r="V1018" i="14" s="1"/>
  <c r="Q223" i="14"/>
  <c r="Q1018" i="14" s="1"/>
  <c r="P223" i="14"/>
  <c r="P1018" i="14" s="1"/>
  <c r="R223" i="14"/>
  <c r="R1018" i="14" s="1"/>
  <c r="O223" i="14"/>
  <c r="O1018" i="14" s="1"/>
  <c r="S223" i="14"/>
  <c r="S1018" i="14" s="1"/>
  <c r="T223" i="14"/>
  <c r="T1018" i="14" s="1"/>
  <c r="M223" i="14"/>
  <c r="M1018" i="14" s="1"/>
  <c r="L223" i="14"/>
  <c r="L1018" i="14" s="1"/>
  <c r="K223" i="14"/>
  <c r="K1018" i="14" s="1"/>
  <c r="N223" i="14"/>
  <c r="N1018" i="14" s="1"/>
  <c r="W197" i="13"/>
  <c r="W1010" i="13" s="1"/>
  <c r="X197" i="13"/>
  <c r="X1010" i="13" s="1"/>
  <c r="P197" i="13"/>
  <c r="P1010" i="13" s="1"/>
  <c r="U197" i="13"/>
  <c r="U1010" i="13" s="1"/>
  <c r="V197" i="13"/>
  <c r="V1010" i="13" s="1"/>
  <c r="N197" i="13"/>
  <c r="N1010" i="13" s="1"/>
  <c r="Q197" i="13"/>
  <c r="Q1010" i="13" s="1"/>
  <c r="T197" i="13"/>
  <c r="T1010" i="13" s="1"/>
  <c r="O197" i="13"/>
  <c r="O1010" i="13" s="1"/>
  <c r="S197" i="13"/>
  <c r="S1010" i="13" s="1"/>
  <c r="J197" i="13"/>
  <c r="J1010" i="13" s="1"/>
  <c r="L197" i="13"/>
  <c r="L1010" i="13" s="1"/>
  <c r="M197" i="13"/>
  <c r="M1010" i="13" s="1"/>
  <c r="K197" i="13"/>
  <c r="K1010" i="13" s="1"/>
  <c r="R197" i="13"/>
  <c r="R1010" i="13" s="1"/>
  <c r="X247" i="18"/>
  <c r="X1039" i="18" s="1"/>
  <c r="L247" i="18"/>
  <c r="L1039" i="18" s="1"/>
  <c r="K247" i="18"/>
  <c r="K1039" i="18" s="1"/>
  <c r="J247" i="18"/>
  <c r="J1039" i="18" s="1"/>
  <c r="S247" i="18"/>
  <c r="S1039" i="18" s="1"/>
  <c r="N247" i="18"/>
  <c r="N1039" i="18" s="1"/>
  <c r="W247" i="18"/>
  <c r="W1039" i="18" s="1"/>
  <c r="Q247" i="18"/>
  <c r="Q1039" i="18" s="1"/>
  <c r="U247" i="18"/>
  <c r="U1039" i="18" s="1"/>
  <c r="P247" i="18"/>
  <c r="P1039" i="18" s="1"/>
  <c r="V247" i="18"/>
  <c r="V1039" i="18" s="1"/>
  <c r="T247" i="18"/>
  <c r="T1039" i="18" s="1"/>
  <c r="M247" i="18"/>
  <c r="M1039" i="18" s="1"/>
  <c r="R247" i="18"/>
  <c r="R1039" i="18" s="1"/>
  <c r="O247" i="18"/>
  <c r="O1039" i="18" s="1"/>
  <c r="Y462" i="17"/>
  <c r="T630" i="17"/>
  <c r="X249" i="14"/>
  <c r="X1044" i="14" s="1"/>
  <c r="N249" i="14"/>
  <c r="N1044" i="14" s="1"/>
  <c r="W249" i="14"/>
  <c r="W1044" i="14" s="1"/>
  <c r="T249" i="14"/>
  <c r="T1044" i="14" s="1"/>
  <c r="V249" i="14"/>
  <c r="V1044" i="14" s="1"/>
  <c r="P249" i="14"/>
  <c r="P1044" i="14" s="1"/>
  <c r="L249" i="14"/>
  <c r="L1044" i="14" s="1"/>
  <c r="Q249" i="14"/>
  <c r="Q1044" i="14" s="1"/>
  <c r="K249" i="14"/>
  <c r="K1044" i="14" s="1"/>
  <c r="R249" i="14"/>
  <c r="R1044" i="14" s="1"/>
  <c r="J249" i="14"/>
  <c r="J1044" i="14" s="1"/>
  <c r="S249" i="14"/>
  <c r="S1044" i="14" s="1"/>
  <c r="M249" i="14"/>
  <c r="M1044" i="14" s="1"/>
  <c r="U249" i="14"/>
  <c r="U1044" i="14" s="1"/>
  <c r="O249" i="14"/>
  <c r="O1044" i="14" s="1"/>
  <c r="W246" i="18"/>
  <c r="W1038" i="18" s="1"/>
  <c r="L246" i="18"/>
  <c r="L1038" i="18" s="1"/>
  <c r="P246" i="18"/>
  <c r="P1038" i="18" s="1"/>
  <c r="V246" i="18"/>
  <c r="V1038" i="18" s="1"/>
  <c r="X246" i="18"/>
  <c r="X1038" i="18" s="1"/>
  <c r="U246" i="18"/>
  <c r="U1038" i="18" s="1"/>
  <c r="N246" i="18"/>
  <c r="N1038" i="18" s="1"/>
  <c r="Q246" i="18"/>
  <c r="Q1038" i="18" s="1"/>
  <c r="M246" i="18"/>
  <c r="M1038" i="18" s="1"/>
  <c r="J246" i="18"/>
  <c r="J1038" i="18" s="1"/>
  <c r="O246" i="18"/>
  <c r="O1038" i="18" s="1"/>
  <c r="K246" i="18"/>
  <c r="K1038" i="18" s="1"/>
  <c r="R246" i="18"/>
  <c r="R1038" i="18" s="1"/>
  <c r="T246" i="18"/>
  <c r="T1038" i="18" s="1"/>
  <c r="S246" i="18"/>
  <c r="S1038" i="18" s="1"/>
  <c r="X193" i="18"/>
  <c r="X985" i="18" s="1"/>
  <c r="S193" i="18"/>
  <c r="S985" i="18" s="1"/>
  <c r="N193" i="18"/>
  <c r="N985" i="18" s="1"/>
  <c r="M193" i="18"/>
  <c r="M985" i="18" s="1"/>
  <c r="T193" i="18"/>
  <c r="T985" i="18" s="1"/>
  <c r="K193" i="18"/>
  <c r="K985" i="18" s="1"/>
  <c r="J193" i="18"/>
  <c r="J985" i="18" s="1"/>
  <c r="Q193" i="18"/>
  <c r="Q985" i="18" s="1"/>
  <c r="W193" i="18"/>
  <c r="W985" i="18" s="1"/>
  <c r="L193" i="18"/>
  <c r="L985" i="18" s="1"/>
  <c r="P193" i="18"/>
  <c r="P985" i="18" s="1"/>
  <c r="V193" i="18"/>
  <c r="V985" i="18" s="1"/>
  <c r="U193" i="18"/>
  <c r="U985" i="18" s="1"/>
  <c r="O193" i="18"/>
  <c r="O985" i="18" s="1"/>
  <c r="R193" i="18"/>
  <c r="R985" i="18" s="1"/>
  <c r="X159" i="13"/>
  <c r="X972" i="13" s="1"/>
  <c r="L159" i="13"/>
  <c r="L972" i="13" s="1"/>
  <c r="R159" i="13"/>
  <c r="R972" i="13" s="1"/>
  <c r="V159" i="13"/>
  <c r="V972" i="13" s="1"/>
  <c r="O159" i="13"/>
  <c r="O972" i="13" s="1"/>
  <c r="K159" i="13"/>
  <c r="K972" i="13" s="1"/>
  <c r="U159" i="13"/>
  <c r="U972" i="13" s="1"/>
  <c r="N159" i="13"/>
  <c r="N972" i="13" s="1"/>
  <c r="J159" i="13"/>
  <c r="J972" i="13" s="1"/>
  <c r="M159" i="13"/>
  <c r="M972" i="13" s="1"/>
  <c r="T159" i="13"/>
  <c r="T972" i="13" s="1"/>
  <c r="P159" i="13"/>
  <c r="P972" i="13" s="1"/>
  <c r="W159" i="13"/>
  <c r="W972" i="13" s="1"/>
  <c r="Q159" i="13"/>
  <c r="Q972" i="13" s="1"/>
  <c r="S159" i="13"/>
  <c r="S972" i="13" s="1"/>
  <c r="W102" i="14"/>
  <c r="W897" i="14" s="1"/>
  <c r="X102" i="14"/>
  <c r="X897" i="14" s="1"/>
  <c r="T102" i="14"/>
  <c r="T897" i="14" s="1"/>
  <c r="M102" i="14"/>
  <c r="M897" i="14" s="1"/>
  <c r="R102" i="14"/>
  <c r="R897" i="14" s="1"/>
  <c r="U102" i="14"/>
  <c r="U897" i="14" s="1"/>
  <c r="O102" i="14"/>
  <c r="O897" i="14" s="1"/>
  <c r="Q102" i="14"/>
  <c r="Q897" i="14" s="1"/>
  <c r="S102" i="14"/>
  <c r="S897" i="14" s="1"/>
  <c r="P102" i="14"/>
  <c r="P897" i="14" s="1"/>
  <c r="J102" i="14"/>
  <c r="J897" i="14" s="1"/>
  <c r="K102" i="14"/>
  <c r="K897" i="14" s="1"/>
  <c r="V102" i="14"/>
  <c r="V897" i="14" s="1"/>
  <c r="L102" i="14"/>
  <c r="L897" i="14" s="1"/>
  <c r="N102" i="14"/>
  <c r="N897" i="14" s="1"/>
  <c r="L115" i="18"/>
  <c r="L907" i="18" s="1"/>
  <c r="X115" i="18"/>
  <c r="X907" i="18" s="1"/>
  <c r="O115" i="18"/>
  <c r="O907" i="18" s="1"/>
  <c r="V115" i="18"/>
  <c r="V907" i="18" s="1"/>
  <c r="N115" i="18"/>
  <c r="N907" i="18" s="1"/>
  <c r="P115" i="18"/>
  <c r="P907" i="18" s="1"/>
  <c r="U115" i="18"/>
  <c r="U907" i="18" s="1"/>
  <c r="W115" i="18"/>
  <c r="W907" i="18" s="1"/>
  <c r="S115" i="18"/>
  <c r="S907" i="18" s="1"/>
  <c r="J115" i="18"/>
  <c r="J907" i="18" s="1"/>
  <c r="Q115" i="18"/>
  <c r="Q907" i="18" s="1"/>
  <c r="T115" i="18"/>
  <c r="T907" i="18" s="1"/>
  <c r="K115" i="18"/>
  <c r="K907" i="18" s="1"/>
  <c r="M115" i="18"/>
  <c r="M907" i="18" s="1"/>
  <c r="R115" i="18"/>
  <c r="R907" i="18" s="1"/>
  <c r="W118" i="13"/>
  <c r="W931" i="13" s="1"/>
  <c r="X118" i="13"/>
  <c r="X931" i="13" s="1"/>
  <c r="T118" i="13"/>
  <c r="T931" i="13" s="1"/>
  <c r="V118" i="13"/>
  <c r="V931" i="13" s="1"/>
  <c r="L118" i="13"/>
  <c r="L931" i="13" s="1"/>
  <c r="M118" i="13"/>
  <c r="M931" i="13" s="1"/>
  <c r="J118" i="13"/>
  <c r="J931" i="13" s="1"/>
  <c r="P118" i="13"/>
  <c r="P931" i="13" s="1"/>
  <c r="O118" i="13"/>
  <c r="O931" i="13" s="1"/>
  <c r="U118" i="13"/>
  <c r="U931" i="13" s="1"/>
  <c r="K118" i="13"/>
  <c r="K931" i="13" s="1"/>
  <c r="S118" i="13"/>
  <c r="S931" i="13" s="1"/>
  <c r="R118" i="13"/>
  <c r="R931" i="13" s="1"/>
  <c r="N118" i="13"/>
  <c r="N931" i="13" s="1"/>
  <c r="Q118" i="13"/>
  <c r="Q931" i="13" s="1"/>
  <c r="W221" i="18"/>
  <c r="W1013" i="18" s="1"/>
  <c r="X221" i="18"/>
  <c r="X1013" i="18" s="1"/>
  <c r="S221" i="18"/>
  <c r="S1013" i="18" s="1"/>
  <c r="Q221" i="18"/>
  <c r="Q1013" i="18" s="1"/>
  <c r="P221" i="18"/>
  <c r="P1013" i="18" s="1"/>
  <c r="N221" i="18"/>
  <c r="N1013" i="18" s="1"/>
  <c r="M221" i="18"/>
  <c r="M1013" i="18" s="1"/>
  <c r="U221" i="18"/>
  <c r="U1013" i="18" s="1"/>
  <c r="T221" i="18"/>
  <c r="T1013" i="18" s="1"/>
  <c r="R221" i="18"/>
  <c r="R1013" i="18" s="1"/>
  <c r="L221" i="18"/>
  <c r="L1013" i="18" s="1"/>
  <c r="V221" i="18"/>
  <c r="V1013" i="18" s="1"/>
  <c r="J221" i="18"/>
  <c r="J1013" i="18" s="1"/>
  <c r="O221" i="18"/>
  <c r="O1013" i="18" s="1"/>
  <c r="K221" i="18"/>
  <c r="K1013" i="18" s="1"/>
  <c r="X101" i="18"/>
  <c r="X893" i="18" s="1"/>
  <c r="W101" i="18"/>
  <c r="W893" i="18" s="1"/>
  <c r="R101" i="18"/>
  <c r="R893" i="18" s="1"/>
  <c r="K101" i="18"/>
  <c r="K893" i="18" s="1"/>
  <c r="T101" i="18"/>
  <c r="T893" i="18" s="1"/>
  <c r="S101" i="18"/>
  <c r="S893" i="18" s="1"/>
  <c r="J101" i="18"/>
  <c r="J893" i="18" s="1"/>
  <c r="Q101" i="18"/>
  <c r="Q893" i="18" s="1"/>
  <c r="U101" i="18"/>
  <c r="U893" i="18" s="1"/>
  <c r="M101" i="18"/>
  <c r="M893" i="18" s="1"/>
  <c r="O101" i="18"/>
  <c r="O893" i="18" s="1"/>
  <c r="L101" i="18"/>
  <c r="L893" i="18" s="1"/>
  <c r="P101" i="18"/>
  <c r="P893" i="18" s="1"/>
  <c r="V101" i="18"/>
  <c r="V893" i="18" s="1"/>
  <c r="N101" i="18"/>
  <c r="N893" i="18" s="1"/>
  <c r="W152" i="18"/>
  <c r="W944" i="18" s="1"/>
  <c r="K152" i="18"/>
  <c r="K944" i="18" s="1"/>
  <c r="R152" i="18"/>
  <c r="R944" i="18" s="1"/>
  <c r="Q152" i="18"/>
  <c r="Q944" i="18" s="1"/>
  <c r="N152" i="18"/>
  <c r="N944" i="18" s="1"/>
  <c r="P152" i="18"/>
  <c r="P944" i="18" s="1"/>
  <c r="V152" i="18"/>
  <c r="V944" i="18" s="1"/>
  <c r="T152" i="18"/>
  <c r="T944" i="18" s="1"/>
  <c r="X152" i="18"/>
  <c r="X944" i="18" s="1"/>
  <c r="L152" i="18"/>
  <c r="L944" i="18" s="1"/>
  <c r="S152" i="18"/>
  <c r="S944" i="18" s="1"/>
  <c r="J152" i="18"/>
  <c r="J944" i="18" s="1"/>
  <c r="M152" i="18"/>
  <c r="M944" i="18" s="1"/>
  <c r="O152" i="18"/>
  <c r="O944" i="18" s="1"/>
  <c r="U152" i="18"/>
  <c r="U944" i="18" s="1"/>
  <c r="W262" i="13"/>
  <c r="W1075" i="13" s="1"/>
  <c r="X262" i="13"/>
  <c r="X1075" i="13" s="1"/>
  <c r="L262" i="13"/>
  <c r="L1075" i="13" s="1"/>
  <c r="K262" i="13"/>
  <c r="K1075" i="13" s="1"/>
  <c r="M262" i="13"/>
  <c r="M1075" i="13" s="1"/>
  <c r="U262" i="13"/>
  <c r="U1075" i="13" s="1"/>
  <c r="Q262" i="13"/>
  <c r="Q1075" i="13" s="1"/>
  <c r="T262" i="13"/>
  <c r="T1075" i="13" s="1"/>
  <c r="P262" i="13"/>
  <c r="P1075" i="13" s="1"/>
  <c r="S262" i="13"/>
  <c r="S1075" i="13" s="1"/>
  <c r="N262" i="13"/>
  <c r="N1075" i="13" s="1"/>
  <c r="J262" i="13"/>
  <c r="J1075" i="13" s="1"/>
  <c r="V262" i="13"/>
  <c r="V1075" i="13" s="1"/>
  <c r="R262" i="13"/>
  <c r="R1075" i="13" s="1"/>
  <c r="O262" i="13"/>
  <c r="O1075" i="13" s="1"/>
  <c r="W203" i="14"/>
  <c r="W998" i="14" s="1"/>
  <c r="X203" i="14"/>
  <c r="X998" i="14" s="1"/>
  <c r="P203" i="14"/>
  <c r="P998" i="14" s="1"/>
  <c r="T203" i="14"/>
  <c r="T998" i="14" s="1"/>
  <c r="L203" i="14"/>
  <c r="L998" i="14" s="1"/>
  <c r="U203" i="14"/>
  <c r="U998" i="14" s="1"/>
  <c r="R203" i="14"/>
  <c r="R998" i="14" s="1"/>
  <c r="M203" i="14"/>
  <c r="M998" i="14" s="1"/>
  <c r="K203" i="14"/>
  <c r="K998" i="14" s="1"/>
  <c r="N203" i="14"/>
  <c r="N998" i="14" s="1"/>
  <c r="O203" i="14"/>
  <c r="O998" i="14" s="1"/>
  <c r="J203" i="14"/>
  <c r="J998" i="14" s="1"/>
  <c r="Q203" i="14"/>
  <c r="Q998" i="14" s="1"/>
  <c r="S203" i="14"/>
  <c r="S998" i="14" s="1"/>
  <c r="V203" i="14"/>
  <c r="V998" i="14" s="1"/>
  <c r="P618" i="17"/>
  <c r="O628" i="17"/>
  <c r="W242" i="13"/>
  <c r="W1055" i="13" s="1"/>
  <c r="X242" i="13"/>
  <c r="X1055" i="13" s="1"/>
  <c r="N242" i="13"/>
  <c r="N1055" i="13" s="1"/>
  <c r="R242" i="13"/>
  <c r="R1055" i="13" s="1"/>
  <c r="S242" i="13"/>
  <c r="S1055" i="13" s="1"/>
  <c r="T242" i="13"/>
  <c r="T1055" i="13" s="1"/>
  <c r="J242" i="13"/>
  <c r="J1055" i="13" s="1"/>
  <c r="M242" i="13"/>
  <c r="M1055" i="13" s="1"/>
  <c r="L242" i="13"/>
  <c r="L1055" i="13" s="1"/>
  <c r="P242" i="13"/>
  <c r="P1055" i="13" s="1"/>
  <c r="V242" i="13"/>
  <c r="V1055" i="13" s="1"/>
  <c r="U242" i="13"/>
  <c r="U1055" i="13" s="1"/>
  <c r="K242" i="13"/>
  <c r="K1055" i="13" s="1"/>
  <c r="Q242" i="13"/>
  <c r="Q1055" i="13" s="1"/>
  <c r="O242" i="13"/>
  <c r="O1055" i="13" s="1"/>
  <c r="T213" i="14"/>
  <c r="T1008" i="14" s="1"/>
  <c r="N213" i="14"/>
  <c r="N1008" i="14" s="1"/>
  <c r="S213" i="14"/>
  <c r="S1008" i="14" s="1"/>
  <c r="M213" i="14"/>
  <c r="M1008" i="14" s="1"/>
  <c r="U213" i="14"/>
  <c r="U1008" i="14" s="1"/>
  <c r="K213" i="14"/>
  <c r="K1008" i="14" s="1"/>
  <c r="P213" i="14"/>
  <c r="P1008" i="14" s="1"/>
  <c r="X213" i="14"/>
  <c r="X1008" i="14" s="1"/>
  <c r="W213" i="14"/>
  <c r="W1008" i="14" s="1"/>
  <c r="V213" i="14"/>
  <c r="V1008" i="14" s="1"/>
  <c r="L213" i="14"/>
  <c r="L1008" i="14" s="1"/>
  <c r="Q213" i="14"/>
  <c r="Q1008" i="14" s="1"/>
  <c r="O213" i="14"/>
  <c r="O1008" i="14" s="1"/>
  <c r="R213" i="14"/>
  <c r="R1008" i="14" s="1"/>
  <c r="J213" i="14"/>
  <c r="J1008" i="14" s="1"/>
  <c r="W190" i="14"/>
  <c r="X190" i="14"/>
  <c r="U190" i="14"/>
  <c r="R190" i="14"/>
  <c r="J190" i="14"/>
  <c r="M190" i="14"/>
  <c r="V190" i="14"/>
  <c r="S190" i="14"/>
  <c r="N190" i="14"/>
  <c r="L190" i="14"/>
  <c r="P190" i="14"/>
  <c r="K190" i="14"/>
  <c r="O190" i="14"/>
  <c r="Q190" i="14"/>
  <c r="T190" i="14"/>
  <c r="X231" i="18"/>
  <c r="W231" i="18"/>
  <c r="L231" i="18"/>
  <c r="R231" i="18"/>
  <c r="K231" i="18"/>
  <c r="T231" i="18"/>
  <c r="V231" i="18"/>
  <c r="J231" i="18"/>
  <c r="N231" i="18"/>
  <c r="M231" i="18"/>
  <c r="U231" i="18"/>
  <c r="O231" i="18"/>
  <c r="P231" i="18"/>
  <c r="Q231" i="18"/>
  <c r="S231" i="18"/>
  <c r="X110" i="18"/>
  <c r="X902" i="18" s="1"/>
  <c r="W110" i="18"/>
  <c r="W902" i="18" s="1"/>
  <c r="L110" i="18"/>
  <c r="L902" i="18" s="1"/>
  <c r="O110" i="18"/>
  <c r="O902" i="18" s="1"/>
  <c r="K110" i="18"/>
  <c r="K902" i="18" s="1"/>
  <c r="S110" i="18"/>
  <c r="S902" i="18" s="1"/>
  <c r="T110" i="18"/>
  <c r="T902" i="18" s="1"/>
  <c r="N110" i="18"/>
  <c r="N902" i="18" s="1"/>
  <c r="M110" i="18"/>
  <c r="M902" i="18" s="1"/>
  <c r="P110" i="18"/>
  <c r="P902" i="18" s="1"/>
  <c r="U110" i="18"/>
  <c r="U902" i="18" s="1"/>
  <c r="J110" i="18"/>
  <c r="J902" i="18" s="1"/>
  <c r="V110" i="18"/>
  <c r="V902" i="18" s="1"/>
  <c r="R110" i="18"/>
  <c r="R902" i="18" s="1"/>
  <c r="Q110" i="18"/>
  <c r="Q902" i="18" s="1"/>
  <c r="W165" i="18"/>
  <c r="W957" i="18" s="1"/>
  <c r="P165" i="18"/>
  <c r="P957" i="18" s="1"/>
  <c r="T165" i="18"/>
  <c r="T957" i="18" s="1"/>
  <c r="S165" i="18"/>
  <c r="S957" i="18" s="1"/>
  <c r="O165" i="18"/>
  <c r="O957" i="18" s="1"/>
  <c r="V165" i="18"/>
  <c r="V957" i="18" s="1"/>
  <c r="J165" i="18"/>
  <c r="J957" i="18" s="1"/>
  <c r="L165" i="18"/>
  <c r="L957" i="18" s="1"/>
  <c r="N165" i="18"/>
  <c r="N957" i="18" s="1"/>
  <c r="K165" i="18"/>
  <c r="K957" i="18" s="1"/>
  <c r="X165" i="18"/>
  <c r="X957" i="18" s="1"/>
  <c r="M165" i="18"/>
  <c r="M957" i="18" s="1"/>
  <c r="Q165" i="18"/>
  <c r="Q957" i="18" s="1"/>
  <c r="U165" i="18"/>
  <c r="U957" i="18" s="1"/>
  <c r="R165" i="18"/>
  <c r="R957" i="18" s="1"/>
  <c r="W239" i="13"/>
  <c r="W1052" i="13" s="1"/>
  <c r="X239" i="13"/>
  <c r="X1052" i="13" s="1"/>
  <c r="S239" i="13"/>
  <c r="S1052" i="13" s="1"/>
  <c r="P239" i="13"/>
  <c r="P1052" i="13" s="1"/>
  <c r="L239" i="13"/>
  <c r="L1052" i="13" s="1"/>
  <c r="M239" i="13"/>
  <c r="M1052" i="13" s="1"/>
  <c r="Q239" i="13"/>
  <c r="Q1052" i="13" s="1"/>
  <c r="U239" i="13"/>
  <c r="U1052" i="13" s="1"/>
  <c r="J239" i="13"/>
  <c r="J1052" i="13" s="1"/>
  <c r="N239" i="13"/>
  <c r="N1052" i="13" s="1"/>
  <c r="K239" i="13"/>
  <c r="K1052" i="13" s="1"/>
  <c r="V239" i="13"/>
  <c r="V1052" i="13" s="1"/>
  <c r="T239" i="13"/>
  <c r="T1052" i="13" s="1"/>
  <c r="O239" i="13"/>
  <c r="O1052" i="13" s="1"/>
  <c r="R239" i="13"/>
  <c r="R1052" i="13" s="1"/>
  <c r="W108" i="18"/>
  <c r="W900" i="18" s="1"/>
  <c r="X108" i="18"/>
  <c r="X900" i="18" s="1"/>
  <c r="M108" i="18"/>
  <c r="M900" i="18" s="1"/>
  <c r="V108" i="18"/>
  <c r="V900" i="18" s="1"/>
  <c r="U108" i="18"/>
  <c r="U900" i="18" s="1"/>
  <c r="O108" i="18"/>
  <c r="O900" i="18" s="1"/>
  <c r="N108" i="18"/>
  <c r="N900" i="18" s="1"/>
  <c r="P108" i="18"/>
  <c r="P900" i="18" s="1"/>
  <c r="J108" i="18"/>
  <c r="J900" i="18" s="1"/>
  <c r="K108" i="18"/>
  <c r="K900" i="18" s="1"/>
  <c r="S108" i="18"/>
  <c r="S900" i="18" s="1"/>
  <c r="Q108" i="18"/>
  <c r="Q900" i="18" s="1"/>
  <c r="L108" i="18"/>
  <c r="L900" i="18" s="1"/>
  <c r="T108" i="18"/>
  <c r="T900" i="18" s="1"/>
  <c r="R108" i="18"/>
  <c r="R900" i="18" s="1"/>
  <c r="W107" i="14"/>
  <c r="W902" i="14" s="1"/>
  <c r="U107" i="14"/>
  <c r="U902" i="14" s="1"/>
  <c r="L107" i="14"/>
  <c r="L902" i="14" s="1"/>
  <c r="X107" i="14"/>
  <c r="X902" i="14" s="1"/>
  <c r="K107" i="14"/>
  <c r="K902" i="14" s="1"/>
  <c r="P107" i="14"/>
  <c r="P902" i="14" s="1"/>
  <c r="N107" i="14"/>
  <c r="N902" i="14" s="1"/>
  <c r="T107" i="14"/>
  <c r="T902" i="14" s="1"/>
  <c r="S107" i="14"/>
  <c r="S902" i="14" s="1"/>
  <c r="O107" i="14"/>
  <c r="O902" i="14" s="1"/>
  <c r="Q107" i="14"/>
  <c r="Q902" i="14" s="1"/>
  <c r="M107" i="14"/>
  <c r="M902" i="14" s="1"/>
  <c r="J107" i="14"/>
  <c r="J902" i="14" s="1"/>
  <c r="R107" i="14"/>
  <c r="R902" i="14" s="1"/>
  <c r="V107" i="14"/>
  <c r="V902" i="14" s="1"/>
  <c r="W253" i="18"/>
  <c r="W1045" i="18" s="1"/>
  <c r="X253" i="18"/>
  <c r="X1045" i="18" s="1"/>
  <c r="S253" i="18"/>
  <c r="S1045" i="18" s="1"/>
  <c r="R253" i="18"/>
  <c r="R1045" i="18" s="1"/>
  <c r="U253" i="18"/>
  <c r="U1045" i="18" s="1"/>
  <c r="V253" i="18"/>
  <c r="V1045" i="18" s="1"/>
  <c r="M253" i="18"/>
  <c r="M1045" i="18" s="1"/>
  <c r="J253" i="18"/>
  <c r="J1045" i="18" s="1"/>
  <c r="T253" i="18"/>
  <c r="T1045" i="18" s="1"/>
  <c r="N253" i="18"/>
  <c r="N1045" i="18" s="1"/>
  <c r="K253" i="18"/>
  <c r="K1045" i="18" s="1"/>
  <c r="O253" i="18"/>
  <c r="O1045" i="18" s="1"/>
  <c r="P253" i="18"/>
  <c r="P1045" i="18" s="1"/>
  <c r="L253" i="18"/>
  <c r="L1045" i="18" s="1"/>
  <c r="Q253" i="18"/>
  <c r="Q1045" i="18" s="1"/>
  <c r="W192" i="18"/>
  <c r="W984" i="18" s="1"/>
  <c r="X192" i="18"/>
  <c r="X984" i="18" s="1"/>
  <c r="N192" i="18"/>
  <c r="N984" i="18" s="1"/>
  <c r="P192" i="18"/>
  <c r="P984" i="18" s="1"/>
  <c r="U192" i="18"/>
  <c r="U984" i="18" s="1"/>
  <c r="V192" i="18"/>
  <c r="V984" i="18" s="1"/>
  <c r="J192" i="18"/>
  <c r="J984" i="18" s="1"/>
  <c r="Q192" i="18"/>
  <c r="Q984" i="18" s="1"/>
  <c r="S192" i="18"/>
  <c r="S984" i="18" s="1"/>
  <c r="T192" i="18"/>
  <c r="T984" i="18" s="1"/>
  <c r="M192" i="18"/>
  <c r="M984" i="18" s="1"/>
  <c r="K192" i="18"/>
  <c r="K984" i="18" s="1"/>
  <c r="L192" i="18"/>
  <c r="L984" i="18" s="1"/>
  <c r="O192" i="18"/>
  <c r="O984" i="18" s="1"/>
  <c r="R192" i="18"/>
  <c r="R984" i="18" s="1"/>
  <c r="W252" i="18"/>
  <c r="W1044" i="18" s="1"/>
  <c r="X252" i="18"/>
  <c r="X1044" i="18" s="1"/>
  <c r="M252" i="18"/>
  <c r="M1044" i="18" s="1"/>
  <c r="L252" i="18"/>
  <c r="L1044" i="18" s="1"/>
  <c r="P252" i="18"/>
  <c r="P1044" i="18" s="1"/>
  <c r="S252" i="18"/>
  <c r="S1044" i="18" s="1"/>
  <c r="N252" i="18"/>
  <c r="N1044" i="18" s="1"/>
  <c r="Q252" i="18"/>
  <c r="Q1044" i="18" s="1"/>
  <c r="O252" i="18"/>
  <c r="O1044" i="18" s="1"/>
  <c r="K252" i="18"/>
  <c r="K1044" i="18" s="1"/>
  <c r="R252" i="18"/>
  <c r="R1044" i="18" s="1"/>
  <c r="V252" i="18"/>
  <c r="V1044" i="18" s="1"/>
  <c r="J252" i="18"/>
  <c r="J1044" i="18" s="1"/>
  <c r="T252" i="18"/>
  <c r="T1044" i="18" s="1"/>
  <c r="U252" i="18"/>
  <c r="U1044" i="18" s="1"/>
  <c r="W211" i="18"/>
  <c r="W1003" i="18" s="1"/>
  <c r="X211" i="18"/>
  <c r="X1003" i="18" s="1"/>
  <c r="U211" i="18"/>
  <c r="U1003" i="18" s="1"/>
  <c r="M211" i="18"/>
  <c r="M1003" i="18" s="1"/>
  <c r="T211" i="18"/>
  <c r="T1003" i="18" s="1"/>
  <c r="L211" i="18"/>
  <c r="L1003" i="18" s="1"/>
  <c r="S211" i="18"/>
  <c r="S1003" i="18" s="1"/>
  <c r="O211" i="18"/>
  <c r="O1003" i="18" s="1"/>
  <c r="P211" i="18"/>
  <c r="P1003" i="18" s="1"/>
  <c r="N211" i="18"/>
  <c r="N1003" i="18" s="1"/>
  <c r="K211" i="18"/>
  <c r="K1003" i="18" s="1"/>
  <c r="V211" i="18"/>
  <c r="V1003" i="18" s="1"/>
  <c r="R211" i="18"/>
  <c r="R1003" i="18" s="1"/>
  <c r="Q211" i="18"/>
  <c r="Q1003" i="18" s="1"/>
  <c r="J211" i="18"/>
  <c r="J1003" i="18" s="1"/>
  <c r="X777" i="13"/>
  <c r="X812" i="13" s="1"/>
  <c r="W777" i="13"/>
  <c r="W812" i="13" s="1"/>
  <c r="O777" i="13"/>
  <c r="O812" i="13" s="1"/>
  <c r="M777" i="13"/>
  <c r="M812" i="13" s="1"/>
  <c r="K777" i="13"/>
  <c r="K812" i="13" s="1"/>
  <c r="J777" i="13"/>
  <c r="J812" i="13" s="1"/>
  <c r="V777" i="13"/>
  <c r="V812" i="13" s="1"/>
  <c r="U777" i="13"/>
  <c r="U812" i="13" s="1"/>
  <c r="P777" i="13"/>
  <c r="P812" i="13" s="1"/>
  <c r="L777" i="13"/>
  <c r="L812" i="13" s="1"/>
  <c r="Q777" i="13"/>
  <c r="Q812" i="13" s="1"/>
  <c r="R777" i="13"/>
  <c r="R812" i="13" s="1"/>
  <c r="N777" i="13"/>
  <c r="N812" i="13" s="1"/>
  <c r="T777" i="13"/>
  <c r="T812" i="13" s="1"/>
  <c r="S777" i="13"/>
  <c r="S812" i="13" s="1"/>
  <c r="P628" i="17"/>
  <c r="K90" i="21"/>
  <c r="K87" i="21" s="1"/>
  <c r="M14" i="14"/>
  <c r="N14" i="14"/>
  <c r="S14" i="14"/>
  <c r="V14" i="14"/>
  <c r="Q14" i="14"/>
  <c r="K14" i="14"/>
  <c r="R14" i="14"/>
  <c r="X14" i="14"/>
  <c r="W14" i="14"/>
  <c r="P14" i="14"/>
  <c r="T14" i="14"/>
  <c r="U14" i="14"/>
  <c r="L14" i="14"/>
  <c r="J14" i="14"/>
  <c r="O14" i="14"/>
  <c r="X103" i="18"/>
  <c r="X895" i="18" s="1"/>
  <c r="W103" i="18"/>
  <c r="W895" i="18" s="1"/>
  <c r="O103" i="18"/>
  <c r="O895" i="18" s="1"/>
  <c r="N103" i="18"/>
  <c r="N895" i="18" s="1"/>
  <c r="Q103" i="18"/>
  <c r="Q895" i="18" s="1"/>
  <c r="R103" i="18"/>
  <c r="R895" i="18" s="1"/>
  <c r="V103" i="18"/>
  <c r="V895" i="18" s="1"/>
  <c r="S103" i="18"/>
  <c r="S895" i="18" s="1"/>
  <c r="M103" i="18"/>
  <c r="M895" i="18" s="1"/>
  <c r="P103" i="18"/>
  <c r="P895" i="18" s="1"/>
  <c r="L103" i="18"/>
  <c r="L895" i="18" s="1"/>
  <c r="T103" i="18"/>
  <c r="T895" i="18" s="1"/>
  <c r="K103" i="18"/>
  <c r="K895" i="18" s="1"/>
  <c r="U103" i="18"/>
  <c r="U895" i="18" s="1"/>
  <c r="J103" i="18"/>
  <c r="J895" i="18" s="1"/>
  <c r="K405" i="14"/>
  <c r="U405" i="14"/>
  <c r="S405" i="14"/>
  <c r="P405" i="14"/>
  <c r="V405" i="14"/>
  <c r="W405" i="14"/>
  <c r="T405" i="14"/>
  <c r="L405" i="14"/>
  <c r="Q405" i="14"/>
  <c r="O405" i="14"/>
  <c r="X405" i="14"/>
  <c r="J405" i="14"/>
  <c r="M405" i="14"/>
  <c r="R405" i="14"/>
  <c r="N405" i="14"/>
  <c r="X99" i="14"/>
  <c r="X894" i="14" s="1"/>
  <c r="Q99" i="14"/>
  <c r="Q894" i="14" s="1"/>
  <c r="W99" i="14"/>
  <c r="W894" i="14" s="1"/>
  <c r="N99" i="14"/>
  <c r="N894" i="14" s="1"/>
  <c r="M99" i="14"/>
  <c r="M894" i="14" s="1"/>
  <c r="K99" i="14"/>
  <c r="K894" i="14" s="1"/>
  <c r="O99" i="14"/>
  <c r="O894" i="14" s="1"/>
  <c r="J99" i="14"/>
  <c r="J894" i="14" s="1"/>
  <c r="L99" i="14"/>
  <c r="L894" i="14" s="1"/>
  <c r="R99" i="14"/>
  <c r="R894" i="14" s="1"/>
  <c r="T99" i="14"/>
  <c r="T894" i="14" s="1"/>
  <c r="S99" i="14"/>
  <c r="S894" i="14" s="1"/>
  <c r="V99" i="14"/>
  <c r="V894" i="14" s="1"/>
  <c r="U99" i="14"/>
  <c r="U894" i="14" s="1"/>
  <c r="P99" i="14"/>
  <c r="P894" i="14" s="1"/>
  <c r="X113" i="18"/>
  <c r="X905" i="18" s="1"/>
  <c r="W113" i="18"/>
  <c r="W905" i="18" s="1"/>
  <c r="K113" i="18"/>
  <c r="K905" i="18" s="1"/>
  <c r="R113" i="18"/>
  <c r="R905" i="18" s="1"/>
  <c r="L113" i="18"/>
  <c r="L905" i="18" s="1"/>
  <c r="M113" i="18"/>
  <c r="M905" i="18" s="1"/>
  <c r="T113" i="18"/>
  <c r="T905" i="18" s="1"/>
  <c r="Q113" i="18"/>
  <c r="Q905" i="18" s="1"/>
  <c r="V113" i="18"/>
  <c r="V905" i="18" s="1"/>
  <c r="P113" i="18"/>
  <c r="P905" i="18" s="1"/>
  <c r="N113" i="18"/>
  <c r="N905" i="18" s="1"/>
  <c r="U113" i="18"/>
  <c r="U905" i="18" s="1"/>
  <c r="S113" i="18"/>
  <c r="S905" i="18" s="1"/>
  <c r="O113" i="18"/>
  <c r="O905" i="18" s="1"/>
  <c r="J113" i="18"/>
  <c r="J905" i="18" s="1"/>
  <c r="X196" i="18"/>
  <c r="X988" i="18" s="1"/>
  <c r="Q196" i="18"/>
  <c r="Q988" i="18" s="1"/>
  <c r="S196" i="18"/>
  <c r="S988" i="18" s="1"/>
  <c r="L196" i="18"/>
  <c r="L988" i="18" s="1"/>
  <c r="U196" i="18"/>
  <c r="U988" i="18" s="1"/>
  <c r="W196" i="18"/>
  <c r="W988" i="18" s="1"/>
  <c r="M196" i="18"/>
  <c r="M988" i="18" s="1"/>
  <c r="T196" i="18"/>
  <c r="T988" i="18" s="1"/>
  <c r="O196" i="18"/>
  <c r="O988" i="18" s="1"/>
  <c r="V196" i="18"/>
  <c r="V988" i="18" s="1"/>
  <c r="K196" i="18"/>
  <c r="K988" i="18" s="1"/>
  <c r="N196" i="18"/>
  <c r="N988" i="18" s="1"/>
  <c r="R196" i="18"/>
  <c r="R988" i="18" s="1"/>
  <c r="P196" i="18"/>
  <c r="P988" i="18" s="1"/>
  <c r="J196" i="18"/>
  <c r="J988" i="18" s="1"/>
  <c r="W204" i="13"/>
  <c r="W1017" i="13" s="1"/>
  <c r="X204" i="13"/>
  <c r="X1017" i="13" s="1"/>
  <c r="K204" i="13"/>
  <c r="K1017" i="13" s="1"/>
  <c r="N204" i="13"/>
  <c r="N1017" i="13" s="1"/>
  <c r="M204" i="13"/>
  <c r="M1017" i="13" s="1"/>
  <c r="Q204" i="13"/>
  <c r="Q1017" i="13" s="1"/>
  <c r="P204" i="13"/>
  <c r="P1017" i="13" s="1"/>
  <c r="V204" i="13"/>
  <c r="V1017" i="13" s="1"/>
  <c r="S204" i="13"/>
  <c r="S1017" i="13" s="1"/>
  <c r="L204" i="13"/>
  <c r="L1017" i="13" s="1"/>
  <c r="U204" i="13"/>
  <c r="U1017" i="13" s="1"/>
  <c r="T204" i="13"/>
  <c r="T1017" i="13" s="1"/>
  <c r="O204" i="13"/>
  <c r="O1017" i="13" s="1"/>
  <c r="R204" i="13"/>
  <c r="R1017" i="13" s="1"/>
  <c r="J204" i="13"/>
  <c r="J1017" i="13" s="1"/>
  <c r="X141" i="13"/>
  <c r="M141" i="13"/>
  <c r="L141" i="13"/>
  <c r="S141" i="13"/>
  <c r="N141" i="13"/>
  <c r="Q141" i="13"/>
  <c r="O141" i="13"/>
  <c r="J141" i="13"/>
  <c r="R141" i="13"/>
  <c r="P141" i="13"/>
  <c r="U141" i="13"/>
  <c r="W141" i="13"/>
  <c r="T141" i="13"/>
  <c r="V141" i="13"/>
  <c r="K141" i="13"/>
  <c r="U177" i="14"/>
  <c r="U972" i="14" s="1"/>
  <c r="V177" i="14"/>
  <c r="V972" i="14" s="1"/>
  <c r="J177" i="14"/>
  <c r="J972" i="14" s="1"/>
  <c r="R177" i="14"/>
  <c r="R972" i="14" s="1"/>
  <c r="S177" i="14"/>
  <c r="S972" i="14" s="1"/>
  <c r="N177" i="14"/>
  <c r="N972" i="14" s="1"/>
  <c r="O177" i="14"/>
  <c r="O972" i="14" s="1"/>
  <c r="L177" i="14"/>
  <c r="L972" i="14" s="1"/>
  <c r="M177" i="14"/>
  <c r="M972" i="14" s="1"/>
  <c r="T177" i="14"/>
  <c r="T972" i="14" s="1"/>
  <c r="K177" i="14"/>
  <c r="K972" i="14" s="1"/>
  <c r="P177" i="14"/>
  <c r="P972" i="14" s="1"/>
  <c r="X177" i="14"/>
  <c r="X972" i="14" s="1"/>
  <c r="W177" i="14"/>
  <c r="W972" i="14" s="1"/>
  <c r="Q177" i="14"/>
  <c r="Q972" i="14" s="1"/>
  <c r="W222" i="18"/>
  <c r="W1014" i="18" s="1"/>
  <c r="X222" i="18"/>
  <c r="X1014" i="18" s="1"/>
  <c r="R222" i="18"/>
  <c r="R1014" i="18" s="1"/>
  <c r="T222" i="18"/>
  <c r="T1014" i="18" s="1"/>
  <c r="N222" i="18"/>
  <c r="N1014" i="18" s="1"/>
  <c r="L222" i="18"/>
  <c r="L1014" i="18" s="1"/>
  <c r="S222" i="18"/>
  <c r="S1014" i="18" s="1"/>
  <c r="Q222" i="18"/>
  <c r="Q1014" i="18" s="1"/>
  <c r="J222" i="18"/>
  <c r="J1014" i="18" s="1"/>
  <c r="O222" i="18"/>
  <c r="O1014" i="18" s="1"/>
  <c r="K222" i="18"/>
  <c r="K1014" i="18" s="1"/>
  <c r="M222" i="18"/>
  <c r="M1014" i="18" s="1"/>
  <c r="P222" i="18"/>
  <c r="P1014" i="18" s="1"/>
  <c r="U222" i="18"/>
  <c r="U1014" i="18" s="1"/>
  <c r="V222" i="18"/>
  <c r="V1014" i="18" s="1"/>
  <c r="O618" i="17"/>
  <c r="R556" i="13"/>
  <c r="R560" i="13" s="1"/>
  <c r="K556" i="13"/>
  <c r="K560" i="13" s="1"/>
  <c r="S556" i="13"/>
  <c r="S560" i="13" s="1"/>
  <c r="J556" i="13"/>
  <c r="J560" i="13" s="1"/>
  <c r="T556" i="13"/>
  <c r="T560" i="13" s="1"/>
  <c r="O556" i="13"/>
  <c r="O560" i="13" s="1"/>
  <c r="V556" i="13"/>
  <c r="V560" i="13" s="1"/>
  <c r="W556" i="13"/>
  <c r="W560" i="13" s="1"/>
  <c r="L556" i="13"/>
  <c r="L560" i="13" s="1"/>
  <c r="U556" i="13"/>
  <c r="U560" i="13" s="1"/>
  <c r="Q556" i="13"/>
  <c r="Q560" i="13" s="1"/>
  <c r="M556" i="13"/>
  <c r="M560" i="13" s="1"/>
  <c r="N556" i="13"/>
  <c r="N560" i="13" s="1"/>
  <c r="X556" i="13"/>
  <c r="X560" i="13" s="1"/>
  <c r="P556" i="13"/>
  <c r="P560" i="13" s="1"/>
  <c r="V625" i="17"/>
  <c r="I184" i="14"/>
  <c r="M184" i="6"/>
  <c r="P111" i="14"/>
  <c r="P906" i="14" s="1"/>
  <c r="J111" i="14"/>
  <c r="J906" i="14" s="1"/>
  <c r="N111" i="14"/>
  <c r="N906" i="14" s="1"/>
  <c r="T111" i="14"/>
  <c r="T906" i="14" s="1"/>
  <c r="K111" i="14"/>
  <c r="K906" i="14" s="1"/>
  <c r="L111" i="14"/>
  <c r="L906" i="14" s="1"/>
  <c r="W111" i="14"/>
  <c r="W906" i="14" s="1"/>
  <c r="M111" i="14"/>
  <c r="M906" i="14" s="1"/>
  <c r="X111" i="14"/>
  <c r="X906" i="14" s="1"/>
  <c r="U111" i="14"/>
  <c r="U906" i="14" s="1"/>
  <c r="Q111" i="14"/>
  <c r="Q906" i="14" s="1"/>
  <c r="V111" i="14"/>
  <c r="V906" i="14" s="1"/>
  <c r="S111" i="14"/>
  <c r="S906" i="14" s="1"/>
  <c r="R111" i="14"/>
  <c r="R906" i="14" s="1"/>
  <c r="O111" i="14"/>
  <c r="O906" i="14" s="1"/>
  <c r="L120" i="8"/>
  <c r="I456" i="17" s="1"/>
  <c r="L129" i="8"/>
  <c r="I465" i="17" s="1"/>
  <c r="L117" i="8"/>
  <c r="I453" i="17" s="1"/>
  <c r="L107" i="8"/>
  <c r="L118" i="8"/>
  <c r="I454" i="17" s="1"/>
  <c r="X100" i="13"/>
  <c r="X913" i="13" s="1"/>
  <c r="W100" i="13"/>
  <c r="W913" i="13" s="1"/>
  <c r="Q100" i="13"/>
  <c r="Q913" i="13" s="1"/>
  <c r="U100" i="13"/>
  <c r="U913" i="13" s="1"/>
  <c r="S100" i="13"/>
  <c r="S913" i="13" s="1"/>
  <c r="L100" i="13"/>
  <c r="L913" i="13" s="1"/>
  <c r="T100" i="13"/>
  <c r="T913" i="13" s="1"/>
  <c r="K100" i="13"/>
  <c r="K913" i="13" s="1"/>
  <c r="J100" i="13"/>
  <c r="J913" i="13" s="1"/>
  <c r="P100" i="13"/>
  <c r="P913" i="13" s="1"/>
  <c r="M100" i="13"/>
  <c r="M913" i="13" s="1"/>
  <c r="R100" i="13"/>
  <c r="R913" i="13" s="1"/>
  <c r="N100" i="13"/>
  <c r="N913" i="13" s="1"/>
  <c r="O100" i="13"/>
  <c r="O913" i="13" s="1"/>
  <c r="V100" i="13"/>
  <c r="V913" i="13" s="1"/>
  <c r="X150" i="13"/>
  <c r="X963" i="13" s="1"/>
  <c r="M150" i="13"/>
  <c r="M963" i="13" s="1"/>
  <c r="R150" i="13"/>
  <c r="R963" i="13" s="1"/>
  <c r="W150" i="13"/>
  <c r="W963" i="13" s="1"/>
  <c r="P150" i="13"/>
  <c r="P963" i="13" s="1"/>
  <c r="T150" i="13"/>
  <c r="T963" i="13" s="1"/>
  <c r="S150" i="13"/>
  <c r="S963" i="13" s="1"/>
  <c r="Q150" i="13"/>
  <c r="Q963" i="13" s="1"/>
  <c r="O150" i="13"/>
  <c r="O963" i="13" s="1"/>
  <c r="U150" i="13"/>
  <c r="U963" i="13" s="1"/>
  <c r="K150" i="13"/>
  <c r="K963" i="13" s="1"/>
  <c r="J150" i="13"/>
  <c r="J963" i="13" s="1"/>
  <c r="V150" i="13"/>
  <c r="V963" i="13" s="1"/>
  <c r="L150" i="13"/>
  <c r="L963" i="13" s="1"/>
  <c r="N150" i="13"/>
  <c r="N963" i="13" s="1"/>
  <c r="X121" i="13"/>
  <c r="X934" i="13" s="1"/>
  <c r="Q121" i="13"/>
  <c r="Q934" i="13" s="1"/>
  <c r="T121" i="13"/>
  <c r="T934" i="13" s="1"/>
  <c r="U121" i="13"/>
  <c r="U934" i="13" s="1"/>
  <c r="S121" i="13"/>
  <c r="S934" i="13" s="1"/>
  <c r="N121" i="13"/>
  <c r="N934" i="13" s="1"/>
  <c r="K121" i="13"/>
  <c r="K934" i="13" s="1"/>
  <c r="W121" i="13"/>
  <c r="W934" i="13" s="1"/>
  <c r="P121" i="13"/>
  <c r="P934" i="13" s="1"/>
  <c r="V121" i="13"/>
  <c r="V934" i="13" s="1"/>
  <c r="L121" i="13"/>
  <c r="L934" i="13" s="1"/>
  <c r="O121" i="13"/>
  <c r="O934" i="13" s="1"/>
  <c r="M121" i="13"/>
  <c r="M934" i="13" s="1"/>
  <c r="J121" i="13"/>
  <c r="J934" i="13" s="1"/>
  <c r="R121" i="13"/>
  <c r="R934" i="13" s="1"/>
  <c r="X193" i="14"/>
  <c r="X988" i="14" s="1"/>
  <c r="W193" i="14"/>
  <c r="W988" i="14" s="1"/>
  <c r="V193" i="14"/>
  <c r="V988" i="14" s="1"/>
  <c r="Q193" i="14"/>
  <c r="Q988" i="14" s="1"/>
  <c r="O193" i="14"/>
  <c r="O988" i="14" s="1"/>
  <c r="S193" i="14"/>
  <c r="S988" i="14" s="1"/>
  <c r="T193" i="14"/>
  <c r="T988" i="14" s="1"/>
  <c r="M193" i="14"/>
  <c r="M988" i="14" s="1"/>
  <c r="K193" i="14"/>
  <c r="K988" i="14" s="1"/>
  <c r="N193" i="14"/>
  <c r="N988" i="14" s="1"/>
  <c r="L193" i="14"/>
  <c r="L988" i="14" s="1"/>
  <c r="U193" i="14"/>
  <c r="U988" i="14" s="1"/>
  <c r="J193" i="14"/>
  <c r="J988" i="14" s="1"/>
  <c r="R193" i="14"/>
  <c r="R988" i="14" s="1"/>
  <c r="P193" i="14"/>
  <c r="P988" i="14" s="1"/>
  <c r="X194" i="14"/>
  <c r="X989" i="14" s="1"/>
  <c r="W194" i="14"/>
  <c r="W989" i="14" s="1"/>
  <c r="O194" i="14"/>
  <c r="O989" i="14" s="1"/>
  <c r="U194" i="14"/>
  <c r="U989" i="14" s="1"/>
  <c r="J194" i="14"/>
  <c r="J989" i="14" s="1"/>
  <c r="K194" i="14"/>
  <c r="K989" i="14" s="1"/>
  <c r="L194" i="14"/>
  <c r="L989" i="14" s="1"/>
  <c r="P194" i="14"/>
  <c r="P989" i="14" s="1"/>
  <c r="Q194" i="14"/>
  <c r="Q989" i="14" s="1"/>
  <c r="N194" i="14"/>
  <c r="N989" i="14" s="1"/>
  <c r="R194" i="14"/>
  <c r="R989" i="14" s="1"/>
  <c r="T194" i="14"/>
  <c r="T989" i="14" s="1"/>
  <c r="S194" i="14"/>
  <c r="S989" i="14" s="1"/>
  <c r="V194" i="14"/>
  <c r="V989" i="14" s="1"/>
  <c r="M194" i="14"/>
  <c r="M989" i="14" s="1"/>
  <c r="W179" i="14"/>
  <c r="W974" i="14" s="1"/>
  <c r="S179" i="14"/>
  <c r="S974" i="14" s="1"/>
  <c r="V179" i="14"/>
  <c r="V974" i="14" s="1"/>
  <c r="X179" i="14"/>
  <c r="X974" i="14" s="1"/>
  <c r="Q179" i="14"/>
  <c r="Q974" i="14" s="1"/>
  <c r="J179" i="14"/>
  <c r="J974" i="14" s="1"/>
  <c r="O179" i="14"/>
  <c r="O974" i="14" s="1"/>
  <c r="T179" i="14"/>
  <c r="T974" i="14" s="1"/>
  <c r="P179" i="14"/>
  <c r="P974" i="14" s="1"/>
  <c r="L179" i="14"/>
  <c r="L974" i="14" s="1"/>
  <c r="R179" i="14"/>
  <c r="R974" i="14" s="1"/>
  <c r="K179" i="14"/>
  <c r="K974" i="14" s="1"/>
  <c r="M179" i="14"/>
  <c r="M974" i="14" s="1"/>
  <c r="U179" i="14"/>
  <c r="U974" i="14" s="1"/>
  <c r="N179" i="14"/>
  <c r="N974" i="14" s="1"/>
  <c r="W109" i="13"/>
  <c r="W922" i="13" s="1"/>
  <c r="X109" i="13"/>
  <c r="X922" i="13" s="1"/>
  <c r="T109" i="13"/>
  <c r="T922" i="13" s="1"/>
  <c r="K109" i="13"/>
  <c r="K922" i="13" s="1"/>
  <c r="V109" i="13"/>
  <c r="V922" i="13" s="1"/>
  <c r="U109" i="13"/>
  <c r="U922" i="13" s="1"/>
  <c r="N109" i="13"/>
  <c r="N922" i="13" s="1"/>
  <c r="Q109" i="13"/>
  <c r="Q922" i="13" s="1"/>
  <c r="J109" i="13"/>
  <c r="J922" i="13" s="1"/>
  <c r="M109" i="13"/>
  <c r="M922" i="13" s="1"/>
  <c r="L109" i="13"/>
  <c r="L922" i="13" s="1"/>
  <c r="S109" i="13"/>
  <c r="S922" i="13" s="1"/>
  <c r="P109" i="13"/>
  <c r="P922" i="13" s="1"/>
  <c r="O109" i="13"/>
  <c r="O922" i="13" s="1"/>
  <c r="R109" i="13"/>
  <c r="R922" i="13" s="1"/>
  <c r="X123" i="18"/>
  <c r="X915" i="18" s="1"/>
  <c r="W123" i="18"/>
  <c r="W915" i="18" s="1"/>
  <c r="L123" i="18"/>
  <c r="L915" i="18" s="1"/>
  <c r="V123" i="18"/>
  <c r="V915" i="18" s="1"/>
  <c r="O123" i="18"/>
  <c r="O915" i="18" s="1"/>
  <c r="K123" i="18"/>
  <c r="K915" i="18" s="1"/>
  <c r="J123" i="18"/>
  <c r="J915" i="18" s="1"/>
  <c r="R123" i="18"/>
  <c r="R915" i="18" s="1"/>
  <c r="T123" i="18"/>
  <c r="T915" i="18" s="1"/>
  <c r="M123" i="18"/>
  <c r="M915" i="18" s="1"/>
  <c r="P123" i="18"/>
  <c r="P915" i="18" s="1"/>
  <c r="S123" i="18"/>
  <c r="S915" i="18" s="1"/>
  <c r="Q123" i="18"/>
  <c r="Q915" i="18" s="1"/>
  <c r="N123" i="18"/>
  <c r="N915" i="18" s="1"/>
  <c r="U123" i="18"/>
  <c r="U915" i="18" s="1"/>
  <c r="W199" i="14"/>
  <c r="W994" i="14" s="1"/>
  <c r="X199" i="14"/>
  <c r="X994" i="14" s="1"/>
  <c r="R199" i="14"/>
  <c r="R994" i="14" s="1"/>
  <c r="L199" i="14"/>
  <c r="L994" i="14" s="1"/>
  <c r="V199" i="14"/>
  <c r="V994" i="14" s="1"/>
  <c r="J199" i="14"/>
  <c r="J994" i="14" s="1"/>
  <c r="Q199" i="14"/>
  <c r="Q994" i="14" s="1"/>
  <c r="K199" i="14"/>
  <c r="K994" i="14" s="1"/>
  <c r="N199" i="14"/>
  <c r="N994" i="14" s="1"/>
  <c r="T199" i="14"/>
  <c r="T994" i="14" s="1"/>
  <c r="U199" i="14"/>
  <c r="U994" i="14" s="1"/>
  <c r="P199" i="14"/>
  <c r="P994" i="14" s="1"/>
  <c r="S199" i="14"/>
  <c r="S994" i="14" s="1"/>
  <c r="O199" i="14"/>
  <c r="O994" i="14" s="1"/>
  <c r="M199" i="14"/>
  <c r="M994" i="14" s="1"/>
  <c r="X176" i="14"/>
  <c r="X971" i="14" s="1"/>
  <c r="W176" i="14"/>
  <c r="W971" i="14" s="1"/>
  <c r="P176" i="14"/>
  <c r="P971" i="14" s="1"/>
  <c r="J176" i="14"/>
  <c r="J971" i="14" s="1"/>
  <c r="U176" i="14"/>
  <c r="U971" i="14" s="1"/>
  <c r="K176" i="14"/>
  <c r="K971" i="14" s="1"/>
  <c r="T176" i="14"/>
  <c r="T971" i="14" s="1"/>
  <c r="M176" i="14"/>
  <c r="M971" i="14" s="1"/>
  <c r="S176" i="14"/>
  <c r="S971" i="14" s="1"/>
  <c r="N176" i="14"/>
  <c r="N971" i="14" s="1"/>
  <c r="R176" i="14"/>
  <c r="R971" i="14" s="1"/>
  <c r="Q176" i="14"/>
  <c r="Q971" i="14" s="1"/>
  <c r="L176" i="14"/>
  <c r="L971" i="14" s="1"/>
  <c r="O176" i="14"/>
  <c r="O971" i="14" s="1"/>
  <c r="V176" i="14"/>
  <c r="V971" i="14" s="1"/>
  <c r="W259" i="13"/>
  <c r="W1072" i="13" s="1"/>
  <c r="M259" i="13"/>
  <c r="M1072" i="13" s="1"/>
  <c r="T259" i="13"/>
  <c r="T1072" i="13" s="1"/>
  <c r="O259" i="13"/>
  <c r="O1072" i="13" s="1"/>
  <c r="V259" i="13"/>
  <c r="V1072" i="13" s="1"/>
  <c r="S259" i="13"/>
  <c r="S1072" i="13" s="1"/>
  <c r="R259" i="13"/>
  <c r="R1072" i="13" s="1"/>
  <c r="J259" i="13"/>
  <c r="J1072" i="13" s="1"/>
  <c r="X259" i="13"/>
  <c r="X1072" i="13" s="1"/>
  <c r="Q259" i="13"/>
  <c r="Q1072" i="13" s="1"/>
  <c r="U259" i="13"/>
  <c r="U1072" i="13" s="1"/>
  <c r="P259" i="13"/>
  <c r="P1072" i="13" s="1"/>
  <c r="K259" i="13"/>
  <c r="K1072" i="13" s="1"/>
  <c r="L259" i="13"/>
  <c r="L1072" i="13" s="1"/>
  <c r="N259" i="13"/>
  <c r="N1072" i="13" s="1"/>
  <c r="M131" i="5"/>
  <c r="J133" i="5"/>
  <c r="I131" i="13"/>
  <c r="M628" i="17"/>
  <c r="X158" i="18"/>
  <c r="X950" i="18" s="1"/>
  <c r="T158" i="18"/>
  <c r="T950" i="18" s="1"/>
  <c r="P158" i="18"/>
  <c r="P950" i="18" s="1"/>
  <c r="V158" i="18"/>
  <c r="V950" i="18" s="1"/>
  <c r="L158" i="18"/>
  <c r="L950" i="18" s="1"/>
  <c r="J158" i="18"/>
  <c r="J950" i="18" s="1"/>
  <c r="O158" i="18"/>
  <c r="O950" i="18" s="1"/>
  <c r="U158" i="18"/>
  <c r="U950" i="18" s="1"/>
  <c r="S158" i="18"/>
  <c r="S950" i="18" s="1"/>
  <c r="R158" i="18"/>
  <c r="R950" i="18" s="1"/>
  <c r="W158" i="18"/>
  <c r="W950" i="18" s="1"/>
  <c r="M158" i="18"/>
  <c r="M950" i="18" s="1"/>
  <c r="K158" i="18"/>
  <c r="K950" i="18" s="1"/>
  <c r="N158" i="18"/>
  <c r="N950" i="18" s="1"/>
  <c r="Q158" i="18"/>
  <c r="Q950" i="18" s="1"/>
  <c r="W128" i="14"/>
  <c r="W923" i="14" s="1"/>
  <c r="X128" i="14"/>
  <c r="X923" i="14" s="1"/>
  <c r="V128" i="14"/>
  <c r="V923" i="14" s="1"/>
  <c r="U128" i="14"/>
  <c r="U923" i="14" s="1"/>
  <c r="R128" i="14"/>
  <c r="R923" i="14" s="1"/>
  <c r="J128" i="14"/>
  <c r="J923" i="14" s="1"/>
  <c r="T128" i="14"/>
  <c r="T923" i="14" s="1"/>
  <c r="L128" i="14"/>
  <c r="L923" i="14" s="1"/>
  <c r="P128" i="14"/>
  <c r="P923" i="14" s="1"/>
  <c r="Q128" i="14"/>
  <c r="Q923" i="14" s="1"/>
  <c r="S128" i="14"/>
  <c r="S923" i="14" s="1"/>
  <c r="K128" i="14"/>
  <c r="K923" i="14" s="1"/>
  <c r="N128" i="14"/>
  <c r="N923" i="14" s="1"/>
  <c r="O128" i="14"/>
  <c r="O923" i="14" s="1"/>
  <c r="M128" i="14"/>
  <c r="M923" i="14" s="1"/>
  <c r="X98" i="18"/>
  <c r="X890" i="18" s="1"/>
  <c r="W98" i="18"/>
  <c r="W890" i="18" s="1"/>
  <c r="O98" i="18"/>
  <c r="O890" i="18" s="1"/>
  <c r="S98" i="18"/>
  <c r="S890" i="18" s="1"/>
  <c r="N98" i="18"/>
  <c r="N890" i="18" s="1"/>
  <c r="L98" i="18"/>
  <c r="L890" i="18" s="1"/>
  <c r="Q98" i="18"/>
  <c r="Q890" i="18" s="1"/>
  <c r="M98" i="18"/>
  <c r="M890" i="18" s="1"/>
  <c r="P98" i="18"/>
  <c r="P890" i="18" s="1"/>
  <c r="R98" i="18"/>
  <c r="R890" i="18" s="1"/>
  <c r="U98" i="18"/>
  <c r="U890" i="18" s="1"/>
  <c r="K98" i="18"/>
  <c r="K890" i="18" s="1"/>
  <c r="T98" i="18"/>
  <c r="T890" i="18" s="1"/>
  <c r="J98" i="18"/>
  <c r="J890" i="18" s="1"/>
  <c r="V98" i="18"/>
  <c r="V890" i="18" s="1"/>
  <c r="X253" i="13"/>
  <c r="X1066" i="13" s="1"/>
  <c r="W253" i="13"/>
  <c r="W1066" i="13" s="1"/>
  <c r="O253" i="13"/>
  <c r="O1066" i="13" s="1"/>
  <c r="M253" i="13"/>
  <c r="M1066" i="13" s="1"/>
  <c r="K253" i="13"/>
  <c r="K1066" i="13" s="1"/>
  <c r="V253" i="13"/>
  <c r="V1066" i="13" s="1"/>
  <c r="Q253" i="13"/>
  <c r="Q1066" i="13" s="1"/>
  <c r="S253" i="13"/>
  <c r="S1066" i="13" s="1"/>
  <c r="R253" i="13"/>
  <c r="R1066" i="13" s="1"/>
  <c r="P253" i="13"/>
  <c r="P1066" i="13" s="1"/>
  <c r="L253" i="13"/>
  <c r="L1066" i="13" s="1"/>
  <c r="N253" i="13"/>
  <c r="N1066" i="13" s="1"/>
  <c r="J253" i="13"/>
  <c r="J1066" i="13" s="1"/>
  <c r="U253" i="13"/>
  <c r="U1066" i="13" s="1"/>
  <c r="T253" i="13"/>
  <c r="T1066" i="13" s="1"/>
  <c r="W240" i="14"/>
  <c r="W1035" i="14" s="1"/>
  <c r="Q240" i="14"/>
  <c r="Q1035" i="14" s="1"/>
  <c r="L240" i="14"/>
  <c r="L1035" i="14" s="1"/>
  <c r="K240" i="14"/>
  <c r="K1035" i="14" s="1"/>
  <c r="J240" i="14"/>
  <c r="J1035" i="14" s="1"/>
  <c r="M240" i="14"/>
  <c r="M1035" i="14" s="1"/>
  <c r="T240" i="14"/>
  <c r="T1035" i="14" s="1"/>
  <c r="U240" i="14"/>
  <c r="U1035" i="14" s="1"/>
  <c r="N240" i="14"/>
  <c r="N1035" i="14" s="1"/>
  <c r="X240" i="14"/>
  <c r="X1035" i="14" s="1"/>
  <c r="P240" i="14"/>
  <c r="P1035" i="14" s="1"/>
  <c r="S240" i="14"/>
  <c r="S1035" i="14" s="1"/>
  <c r="O240" i="14"/>
  <c r="O1035" i="14" s="1"/>
  <c r="R240" i="14"/>
  <c r="R1035" i="14" s="1"/>
  <c r="V240" i="14"/>
  <c r="V1035" i="14" s="1"/>
  <c r="W98" i="13"/>
  <c r="W911" i="13" s="1"/>
  <c r="Q98" i="13"/>
  <c r="Q911" i="13" s="1"/>
  <c r="V98" i="13"/>
  <c r="V911" i="13" s="1"/>
  <c r="P98" i="13"/>
  <c r="P911" i="13" s="1"/>
  <c r="T98" i="13"/>
  <c r="T911" i="13" s="1"/>
  <c r="R98" i="13"/>
  <c r="R911" i="13" s="1"/>
  <c r="J98" i="13"/>
  <c r="J911" i="13" s="1"/>
  <c r="O98" i="13"/>
  <c r="O911" i="13" s="1"/>
  <c r="X98" i="13"/>
  <c r="X911" i="13" s="1"/>
  <c r="U98" i="13"/>
  <c r="U911" i="13" s="1"/>
  <c r="N98" i="13"/>
  <c r="N911" i="13" s="1"/>
  <c r="M98" i="13"/>
  <c r="M911" i="13" s="1"/>
  <c r="L98" i="13"/>
  <c r="L911" i="13" s="1"/>
  <c r="S98" i="13"/>
  <c r="S911" i="13" s="1"/>
  <c r="K98" i="13"/>
  <c r="K911" i="13" s="1"/>
  <c r="W212" i="13"/>
  <c r="W1025" i="13" s="1"/>
  <c r="S212" i="13"/>
  <c r="S1025" i="13" s="1"/>
  <c r="U212" i="13"/>
  <c r="U1025" i="13" s="1"/>
  <c r="T212" i="13"/>
  <c r="T1025" i="13" s="1"/>
  <c r="J212" i="13"/>
  <c r="J1025" i="13" s="1"/>
  <c r="L212" i="13"/>
  <c r="L1025" i="13" s="1"/>
  <c r="O212" i="13"/>
  <c r="O1025" i="13" s="1"/>
  <c r="N212" i="13"/>
  <c r="N1025" i="13" s="1"/>
  <c r="R212" i="13"/>
  <c r="R1025" i="13" s="1"/>
  <c r="K212" i="13"/>
  <c r="K1025" i="13" s="1"/>
  <c r="X212" i="13"/>
  <c r="X1025" i="13" s="1"/>
  <c r="P212" i="13"/>
  <c r="P1025" i="13" s="1"/>
  <c r="V212" i="13"/>
  <c r="V1025" i="13" s="1"/>
  <c r="Q212" i="13"/>
  <c r="Q1025" i="13" s="1"/>
  <c r="M212" i="13"/>
  <c r="M1025" i="13" s="1"/>
  <c r="X262" i="14"/>
  <c r="X1057" i="14" s="1"/>
  <c r="W262" i="14"/>
  <c r="W1057" i="14" s="1"/>
  <c r="Q262" i="14"/>
  <c r="Q1057" i="14" s="1"/>
  <c r="M262" i="14"/>
  <c r="M1057" i="14" s="1"/>
  <c r="U262" i="14"/>
  <c r="U1057" i="14" s="1"/>
  <c r="O262" i="14"/>
  <c r="O1057" i="14" s="1"/>
  <c r="V262" i="14"/>
  <c r="V1057" i="14" s="1"/>
  <c r="L262" i="14"/>
  <c r="L1057" i="14" s="1"/>
  <c r="S262" i="14"/>
  <c r="S1057" i="14" s="1"/>
  <c r="T262" i="14"/>
  <c r="T1057" i="14" s="1"/>
  <c r="K262" i="14"/>
  <c r="K1057" i="14" s="1"/>
  <c r="J262" i="14"/>
  <c r="J1057" i="14" s="1"/>
  <c r="P262" i="14"/>
  <c r="P1057" i="14" s="1"/>
  <c r="N262" i="14"/>
  <c r="N1057" i="14" s="1"/>
  <c r="R262" i="14"/>
  <c r="R1057" i="14" s="1"/>
  <c r="I225" i="18"/>
  <c r="M225" i="10"/>
  <c r="W150" i="18"/>
  <c r="W942" i="18" s="1"/>
  <c r="X150" i="18"/>
  <c r="X942" i="18" s="1"/>
  <c r="U150" i="18"/>
  <c r="U942" i="18" s="1"/>
  <c r="K150" i="18"/>
  <c r="K942" i="18" s="1"/>
  <c r="T150" i="18"/>
  <c r="T942" i="18" s="1"/>
  <c r="O150" i="18"/>
  <c r="O942" i="18" s="1"/>
  <c r="L150" i="18"/>
  <c r="L942" i="18" s="1"/>
  <c r="J150" i="18"/>
  <c r="J942" i="18" s="1"/>
  <c r="P150" i="18"/>
  <c r="P942" i="18" s="1"/>
  <c r="V150" i="18"/>
  <c r="V942" i="18" s="1"/>
  <c r="R150" i="18"/>
  <c r="R942" i="18" s="1"/>
  <c r="S150" i="18"/>
  <c r="S942" i="18" s="1"/>
  <c r="N150" i="18"/>
  <c r="N942" i="18" s="1"/>
  <c r="Q150" i="18"/>
  <c r="M150" i="18"/>
  <c r="M942" i="18" s="1"/>
  <c r="W178" i="14"/>
  <c r="W973" i="14" s="1"/>
  <c r="T178" i="14"/>
  <c r="T973" i="14" s="1"/>
  <c r="R178" i="14"/>
  <c r="R973" i="14" s="1"/>
  <c r="P178" i="14"/>
  <c r="P973" i="14" s="1"/>
  <c r="U178" i="14"/>
  <c r="U973" i="14" s="1"/>
  <c r="L178" i="14"/>
  <c r="L973" i="14" s="1"/>
  <c r="M178" i="14"/>
  <c r="M973" i="14" s="1"/>
  <c r="Q178" i="14"/>
  <c r="Q973" i="14" s="1"/>
  <c r="K178" i="14"/>
  <c r="K973" i="14" s="1"/>
  <c r="V178" i="14"/>
  <c r="V973" i="14" s="1"/>
  <c r="N178" i="14"/>
  <c r="N973" i="14" s="1"/>
  <c r="J178" i="14"/>
  <c r="J973" i="14" s="1"/>
  <c r="X178" i="14"/>
  <c r="X973" i="14" s="1"/>
  <c r="O178" i="14"/>
  <c r="O973" i="14" s="1"/>
  <c r="S178" i="14"/>
  <c r="S973" i="14" s="1"/>
  <c r="N616" i="17"/>
  <c r="U626" i="17"/>
  <c r="W151" i="14"/>
  <c r="W946" i="14" s="1"/>
  <c r="M151" i="14"/>
  <c r="M946" i="14" s="1"/>
  <c r="O151" i="14"/>
  <c r="O946" i="14" s="1"/>
  <c r="T151" i="14"/>
  <c r="T946" i="14" s="1"/>
  <c r="J151" i="14"/>
  <c r="J946" i="14" s="1"/>
  <c r="Q151" i="14"/>
  <c r="Q946" i="14" s="1"/>
  <c r="K151" i="14"/>
  <c r="K946" i="14" s="1"/>
  <c r="L151" i="14"/>
  <c r="L946" i="14" s="1"/>
  <c r="U151" i="14"/>
  <c r="U946" i="14" s="1"/>
  <c r="S151" i="14"/>
  <c r="S946" i="14" s="1"/>
  <c r="X151" i="14"/>
  <c r="X946" i="14" s="1"/>
  <c r="V151" i="14"/>
  <c r="V946" i="14" s="1"/>
  <c r="N151" i="14"/>
  <c r="N946" i="14" s="1"/>
  <c r="R151" i="14"/>
  <c r="R946" i="14" s="1"/>
  <c r="P151" i="14"/>
  <c r="P946" i="14" s="1"/>
  <c r="W219" i="13"/>
  <c r="W1032" i="13" s="1"/>
  <c r="X219" i="13"/>
  <c r="X1032" i="13" s="1"/>
  <c r="T219" i="13"/>
  <c r="T1032" i="13" s="1"/>
  <c r="S219" i="13"/>
  <c r="S1032" i="13" s="1"/>
  <c r="U219" i="13"/>
  <c r="U1032" i="13" s="1"/>
  <c r="J219" i="13"/>
  <c r="J1032" i="13" s="1"/>
  <c r="P219" i="13"/>
  <c r="P1032" i="13" s="1"/>
  <c r="N219" i="13"/>
  <c r="N1032" i="13" s="1"/>
  <c r="Q219" i="13"/>
  <c r="Q1032" i="13" s="1"/>
  <c r="L219" i="13"/>
  <c r="L1032" i="13" s="1"/>
  <c r="M219" i="13"/>
  <c r="M1032" i="13" s="1"/>
  <c r="V219" i="13"/>
  <c r="V1032" i="13" s="1"/>
  <c r="R219" i="13"/>
  <c r="R1032" i="13" s="1"/>
  <c r="K219" i="13"/>
  <c r="K1032" i="13" s="1"/>
  <c r="O219" i="13"/>
  <c r="O1032" i="13" s="1"/>
  <c r="X156" i="13"/>
  <c r="X969" i="13" s="1"/>
  <c r="W156" i="13"/>
  <c r="W969" i="13" s="1"/>
  <c r="P156" i="13"/>
  <c r="P969" i="13" s="1"/>
  <c r="U156" i="13"/>
  <c r="U969" i="13" s="1"/>
  <c r="Q156" i="13"/>
  <c r="Q969" i="13" s="1"/>
  <c r="V156" i="13"/>
  <c r="V969" i="13" s="1"/>
  <c r="L156" i="13"/>
  <c r="L969" i="13" s="1"/>
  <c r="O156" i="13"/>
  <c r="O969" i="13" s="1"/>
  <c r="J156" i="13"/>
  <c r="J969" i="13" s="1"/>
  <c r="S156" i="13"/>
  <c r="S969" i="13" s="1"/>
  <c r="R156" i="13"/>
  <c r="R969" i="13" s="1"/>
  <c r="K156" i="13"/>
  <c r="K969" i="13" s="1"/>
  <c r="T156" i="13"/>
  <c r="T969" i="13" s="1"/>
  <c r="N156" i="13"/>
  <c r="N969" i="13" s="1"/>
  <c r="M156" i="13"/>
  <c r="M969" i="13" s="1"/>
  <c r="X197" i="18"/>
  <c r="X989" i="18" s="1"/>
  <c r="W197" i="18"/>
  <c r="W989" i="18" s="1"/>
  <c r="U197" i="18"/>
  <c r="U989" i="18" s="1"/>
  <c r="K197" i="18"/>
  <c r="K989" i="18" s="1"/>
  <c r="J197" i="18"/>
  <c r="J989" i="18" s="1"/>
  <c r="N197" i="18"/>
  <c r="N989" i="18" s="1"/>
  <c r="T197" i="18"/>
  <c r="T989" i="18" s="1"/>
  <c r="S197" i="18"/>
  <c r="S989" i="18" s="1"/>
  <c r="R197" i="18"/>
  <c r="R989" i="18" s="1"/>
  <c r="L197" i="18"/>
  <c r="L989" i="18" s="1"/>
  <c r="M197" i="18"/>
  <c r="M989" i="18" s="1"/>
  <c r="O197" i="18"/>
  <c r="O989" i="18" s="1"/>
  <c r="P197" i="18"/>
  <c r="P989" i="18" s="1"/>
  <c r="Q197" i="18"/>
  <c r="Q989" i="18" s="1"/>
  <c r="V197" i="18"/>
  <c r="V989" i="18" s="1"/>
  <c r="W209" i="14"/>
  <c r="W1004" i="14" s="1"/>
  <c r="X209" i="14"/>
  <c r="X1004" i="14" s="1"/>
  <c r="V209" i="14"/>
  <c r="V1004" i="14" s="1"/>
  <c r="U209" i="14"/>
  <c r="U1004" i="14" s="1"/>
  <c r="R209" i="14"/>
  <c r="R1004" i="14" s="1"/>
  <c r="O209" i="14"/>
  <c r="O1004" i="14" s="1"/>
  <c r="L209" i="14"/>
  <c r="L1004" i="14" s="1"/>
  <c r="Q209" i="14"/>
  <c r="Q1004" i="14" s="1"/>
  <c r="T209" i="14"/>
  <c r="T1004" i="14" s="1"/>
  <c r="S209" i="14"/>
  <c r="S1004" i="14" s="1"/>
  <c r="P209" i="14"/>
  <c r="P1004" i="14" s="1"/>
  <c r="J209" i="14"/>
  <c r="J1004" i="14" s="1"/>
  <c r="K209" i="14"/>
  <c r="K1004" i="14" s="1"/>
  <c r="N209" i="14"/>
  <c r="N1004" i="14" s="1"/>
  <c r="M209" i="14"/>
  <c r="M1004" i="14" s="1"/>
  <c r="F96" i="21"/>
  <c r="M691" i="13"/>
  <c r="M726" i="13" s="1"/>
  <c r="K691" i="13"/>
  <c r="K726" i="13" s="1"/>
  <c r="V691" i="13"/>
  <c r="V726" i="13" s="1"/>
  <c r="T691" i="13"/>
  <c r="T726" i="13" s="1"/>
  <c r="Q691" i="13"/>
  <c r="Q726" i="13" s="1"/>
  <c r="L691" i="13"/>
  <c r="L726" i="13" s="1"/>
  <c r="X691" i="13"/>
  <c r="X726" i="13" s="1"/>
  <c r="S691" i="13"/>
  <c r="S726" i="13" s="1"/>
  <c r="P691" i="13"/>
  <c r="P726" i="13" s="1"/>
  <c r="U691" i="13"/>
  <c r="U726" i="13" s="1"/>
  <c r="N691" i="13"/>
  <c r="N726" i="13" s="1"/>
  <c r="R691" i="13"/>
  <c r="R726" i="13" s="1"/>
  <c r="J691" i="13"/>
  <c r="J726" i="13" s="1"/>
  <c r="W691" i="13"/>
  <c r="W726" i="13" s="1"/>
  <c r="O691" i="13"/>
  <c r="O726" i="13" s="1"/>
  <c r="W216" i="18"/>
  <c r="W1008" i="18" s="1"/>
  <c r="X216" i="18"/>
  <c r="X1008" i="18" s="1"/>
  <c r="U216" i="18"/>
  <c r="U1008" i="18" s="1"/>
  <c r="O216" i="18"/>
  <c r="O1008" i="18" s="1"/>
  <c r="R216" i="18"/>
  <c r="R1008" i="18" s="1"/>
  <c r="V216" i="18"/>
  <c r="V1008" i="18" s="1"/>
  <c r="S216" i="18"/>
  <c r="S1008" i="18" s="1"/>
  <c r="P216" i="18"/>
  <c r="P1008" i="18" s="1"/>
  <c r="L216" i="18"/>
  <c r="L1008" i="18" s="1"/>
  <c r="J216" i="18"/>
  <c r="J1008" i="18" s="1"/>
  <c r="K216" i="18"/>
  <c r="K1008" i="18" s="1"/>
  <c r="Q216" i="18"/>
  <c r="Q1008" i="18" s="1"/>
  <c r="T216" i="18"/>
  <c r="T1008" i="18" s="1"/>
  <c r="N216" i="18"/>
  <c r="N1008" i="18" s="1"/>
  <c r="M216" i="18"/>
  <c r="M1008" i="18" s="1"/>
  <c r="W207" i="13"/>
  <c r="W1020" i="13" s="1"/>
  <c r="X207" i="13"/>
  <c r="X1020" i="13" s="1"/>
  <c r="P207" i="13"/>
  <c r="P1020" i="13" s="1"/>
  <c r="O207" i="13"/>
  <c r="O1020" i="13" s="1"/>
  <c r="R207" i="13"/>
  <c r="R1020" i="13" s="1"/>
  <c r="S207" i="13"/>
  <c r="S1020" i="13" s="1"/>
  <c r="N207" i="13"/>
  <c r="N1020" i="13" s="1"/>
  <c r="V207" i="13"/>
  <c r="V1020" i="13" s="1"/>
  <c r="U207" i="13"/>
  <c r="U1020" i="13" s="1"/>
  <c r="L207" i="13"/>
  <c r="L1020" i="13" s="1"/>
  <c r="M207" i="13"/>
  <c r="M1020" i="13" s="1"/>
  <c r="T207" i="13"/>
  <c r="T1020" i="13" s="1"/>
  <c r="Q207" i="13"/>
  <c r="Q1020" i="13" s="1"/>
  <c r="K207" i="13"/>
  <c r="K1020" i="13" s="1"/>
  <c r="J207" i="13"/>
  <c r="J1020" i="13" s="1"/>
  <c r="W114" i="14"/>
  <c r="W909" i="14" s="1"/>
  <c r="X114" i="14"/>
  <c r="X909" i="14" s="1"/>
  <c r="N114" i="14"/>
  <c r="N909" i="14" s="1"/>
  <c r="M114" i="14"/>
  <c r="M909" i="14" s="1"/>
  <c r="L114" i="14"/>
  <c r="L909" i="14" s="1"/>
  <c r="Q114" i="14"/>
  <c r="Q909" i="14" s="1"/>
  <c r="J114" i="14"/>
  <c r="J909" i="14" s="1"/>
  <c r="R114" i="14"/>
  <c r="R909" i="14" s="1"/>
  <c r="S114" i="14"/>
  <c r="S909" i="14" s="1"/>
  <c r="T114" i="14"/>
  <c r="T909" i="14" s="1"/>
  <c r="V114" i="14"/>
  <c r="V909" i="14" s="1"/>
  <c r="O114" i="14"/>
  <c r="O909" i="14" s="1"/>
  <c r="P114" i="14"/>
  <c r="P909" i="14" s="1"/>
  <c r="U114" i="14"/>
  <c r="U909" i="14" s="1"/>
  <c r="K114" i="14"/>
  <c r="K909" i="14" s="1"/>
  <c r="X148" i="18"/>
  <c r="X940" i="18" s="1"/>
  <c r="V148" i="18"/>
  <c r="V940" i="18" s="1"/>
  <c r="O148" i="18"/>
  <c r="O940" i="18" s="1"/>
  <c r="P148" i="18"/>
  <c r="P940" i="18" s="1"/>
  <c r="S148" i="18"/>
  <c r="S940" i="18" s="1"/>
  <c r="N148" i="18"/>
  <c r="N940" i="18" s="1"/>
  <c r="M148" i="18"/>
  <c r="M940" i="18" s="1"/>
  <c r="L148" i="18"/>
  <c r="L940" i="18" s="1"/>
  <c r="U148" i="18"/>
  <c r="U940" i="18" s="1"/>
  <c r="W148" i="18"/>
  <c r="W940" i="18" s="1"/>
  <c r="J148" i="18"/>
  <c r="J940" i="18" s="1"/>
  <c r="Q148" i="18"/>
  <c r="Q940" i="18" s="1"/>
  <c r="R148" i="18"/>
  <c r="R940" i="18" s="1"/>
  <c r="T148" i="18"/>
  <c r="T940" i="18" s="1"/>
  <c r="K148" i="18"/>
  <c r="K940" i="18" s="1"/>
  <c r="X218" i="18"/>
  <c r="X1010" i="18" s="1"/>
  <c r="J218" i="18"/>
  <c r="J1010" i="18" s="1"/>
  <c r="V218" i="18"/>
  <c r="V1010" i="18" s="1"/>
  <c r="N218" i="18"/>
  <c r="N1010" i="18" s="1"/>
  <c r="M218" i="18"/>
  <c r="M1010" i="18" s="1"/>
  <c r="L218" i="18"/>
  <c r="L1010" i="18" s="1"/>
  <c r="O218" i="18"/>
  <c r="O1010" i="18" s="1"/>
  <c r="K218" i="18"/>
  <c r="K1010" i="18" s="1"/>
  <c r="R218" i="18"/>
  <c r="R1010" i="18" s="1"/>
  <c r="W218" i="18"/>
  <c r="W1010" i="18" s="1"/>
  <c r="T218" i="18"/>
  <c r="T1010" i="18" s="1"/>
  <c r="S218" i="18"/>
  <c r="S1010" i="18" s="1"/>
  <c r="P218" i="18"/>
  <c r="P1010" i="18" s="1"/>
  <c r="Q218" i="18"/>
  <c r="Q1010" i="18" s="1"/>
  <c r="U218" i="18"/>
  <c r="U1010" i="18" s="1"/>
  <c r="R160" i="18"/>
  <c r="R952" i="18" s="1"/>
  <c r="M160" i="18"/>
  <c r="M952" i="18" s="1"/>
  <c r="K160" i="18"/>
  <c r="K952" i="18" s="1"/>
  <c r="V160" i="18"/>
  <c r="V952" i="18" s="1"/>
  <c r="Q160" i="18"/>
  <c r="Q952" i="18" s="1"/>
  <c r="W160" i="18"/>
  <c r="W952" i="18" s="1"/>
  <c r="X160" i="18"/>
  <c r="X952" i="18" s="1"/>
  <c r="U160" i="18"/>
  <c r="U952" i="18" s="1"/>
  <c r="T160" i="18"/>
  <c r="T952" i="18" s="1"/>
  <c r="L160" i="18"/>
  <c r="L952" i="18" s="1"/>
  <c r="O160" i="18"/>
  <c r="O952" i="18" s="1"/>
  <c r="J160" i="18"/>
  <c r="J952" i="18" s="1"/>
  <c r="S160" i="18"/>
  <c r="S952" i="18" s="1"/>
  <c r="P160" i="18"/>
  <c r="P952" i="18" s="1"/>
  <c r="N160" i="18"/>
  <c r="N952" i="18" s="1"/>
  <c r="X266" i="14"/>
  <c r="X1061" i="14" s="1"/>
  <c r="V266" i="14"/>
  <c r="V1061" i="14" s="1"/>
  <c r="S266" i="14"/>
  <c r="S1061" i="14" s="1"/>
  <c r="L266" i="14"/>
  <c r="L1061" i="14" s="1"/>
  <c r="M266" i="14"/>
  <c r="M1061" i="14" s="1"/>
  <c r="U266" i="14"/>
  <c r="U1061" i="14" s="1"/>
  <c r="O266" i="14"/>
  <c r="O1061" i="14" s="1"/>
  <c r="J266" i="14"/>
  <c r="J1061" i="14" s="1"/>
  <c r="W266" i="14"/>
  <c r="W1061" i="14" s="1"/>
  <c r="T266" i="14"/>
  <c r="T1061" i="14" s="1"/>
  <c r="P266" i="14"/>
  <c r="P1061" i="14" s="1"/>
  <c r="K266" i="14"/>
  <c r="K1061" i="14" s="1"/>
  <c r="Q266" i="14"/>
  <c r="Q1061" i="14" s="1"/>
  <c r="N266" i="14"/>
  <c r="N1061" i="14" s="1"/>
  <c r="R266" i="14"/>
  <c r="R1061" i="14" s="1"/>
  <c r="K220" i="18"/>
  <c r="K1012" i="18" s="1"/>
  <c r="M220" i="18"/>
  <c r="M1012" i="18" s="1"/>
  <c r="N220" i="18"/>
  <c r="N1012" i="18" s="1"/>
  <c r="S220" i="18"/>
  <c r="S1012" i="18" s="1"/>
  <c r="L220" i="18"/>
  <c r="L1012" i="18" s="1"/>
  <c r="R220" i="18"/>
  <c r="R1012" i="18" s="1"/>
  <c r="O220" i="18"/>
  <c r="O1012" i="18" s="1"/>
  <c r="J220" i="18"/>
  <c r="J1012" i="18" s="1"/>
  <c r="X220" i="18"/>
  <c r="X1012" i="18" s="1"/>
  <c r="W220" i="18"/>
  <c r="W1012" i="18" s="1"/>
  <c r="Q220" i="18"/>
  <c r="Q1012" i="18" s="1"/>
  <c r="T220" i="18"/>
  <c r="T1012" i="18" s="1"/>
  <c r="P220" i="18"/>
  <c r="P1012" i="18" s="1"/>
  <c r="V220" i="18"/>
  <c r="V1012" i="18" s="1"/>
  <c r="U220" i="18"/>
  <c r="U1012" i="18" s="1"/>
  <c r="X173" i="18"/>
  <c r="X965" i="18" s="1"/>
  <c r="W173" i="18"/>
  <c r="W965" i="18" s="1"/>
  <c r="M173" i="18"/>
  <c r="M965" i="18" s="1"/>
  <c r="L173" i="18"/>
  <c r="L965" i="18" s="1"/>
  <c r="O173" i="18"/>
  <c r="O965" i="18" s="1"/>
  <c r="P173" i="18"/>
  <c r="P965" i="18" s="1"/>
  <c r="U173" i="18"/>
  <c r="U965" i="18" s="1"/>
  <c r="S173" i="18"/>
  <c r="S965" i="18" s="1"/>
  <c r="V173" i="18"/>
  <c r="V965" i="18" s="1"/>
  <c r="K173" i="18"/>
  <c r="K965" i="18" s="1"/>
  <c r="N173" i="18"/>
  <c r="N965" i="18" s="1"/>
  <c r="Q173" i="18"/>
  <c r="Q965" i="18" s="1"/>
  <c r="T173" i="18"/>
  <c r="T965" i="18" s="1"/>
  <c r="R173" i="18"/>
  <c r="R965" i="18" s="1"/>
  <c r="J173" i="18"/>
  <c r="J965" i="18" s="1"/>
  <c r="W160" i="14"/>
  <c r="W955" i="14" s="1"/>
  <c r="X160" i="14"/>
  <c r="X955" i="14" s="1"/>
  <c r="R160" i="14"/>
  <c r="R955" i="14" s="1"/>
  <c r="O160" i="14"/>
  <c r="O955" i="14" s="1"/>
  <c r="S160" i="14"/>
  <c r="S955" i="14" s="1"/>
  <c r="Q160" i="14"/>
  <c r="Q955" i="14" s="1"/>
  <c r="L160" i="14"/>
  <c r="L955" i="14" s="1"/>
  <c r="K160" i="14"/>
  <c r="K955" i="14" s="1"/>
  <c r="T160" i="14"/>
  <c r="T955" i="14" s="1"/>
  <c r="M160" i="14"/>
  <c r="M955" i="14" s="1"/>
  <c r="N160" i="14"/>
  <c r="N955" i="14" s="1"/>
  <c r="P160" i="14"/>
  <c r="P955" i="14" s="1"/>
  <c r="U160" i="14"/>
  <c r="U955" i="14" s="1"/>
  <c r="V160" i="14"/>
  <c r="V955" i="14" s="1"/>
  <c r="J160" i="14"/>
  <c r="J955" i="14" s="1"/>
  <c r="X236" i="18"/>
  <c r="X1028" i="18" s="1"/>
  <c r="N236" i="18"/>
  <c r="N1028" i="18" s="1"/>
  <c r="R236" i="18"/>
  <c r="R1028" i="18" s="1"/>
  <c r="Q236" i="18"/>
  <c r="Q1028" i="18" s="1"/>
  <c r="J236" i="18"/>
  <c r="J1028" i="18" s="1"/>
  <c r="V236" i="18"/>
  <c r="V1028" i="18" s="1"/>
  <c r="M236" i="18"/>
  <c r="M1028" i="18" s="1"/>
  <c r="T236" i="18"/>
  <c r="T1028" i="18" s="1"/>
  <c r="K236" i="18"/>
  <c r="K1028" i="18" s="1"/>
  <c r="S236" i="18"/>
  <c r="S1028" i="18" s="1"/>
  <c r="W236" i="18"/>
  <c r="W1028" i="18" s="1"/>
  <c r="U236" i="18"/>
  <c r="U1028" i="18" s="1"/>
  <c r="P236" i="18"/>
  <c r="P1028" i="18" s="1"/>
  <c r="L236" i="18"/>
  <c r="L1028" i="18" s="1"/>
  <c r="O236" i="18"/>
  <c r="O1028" i="18" s="1"/>
  <c r="W264" i="14"/>
  <c r="W1059" i="14" s="1"/>
  <c r="X264" i="14"/>
  <c r="X1059" i="14" s="1"/>
  <c r="V264" i="14"/>
  <c r="V1059" i="14" s="1"/>
  <c r="J264" i="14"/>
  <c r="J1059" i="14" s="1"/>
  <c r="O264" i="14"/>
  <c r="O1059" i="14" s="1"/>
  <c r="K264" i="14"/>
  <c r="K1059" i="14" s="1"/>
  <c r="P264" i="14"/>
  <c r="P1059" i="14" s="1"/>
  <c r="M264" i="14"/>
  <c r="M1059" i="14" s="1"/>
  <c r="U264" i="14"/>
  <c r="U1059" i="14" s="1"/>
  <c r="S264" i="14"/>
  <c r="S1059" i="14" s="1"/>
  <c r="T264" i="14"/>
  <c r="T1059" i="14" s="1"/>
  <c r="R264" i="14"/>
  <c r="R1059" i="14" s="1"/>
  <c r="N264" i="14"/>
  <c r="N1059" i="14" s="1"/>
  <c r="L264" i="14"/>
  <c r="L1059" i="14" s="1"/>
  <c r="Q264" i="14"/>
  <c r="Q1059" i="14" s="1"/>
  <c r="X149" i="13"/>
  <c r="W149" i="13"/>
  <c r="U149" i="13"/>
  <c r="P149" i="13"/>
  <c r="T149" i="13"/>
  <c r="L149" i="13"/>
  <c r="S149" i="13"/>
  <c r="O149" i="13"/>
  <c r="J149" i="13"/>
  <c r="V149" i="13"/>
  <c r="Q149" i="13"/>
  <c r="K149" i="13"/>
  <c r="M149" i="13"/>
  <c r="N149" i="13"/>
  <c r="R149" i="13"/>
  <c r="Y294" i="17"/>
  <c r="W207" i="14"/>
  <c r="W1002" i="14" s="1"/>
  <c r="X207" i="14"/>
  <c r="X1002" i="14" s="1"/>
  <c r="P207" i="14"/>
  <c r="P1002" i="14" s="1"/>
  <c r="T207" i="14"/>
  <c r="T1002" i="14" s="1"/>
  <c r="S207" i="14"/>
  <c r="S1002" i="14" s="1"/>
  <c r="M207" i="14"/>
  <c r="M1002" i="14" s="1"/>
  <c r="K207" i="14"/>
  <c r="K1002" i="14" s="1"/>
  <c r="O207" i="14"/>
  <c r="O1002" i="14" s="1"/>
  <c r="R207" i="14"/>
  <c r="R1002" i="14" s="1"/>
  <c r="V207" i="14"/>
  <c r="V1002" i="14" s="1"/>
  <c r="Q207" i="14"/>
  <c r="Q1002" i="14" s="1"/>
  <c r="U207" i="14"/>
  <c r="U1002" i="14" s="1"/>
  <c r="J207" i="14"/>
  <c r="J1002" i="14" s="1"/>
  <c r="N207" i="14"/>
  <c r="N1002" i="14" s="1"/>
  <c r="L207" i="14"/>
  <c r="L1002" i="14" s="1"/>
  <c r="W153" i="13"/>
  <c r="W966" i="13" s="1"/>
  <c r="X153" i="13"/>
  <c r="X966" i="13" s="1"/>
  <c r="V153" i="13"/>
  <c r="V966" i="13" s="1"/>
  <c r="S153" i="13"/>
  <c r="S966" i="13" s="1"/>
  <c r="U153" i="13"/>
  <c r="U966" i="13" s="1"/>
  <c r="M153" i="13"/>
  <c r="M966" i="13" s="1"/>
  <c r="N153" i="13"/>
  <c r="N966" i="13" s="1"/>
  <c r="L153" i="13"/>
  <c r="L966" i="13" s="1"/>
  <c r="Q153" i="13"/>
  <c r="Q966" i="13" s="1"/>
  <c r="P153" i="13"/>
  <c r="P966" i="13" s="1"/>
  <c r="O153" i="13"/>
  <c r="O966" i="13" s="1"/>
  <c r="J153" i="13"/>
  <c r="J966" i="13" s="1"/>
  <c r="K153" i="13"/>
  <c r="K966" i="13" s="1"/>
  <c r="R153" i="13"/>
  <c r="R966" i="13" s="1"/>
  <c r="T153" i="13"/>
  <c r="T966" i="13" s="1"/>
  <c r="Y128" i="17"/>
  <c r="J632" i="17"/>
  <c r="Y632" i="17" s="1"/>
  <c r="U174" i="18"/>
  <c r="U966" i="18" s="1"/>
  <c r="N174" i="18"/>
  <c r="N966" i="18" s="1"/>
  <c r="S174" i="18"/>
  <c r="S966" i="18" s="1"/>
  <c r="V174" i="18"/>
  <c r="V966" i="18" s="1"/>
  <c r="X174" i="18"/>
  <c r="X966" i="18" s="1"/>
  <c r="P174" i="18"/>
  <c r="P966" i="18" s="1"/>
  <c r="W174" i="18"/>
  <c r="W966" i="18" s="1"/>
  <c r="T174" i="18"/>
  <c r="T966" i="18" s="1"/>
  <c r="L174" i="18"/>
  <c r="L966" i="18" s="1"/>
  <c r="Q174" i="18"/>
  <c r="Q966" i="18" s="1"/>
  <c r="R174" i="18"/>
  <c r="R966" i="18" s="1"/>
  <c r="O174" i="18"/>
  <c r="O966" i="18" s="1"/>
  <c r="K174" i="18"/>
  <c r="K966" i="18" s="1"/>
  <c r="M174" i="18"/>
  <c r="M966" i="18" s="1"/>
  <c r="J174" i="18"/>
  <c r="J966" i="18" s="1"/>
  <c r="W177" i="13"/>
  <c r="W990" i="13" s="1"/>
  <c r="X177" i="13"/>
  <c r="X990" i="13" s="1"/>
  <c r="P177" i="13"/>
  <c r="P990" i="13" s="1"/>
  <c r="V177" i="13"/>
  <c r="V990" i="13" s="1"/>
  <c r="K177" i="13"/>
  <c r="K990" i="13" s="1"/>
  <c r="Q177" i="13"/>
  <c r="Q990" i="13" s="1"/>
  <c r="M177" i="13"/>
  <c r="M990" i="13" s="1"/>
  <c r="S177" i="13"/>
  <c r="S990" i="13" s="1"/>
  <c r="N177" i="13"/>
  <c r="N990" i="13" s="1"/>
  <c r="T177" i="13"/>
  <c r="T990" i="13" s="1"/>
  <c r="R177" i="13"/>
  <c r="R990" i="13" s="1"/>
  <c r="J177" i="13"/>
  <c r="J990" i="13" s="1"/>
  <c r="L177" i="13"/>
  <c r="L990" i="13" s="1"/>
  <c r="O177" i="13"/>
  <c r="O990" i="13" s="1"/>
  <c r="U177" i="13"/>
  <c r="U990" i="13" s="1"/>
  <c r="X165" i="13"/>
  <c r="X978" i="13" s="1"/>
  <c r="W165" i="13"/>
  <c r="W978" i="13" s="1"/>
  <c r="K165" i="13"/>
  <c r="K978" i="13" s="1"/>
  <c r="N165" i="13"/>
  <c r="N978" i="13" s="1"/>
  <c r="U165" i="13"/>
  <c r="U978" i="13" s="1"/>
  <c r="R165" i="13"/>
  <c r="R978" i="13" s="1"/>
  <c r="T165" i="13"/>
  <c r="T978" i="13" s="1"/>
  <c r="V165" i="13"/>
  <c r="V978" i="13" s="1"/>
  <c r="Q165" i="13"/>
  <c r="Q978" i="13" s="1"/>
  <c r="S165" i="13"/>
  <c r="S978" i="13" s="1"/>
  <c r="O165" i="13"/>
  <c r="O978" i="13" s="1"/>
  <c r="P165" i="13"/>
  <c r="P978" i="13" s="1"/>
  <c r="L165" i="13"/>
  <c r="L978" i="13" s="1"/>
  <c r="M165" i="13"/>
  <c r="M978" i="13" s="1"/>
  <c r="J165" i="13"/>
  <c r="J978" i="13" s="1"/>
  <c r="J411" i="18"/>
  <c r="J447" i="18" s="1"/>
  <c r="W411" i="18"/>
  <c r="W447" i="18" s="1"/>
  <c r="X411" i="18"/>
  <c r="X447" i="18" s="1"/>
  <c r="M411" i="18"/>
  <c r="M447" i="18" s="1"/>
  <c r="V411" i="18"/>
  <c r="V447" i="18" s="1"/>
  <c r="L411" i="18"/>
  <c r="L447" i="18" s="1"/>
  <c r="N411" i="18"/>
  <c r="N447" i="18" s="1"/>
  <c r="S411" i="18"/>
  <c r="S447" i="18" s="1"/>
  <c r="P411" i="18"/>
  <c r="P447" i="18" s="1"/>
  <c r="K411" i="18"/>
  <c r="K447" i="18" s="1"/>
  <c r="Q411" i="18"/>
  <c r="Q447" i="18" s="1"/>
  <c r="U411" i="18"/>
  <c r="U447" i="18" s="1"/>
  <c r="T411" i="18"/>
  <c r="T447" i="18" s="1"/>
  <c r="R411" i="18"/>
  <c r="R447" i="18" s="1"/>
  <c r="O411" i="18"/>
  <c r="O447" i="18" s="1"/>
  <c r="X285" i="13"/>
  <c r="X289" i="13" s="1"/>
  <c r="W285" i="13"/>
  <c r="W289" i="13" s="1"/>
  <c r="N285" i="13"/>
  <c r="N289" i="13" s="1"/>
  <c r="P285" i="13"/>
  <c r="P289" i="13" s="1"/>
  <c r="J285" i="13"/>
  <c r="J289" i="13" s="1"/>
  <c r="S285" i="13"/>
  <c r="S289" i="13" s="1"/>
  <c r="M285" i="13"/>
  <c r="M289" i="13" s="1"/>
  <c r="L285" i="13"/>
  <c r="L289" i="13" s="1"/>
  <c r="R285" i="13"/>
  <c r="R289" i="13" s="1"/>
  <c r="K285" i="13"/>
  <c r="K289" i="13" s="1"/>
  <c r="V285" i="13"/>
  <c r="V289" i="13" s="1"/>
  <c r="T285" i="13"/>
  <c r="T289" i="13" s="1"/>
  <c r="Q285" i="13"/>
  <c r="Q289" i="13" s="1"/>
  <c r="U285" i="13"/>
  <c r="U289" i="13" s="1"/>
  <c r="O285" i="13"/>
  <c r="O289" i="13" s="1"/>
  <c r="Y450" i="17"/>
  <c r="X759" i="18"/>
  <c r="X795" i="18" s="1"/>
  <c r="J759" i="18"/>
  <c r="J795" i="18" s="1"/>
  <c r="W759" i="18"/>
  <c r="W795" i="18" s="1"/>
  <c r="O759" i="18"/>
  <c r="O795" i="18" s="1"/>
  <c r="L759" i="18"/>
  <c r="L795" i="18" s="1"/>
  <c r="U759" i="18"/>
  <c r="U795" i="18" s="1"/>
  <c r="N759" i="18"/>
  <c r="N795" i="18" s="1"/>
  <c r="K759" i="18"/>
  <c r="K795" i="18" s="1"/>
  <c r="V759" i="18"/>
  <c r="V795" i="18" s="1"/>
  <c r="Q759" i="18"/>
  <c r="Q795" i="18" s="1"/>
  <c r="S759" i="18"/>
  <c r="S795" i="18" s="1"/>
  <c r="T759" i="18"/>
  <c r="T795" i="18" s="1"/>
  <c r="R759" i="18"/>
  <c r="R795" i="18" s="1"/>
  <c r="M759" i="18"/>
  <c r="M795" i="18" s="1"/>
  <c r="P759" i="18"/>
  <c r="P795" i="18" s="1"/>
  <c r="Q625" i="17"/>
  <c r="X167" i="13"/>
  <c r="X980" i="13" s="1"/>
  <c r="S167" i="13"/>
  <c r="S980" i="13" s="1"/>
  <c r="N167" i="13"/>
  <c r="N980" i="13" s="1"/>
  <c r="T167" i="13"/>
  <c r="T980" i="13" s="1"/>
  <c r="O167" i="13"/>
  <c r="O980" i="13" s="1"/>
  <c r="P167" i="13"/>
  <c r="P980" i="13" s="1"/>
  <c r="K167" i="13"/>
  <c r="K980" i="13" s="1"/>
  <c r="J167" i="13"/>
  <c r="J980" i="13" s="1"/>
  <c r="M167" i="13"/>
  <c r="M980" i="13" s="1"/>
  <c r="U167" i="13"/>
  <c r="U980" i="13" s="1"/>
  <c r="R167" i="13"/>
  <c r="R980" i="13" s="1"/>
  <c r="Q167" i="13"/>
  <c r="Q980" i="13" s="1"/>
  <c r="W167" i="13"/>
  <c r="W980" i="13" s="1"/>
  <c r="L167" i="13"/>
  <c r="L980" i="13" s="1"/>
  <c r="V167" i="13"/>
  <c r="V980" i="13" s="1"/>
  <c r="W163" i="18"/>
  <c r="W955" i="18" s="1"/>
  <c r="O163" i="18"/>
  <c r="O955" i="18" s="1"/>
  <c r="S163" i="18"/>
  <c r="S955" i="18" s="1"/>
  <c r="L163" i="18"/>
  <c r="L955" i="18" s="1"/>
  <c r="X163" i="18"/>
  <c r="X955" i="18" s="1"/>
  <c r="M163" i="18"/>
  <c r="M955" i="18" s="1"/>
  <c r="J163" i="18"/>
  <c r="J955" i="18" s="1"/>
  <c r="Q163" i="18"/>
  <c r="Q955" i="18" s="1"/>
  <c r="R163" i="18"/>
  <c r="R955" i="18" s="1"/>
  <c r="U163" i="18"/>
  <c r="U955" i="18" s="1"/>
  <c r="V163" i="18"/>
  <c r="V955" i="18" s="1"/>
  <c r="N163" i="18"/>
  <c r="N955" i="18" s="1"/>
  <c r="P163" i="18"/>
  <c r="P955" i="18" s="1"/>
  <c r="K163" i="18"/>
  <c r="K955" i="18" s="1"/>
  <c r="T163" i="18"/>
  <c r="T955" i="18" s="1"/>
  <c r="W106" i="18"/>
  <c r="W898" i="18" s="1"/>
  <c r="X106" i="18"/>
  <c r="X898" i="18" s="1"/>
  <c r="U106" i="18"/>
  <c r="U898" i="18" s="1"/>
  <c r="T106" i="18"/>
  <c r="T898" i="18" s="1"/>
  <c r="P106" i="18"/>
  <c r="P898" i="18" s="1"/>
  <c r="Q106" i="18"/>
  <c r="Q898" i="18" s="1"/>
  <c r="N106" i="18"/>
  <c r="N898" i="18" s="1"/>
  <c r="M106" i="18"/>
  <c r="M898" i="18" s="1"/>
  <c r="K106" i="18"/>
  <c r="K898" i="18" s="1"/>
  <c r="S106" i="18"/>
  <c r="S898" i="18" s="1"/>
  <c r="R106" i="18"/>
  <c r="R898" i="18" s="1"/>
  <c r="J106" i="18"/>
  <c r="J898" i="18" s="1"/>
  <c r="L106" i="18"/>
  <c r="L898" i="18" s="1"/>
  <c r="V106" i="18"/>
  <c r="V898" i="18" s="1"/>
  <c r="O106" i="18"/>
  <c r="O898" i="18" s="1"/>
  <c r="W153" i="14"/>
  <c r="W948" i="14" s="1"/>
  <c r="V153" i="14"/>
  <c r="V948" i="14" s="1"/>
  <c r="Q153" i="14"/>
  <c r="Q948" i="14" s="1"/>
  <c r="N153" i="14"/>
  <c r="N948" i="14" s="1"/>
  <c r="U153" i="14"/>
  <c r="U948" i="14" s="1"/>
  <c r="T153" i="14"/>
  <c r="T948" i="14" s="1"/>
  <c r="L153" i="14"/>
  <c r="L948" i="14" s="1"/>
  <c r="M153" i="14"/>
  <c r="M948" i="14" s="1"/>
  <c r="J153" i="14"/>
  <c r="J948" i="14" s="1"/>
  <c r="R153" i="14"/>
  <c r="R948" i="14" s="1"/>
  <c r="K153" i="14"/>
  <c r="K948" i="14" s="1"/>
  <c r="P153" i="14"/>
  <c r="P948" i="14" s="1"/>
  <c r="O153" i="14"/>
  <c r="O948" i="14" s="1"/>
  <c r="X153" i="14"/>
  <c r="X948" i="14" s="1"/>
  <c r="S153" i="14"/>
  <c r="S948" i="14" s="1"/>
  <c r="J618" i="17"/>
  <c r="Y114" i="17"/>
  <c r="F33" i="12"/>
  <c r="E124" i="21"/>
  <c r="W107" i="18"/>
  <c r="W899" i="18" s="1"/>
  <c r="X107" i="18"/>
  <c r="X899" i="18" s="1"/>
  <c r="M107" i="18"/>
  <c r="M899" i="18" s="1"/>
  <c r="L107" i="18"/>
  <c r="L899" i="18" s="1"/>
  <c r="O107" i="18"/>
  <c r="O899" i="18" s="1"/>
  <c r="V107" i="18"/>
  <c r="V899" i="18" s="1"/>
  <c r="N107" i="18"/>
  <c r="N899" i="18" s="1"/>
  <c r="J107" i="18"/>
  <c r="J899" i="18" s="1"/>
  <c r="Q107" i="18"/>
  <c r="Q899" i="18" s="1"/>
  <c r="U107" i="18"/>
  <c r="U899" i="18" s="1"/>
  <c r="P107" i="18"/>
  <c r="P899" i="18" s="1"/>
  <c r="K107" i="18"/>
  <c r="K899" i="18" s="1"/>
  <c r="T107" i="18"/>
  <c r="T899" i="18" s="1"/>
  <c r="R107" i="18"/>
  <c r="R899" i="18" s="1"/>
  <c r="S107" i="18"/>
  <c r="S899" i="18" s="1"/>
  <c r="X210" i="14"/>
  <c r="X1005" i="14" s="1"/>
  <c r="W210" i="14"/>
  <c r="W1005" i="14" s="1"/>
  <c r="J210" i="14"/>
  <c r="J1005" i="14" s="1"/>
  <c r="V210" i="14"/>
  <c r="V1005" i="14" s="1"/>
  <c r="U210" i="14"/>
  <c r="U1005" i="14" s="1"/>
  <c r="L210" i="14"/>
  <c r="L1005" i="14" s="1"/>
  <c r="R210" i="14"/>
  <c r="R1005" i="14" s="1"/>
  <c r="N210" i="14"/>
  <c r="N1005" i="14" s="1"/>
  <c r="Q210" i="14"/>
  <c r="Q1005" i="14" s="1"/>
  <c r="S210" i="14"/>
  <c r="S1005" i="14" s="1"/>
  <c r="T210" i="14"/>
  <c r="T1005" i="14" s="1"/>
  <c r="K210" i="14"/>
  <c r="K1005" i="14" s="1"/>
  <c r="O210" i="14"/>
  <c r="O1005" i="14" s="1"/>
  <c r="M210" i="14"/>
  <c r="M1005" i="14" s="1"/>
  <c r="P210" i="14"/>
  <c r="P1005" i="14" s="1"/>
  <c r="W235" i="14"/>
  <c r="W1030" i="14" s="1"/>
  <c r="L235" i="14"/>
  <c r="L1030" i="14" s="1"/>
  <c r="S235" i="14"/>
  <c r="S1030" i="14" s="1"/>
  <c r="K235" i="14"/>
  <c r="K1030" i="14" s="1"/>
  <c r="P235" i="14"/>
  <c r="P1030" i="14" s="1"/>
  <c r="N235" i="14"/>
  <c r="N1030" i="14" s="1"/>
  <c r="U235" i="14"/>
  <c r="U1030" i="14" s="1"/>
  <c r="R235" i="14"/>
  <c r="R1030" i="14" s="1"/>
  <c r="X235" i="14"/>
  <c r="X1030" i="14" s="1"/>
  <c r="J235" i="14"/>
  <c r="J1030" i="14" s="1"/>
  <c r="T235" i="14"/>
  <c r="T1030" i="14" s="1"/>
  <c r="Q235" i="14"/>
  <c r="Q1030" i="14" s="1"/>
  <c r="V235" i="14"/>
  <c r="V1030" i="14" s="1"/>
  <c r="O235" i="14"/>
  <c r="O1030" i="14" s="1"/>
  <c r="M235" i="14"/>
  <c r="M1030" i="14" s="1"/>
  <c r="N667" i="18"/>
  <c r="N671" i="18" s="1"/>
  <c r="O667" i="18"/>
  <c r="O671" i="18" s="1"/>
  <c r="T667" i="18"/>
  <c r="T671" i="18" s="1"/>
  <c r="X667" i="18"/>
  <c r="X671" i="18" s="1"/>
  <c r="V667" i="18"/>
  <c r="V671" i="18" s="1"/>
  <c r="S667" i="18"/>
  <c r="S671" i="18" s="1"/>
  <c r="P667" i="18"/>
  <c r="P671" i="18" s="1"/>
  <c r="Q667" i="18"/>
  <c r="Q671" i="18" s="1"/>
  <c r="U667" i="18"/>
  <c r="U671" i="18" s="1"/>
  <c r="J667" i="18"/>
  <c r="J671" i="18" s="1"/>
  <c r="K667" i="18"/>
  <c r="K671" i="18" s="1"/>
  <c r="L667" i="18"/>
  <c r="L671" i="18" s="1"/>
  <c r="M667" i="18"/>
  <c r="M671" i="18" s="1"/>
  <c r="W667" i="18"/>
  <c r="W671" i="18" s="1"/>
  <c r="R667" i="18"/>
  <c r="R671" i="18" s="1"/>
  <c r="N257" i="14"/>
  <c r="N1052" i="14" s="1"/>
  <c r="X257" i="14"/>
  <c r="X1052" i="14" s="1"/>
  <c r="W257" i="14"/>
  <c r="W1052" i="14" s="1"/>
  <c r="U257" i="14"/>
  <c r="U1052" i="14" s="1"/>
  <c r="V257" i="14"/>
  <c r="V1052" i="14" s="1"/>
  <c r="L257" i="14"/>
  <c r="L1052" i="14" s="1"/>
  <c r="M257" i="14"/>
  <c r="M1052" i="14" s="1"/>
  <c r="J257" i="14"/>
  <c r="J1052" i="14" s="1"/>
  <c r="T257" i="14"/>
  <c r="T1052" i="14" s="1"/>
  <c r="K257" i="14"/>
  <c r="K1052" i="14" s="1"/>
  <c r="Q257" i="14"/>
  <c r="Q1052" i="14" s="1"/>
  <c r="S257" i="14"/>
  <c r="S1052" i="14" s="1"/>
  <c r="P257" i="14"/>
  <c r="P1052" i="14" s="1"/>
  <c r="R257" i="14"/>
  <c r="R1052" i="14" s="1"/>
  <c r="O257" i="14"/>
  <c r="O1052" i="14" s="1"/>
  <c r="T141" i="18"/>
  <c r="T933" i="18" s="1"/>
  <c r="S141" i="18"/>
  <c r="S933" i="18" s="1"/>
  <c r="L141" i="18"/>
  <c r="L933" i="18" s="1"/>
  <c r="J141" i="18"/>
  <c r="J933" i="18" s="1"/>
  <c r="N141" i="18"/>
  <c r="N933" i="18" s="1"/>
  <c r="M141" i="18"/>
  <c r="M933" i="18" s="1"/>
  <c r="R141" i="18"/>
  <c r="R933" i="18" s="1"/>
  <c r="X141" i="18"/>
  <c r="X933" i="18" s="1"/>
  <c r="P141" i="18"/>
  <c r="P933" i="18" s="1"/>
  <c r="W141" i="18"/>
  <c r="W933" i="18" s="1"/>
  <c r="K141" i="18"/>
  <c r="K933" i="18" s="1"/>
  <c r="U141" i="18"/>
  <c r="U933" i="18" s="1"/>
  <c r="Q141" i="18"/>
  <c r="Q933" i="18" s="1"/>
  <c r="V141" i="18"/>
  <c r="V933" i="18" s="1"/>
  <c r="O141" i="18"/>
  <c r="O933" i="18" s="1"/>
  <c r="X130" i="14"/>
  <c r="X925" i="14" s="1"/>
  <c r="W130" i="14"/>
  <c r="W925" i="14" s="1"/>
  <c r="P130" i="14"/>
  <c r="P925" i="14" s="1"/>
  <c r="L130" i="14"/>
  <c r="L925" i="14" s="1"/>
  <c r="J130" i="14"/>
  <c r="J925" i="14" s="1"/>
  <c r="R130" i="14"/>
  <c r="R925" i="14" s="1"/>
  <c r="M130" i="14"/>
  <c r="M925" i="14" s="1"/>
  <c r="U130" i="14"/>
  <c r="U925" i="14" s="1"/>
  <c r="O130" i="14"/>
  <c r="O925" i="14" s="1"/>
  <c r="K130" i="14"/>
  <c r="K925" i="14" s="1"/>
  <c r="V130" i="14"/>
  <c r="V925" i="14" s="1"/>
  <c r="T130" i="14"/>
  <c r="T925" i="14" s="1"/>
  <c r="S130" i="14"/>
  <c r="S925" i="14" s="1"/>
  <c r="N130" i="14"/>
  <c r="N925" i="14" s="1"/>
  <c r="Q130" i="14"/>
  <c r="Q925" i="14" s="1"/>
  <c r="W96" i="13"/>
  <c r="W909" i="13" s="1"/>
  <c r="X96" i="13"/>
  <c r="X909" i="13" s="1"/>
  <c r="K96" i="13"/>
  <c r="K909" i="13" s="1"/>
  <c r="T96" i="13"/>
  <c r="T909" i="13" s="1"/>
  <c r="L96" i="13"/>
  <c r="L909" i="13" s="1"/>
  <c r="U96" i="13"/>
  <c r="U909" i="13" s="1"/>
  <c r="N96" i="13"/>
  <c r="N909" i="13" s="1"/>
  <c r="P96" i="13"/>
  <c r="P909" i="13" s="1"/>
  <c r="M96" i="13"/>
  <c r="M909" i="13" s="1"/>
  <c r="O96" i="13"/>
  <c r="O909" i="13" s="1"/>
  <c r="Q96" i="13"/>
  <c r="Q909" i="13" s="1"/>
  <c r="V96" i="13"/>
  <c r="V909" i="13" s="1"/>
  <c r="J96" i="13"/>
  <c r="J909" i="13" s="1"/>
  <c r="R96" i="13"/>
  <c r="R909" i="13" s="1"/>
  <c r="S96" i="13"/>
  <c r="S909" i="13" s="1"/>
  <c r="V618" i="17"/>
  <c r="X175" i="18"/>
  <c r="X967" i="18" s="1"/>
  <c r="W175" i="18"/>
  <c r="W967" i="18" s="1"/>
  <c r="P175" i="18"/>
  <c r="P967" i="18" s="1"/>
  <c r="M175" i="18"/>
  <c r="M967" i="18" s="1"/>
  <c r="R175" i="18"/>
  <c r="R967" i="18" s="1"/>
  <c r="V175" i="18"/>
  <c r="V967" i="18" s="1"/>
  <c r="N175" i="18"/>
  <c r="N967" i="18" s="1"/>
  <c r="T175" i="18"/>
  <c r="T967" i="18" s="1"/>
  <c r="S175" i="18"/>
  <c r="S967" i="18" s="1"/>
  <c r="K175" i="18"/>
  <c r="K967" i="18" s="1"/>
  <c r="Q175" i="18"/>
  <c r="Q967" i="18" s="1"/>
  <c r="O175" i="18"/>
  <c r="O967" i="18" s="1"/>
  <c r="L175" i="18"/>
  <c r="L967" i="18" s="1"/>
  <c r="U175" i="18"/>
  <c r="U967" i="18" s="1"/>
  <c r="J175" i="18"/>
  <c r="J967" i="18" s="1"/>
  <c r="W179" i="18"/>
  <c r="W971" i="18" s="1"/>
  <c r="X179" i="18"/>
  <c r="X971" i="18" s="1"/>
  <c r="S179" i="18"/>
  <c r="S971" i="18" s="1"/>
  <c r="M179" i="18"/>
  <c r="M971" i="18" s="1"/>
  <c r="N179" i="18"/>
  <c r="N971" i="18" s="1"/>
  <c r="K179" i="18"/>
  <c r="K971" i="18" s="1"/>
  <c r="U179" i="18"/>
  <c r="U971" i="18" s="1"/>
  <c r="T179" i="18"/>
  <c r="T971" i="18" s="1"/>
  <c r="O179" i="18"/>
  <c r="O971" i="18" s="1"/>
  <c r="Q179" i="18"/>
  <c r="Q971" i="18" s="1"/>
  <c r="J179" i="18"/>
  <c r="J971" i="18" s="1"/>
  <c r="P179" i="18"/>
  <c r="P971" i="18" s="1"/>
  <c r="V179" i="18"/>
  <c r="V971" i="18" s="1"/>
  <c r="R179" i="18"/>
  <c r="R971" i="18" s="1"/>
  <c r="L179" i="18"/>
  <c r="L971" i="18" s="1"/>
  <c r="X366" i="13"/>
  <c r="X402" i="13" s="1"/>
  <c r="X404" i="13" s="1"/>
  <c r="W366" i="13"/>
  <c r="W402" i="13" s="1"/>
  <c r="W404" i="13" s="1"/>
  <c r="J366" i="13"/>
  <c r="J402" i="13" s="1"/>
  <c r="S366" i="13"/>
  <c r="S402" i="13" s="1"/>
  <c r="N366" i="13"/>
  <c r="N402" i="13" s="1"/>
  <c r="P366" i="13"/>
  <c r="P402" i="13" s="1"/>
  <c r="P404" i="13" s="1"/>
  <c r="R366" i="13"/>
  <c r="R402" i="13" s="1"/>
  <c r="R404" i="13" s="1"/>
  <c r="L366" i="13"/>
  <c r="L402" i="13" s="1"/>
  <c r="L404" i="13" s="1"/>
  <c r="O366" i="13"/>
  <c r="O402" i="13" s="1"/>
  <c r="K366" i="13"/>
  <c r="K402" i="13" s="1"/>
  <c r="K404" i="13" s="1"/>
  <c r="Q366" i="13"/>
  <c r="Q402" i="13" s="1"/>
  <c r="M366" i="13"/>
  <c r="M402" i="13" s="1"/>
  <c r="V366" i="13"/>
  <c r="V402" i="13" s="1"/>
  <c r="T366" i="13"/>
  <c r="T402" i="13" s="1"/>
  <c r="T404" i="13" s="1"/>
  <c r="U366" i="13"/>
  <c r="U402" i="13" s="1"/>
  <c r="K133" i="10"/>
  <c r="I395" i="18"/>
  <c r="X229" i="13"/>
  <c r="X1042" i="13" s="1"/>
  <c r="W229" i="13"/>
  <c r="W1042" i="13" s="1"/>
  <c r="T229" i="13"/>
  <c r="T1042" i="13" s="1"/>
  <c r="Q229" i="13"/>
  <c r="Q1042" i="13" s="1"/>
  <c r="V229" i="13"/>
  <c r="V1042" i="13" s="1"/>
  <c r="J229" i="13"/>
  <c r="J1042" i="13" s="1"/>
  <c r="U229" i="13"/>
  <c r="U1042" i="13" s="1"/>
  <c r="K229" i="13"/>
  <c r="K1042" i="13" s="1"/>
  <c r="L229" i="13"/>
  <c r="L1042" i="13" s="1"/>
  <c r="M229" i="13"/>
  <c r="M1042" i="13" s="1"/>
  <c r="S229" i="13"/>
  <c r="S1042" i="13" s="1"/>
  <c r="R229" i="13"/>
  <c r="R1042" i="13" s="1"/>
  <c r="O229" i="13"/>
  <c r="O1042" i="13" s="1"/>
  <c r="P229" i="13"/>
  <c r="P1042" i="13" s="1"/>
  <c r="N229" i="13"/>
  <c r="N1042" i="13" s="1"/>
  <c r="W238" i="14"/>
  <c r="W1033" i="14" s="1"/>
  <c r="X238" i="14"/>
  <c r="X1033" i="14" s="1"/>
  <c r="L238" i="14"/>
  <c r="L1033" i="14" s="1"/>
  <c r="N238" i="14"/>
  <c r="N1033" i="14" s="1"/>
  <c r="J238" i="14"/>
  <c r="J1033" i="14" s="1"/>
  <c r="S238" i="14"/>
  <c r="S1033" i="14" s="1"/>
  <c r="R238" i="14"/>
  <c r="R1033" i="14" s="1"/>
  <c r="O238" i="14"/>
  <c r="O1033" i="14" s="1"/>
  <c r="M238" i="14"/>
  <c r="M1033" i="14" s="1"/>
  <c r="U238" i="14"/>
  <c r="U1033" i="14" s="1"/>
  <c r="V238" i="14"/>
  <c r="V1033" i="14" s="1"/>
  <c r="K238" i="14"/>
  <c r="K1033" i="14" s="1"/>
  <c r="Q238" i="14"/>
  <c r="Q1033" i="14" s="1"/>
  <c r="T238" i="14"/>
  <c r="T1033" i="14" s="1"/>
  <c r="P238" i="14"/>
  <c r="P1033" i="14" s="1"/>
  <c r="X99" i="18"/>
  <c r="X891" i="18" s="1"/>
  <c r="W99" i="18"/>
  <c r="W891" i="18" s="1"/>
  <c r="N99" i="18"/>
  <c r="N891" i="18" s="1"/>
  <c r="S99" i="18"/>
  <c r="S891" i="18" s="1"/>
  <c r="Q99" i="18"/>
  <c r="Q891" i="18" s="1"/>
  <c r="K99" i="18"/>
  <c r="K891" i="18" s="1"/>
  <c r="J99" i="18"/>
  <c r="J891" i="18" s="1"/>
  <c r="U99" i="18"/>
  <c r="U891" i="18" s="1"/>
  <c r="T99" i="18"/>
  <c r="T891" i="18" s="1"/>
  <c r="M99" i="18"/>
  <c r="M891" i="18" s="1"/>
  <c r="O99" i="18"/>
  <c r="O891" i="18" s="1"/>
  <c r="P99" i="18"/>
  <c r="P891" i="18" s="1"/>
  <c r="V99" i="18"/>
  <c r="V891" i="18" s="1"/>
  <c r="R99" i="18"/>
  <c r="R891" i="18" s="1"/>
  <c r="L99" i="18"/>
  <c r="L891" i="18" s="1"/>
  <c r="X166" i="14"/>
  <c r="X961" i="14" s="1"/>
  <c r="W166" i="14"/>
  <c r="W961" i="14" s="1"/>
  <c r="P166" i="14"/>
  <c r="P961" i="14" s="1"/>
  <c r="T166" i="14"/>
  <c r="T961" i="14" s="1"/>
  <c r="Q166" i="14"/>
  <c r="Q961" i="14" s="1"/>
  <c r="U166" i="14"/>
  <c r="U961" i="14" s="1"/>
  <c r="N166" i="14"/>
  <c r="N961" i="14" s="1"/>
  <c r="S166" i="14"/>
  <c r="S961" i="14" s="1"/>
  <c r="R166" i="14"/>
  <c r="R961" i="14" s="1"/>
  <c r="K166" i="14"/>
  <c r="K961" i="14" s="1"/>
  <c r="V166" i="14"/>
  <c r="V961" i="14" s="1"/>
  <c r="J166" i="14"/>
  <c r="J961" i="14" s="1"/>
  <c r="O166" i="14"/>
  <c r="O961" i="14" s="1"/>
  <c r="L166" i="14"/>
  <c r="L961" i="14" s="1"/>
  <c r="M166" i="14"/>
  <c r="M961" i="14" s="1"/>
  <c r="W224" i="14"/>
  <c r="W1019" i="14" s="1"/>
  <c r="L224" i="14"/>
  <c r="L1019" i="14" s="1"/>
  <c r="M224" i="14"/>
  <c r="M1019" i="14" s="1"/>
  <c r="U224" i="14"/>
  <c r="U1019" i="14" s="1"/>
  <c r="X224" i="14"/>
  <c r="X1019" i="14" s="1"/>
  <c r="P224" i="14"/>
  <c r="P1019" i="14" s="1"/>
  <c r="S224" i="14"/>
  <c r="S1019" i="14" s="1"/>
  <c r="Q224" i="14"/>
  <c r="Q1019" i="14" s="1"/>
  <c r="N224" i="14"/>
  <c r="N1019" i="14" s="1"/>
  <c r="K224" i="14"/>
  <c r="K1019" i="14" s="1"/>
  <c r="R224" i="14"/>
  <c r="R1019" i="14" s="1"/>
  <c r="O224" i="14"/>
  <c r="O1019" i="14" s="1"/>
  <c r="J224" i="14"/>
  <c r="J1019" i="14" s="1"/>
  <c r="V224" i="14"/>
  <c r="V1019" i="14" s="1"/>
  <c r="T224" i="14"/>
  <c r="T1019" i="14" s="1"/>
  <c r="X166" i="18"/>
  <c r="X958" i="18" s="1"/>
  <c r="Q166" i="18"/>
  <c r="Q958" i="18" s="1"/>
  <c r="W166" i="18"/>
  <c r="W958" i="18" s="1"/>
  <c r="L166" i="18"/>
  <c r="L958" i="18" s="1"/>
  <c r="S166" i="18"/>
  <c r="S958" i="18" s="1"/>
  <c r="J166" i="18"/>
  <c r="J958" i="18" s="1"/>
  <c r="M166" i="18"/>
  <c r="M958" i="18" s="1"/>
  <c r="R166" i="18"/>
  <c r="R958" i="18" s="1"/>
  <c r="U166" i="18"/>
  <c r="U958" i="18" s="1"/>
  <c r="P166" i="18"/>
  <c r="P958" i="18" s="1"/>
  <c r="O166" i="18"/>
  <c r="O958" i="18" s="1"/>
  <c r="T166" i="18"/>
  <c r="T958" i="18" s="1"/>
  <c r="V166" i="18"/>
  <c r="V958" i="18" s="1"/>
  <c r="N166" i="18"/>
  <c r="N958" i="18" s="1"/>
  <c r="K166" i="18"/>
  <c r="K958" i="18" s="1"/>
  <c r="W164" i="13"/>
  <c r="W977" i="13" s="1"/>
  <c r="Q164" i="13"/>
  <c r="Q977" i="13" s="1"/>
  <c r="M164" i="13"/>
  <c r="M977" i="13" s="1"/>
  <c r="U164" i="13"/>
  <c r="U977" i="13" s="1"/>
  <c r="V164" i="13"/>
  <c r="V977" i="13" s="1"/>
  <c r="L164" i="13"/>
  <c r="L977" i="13" s="1"/>
  <c r="J164" i="13"/>
  <c r="J977" i="13" s="1"/>
  <c r="S164" i="13"/>
  <c r="S977" i="13" s="1"/>
  <c r="T164" i="13"/>
  <c r="T977" i="13" s="1"/>
  <c r="N164" i="13"/>
  <c r="N977" i="13" s="1"/>
  <c r="X164" i="13"/>
  <c r="X977" i="13" s="1"/>
  <c r="P164" i="13"/>
  <c r="P977" i="13" s="1"/>
  <c r="K164" i="13"/>
  <c r="K977" i="13" s="1"/>
  <c r="O164" i="13"/>
  <c r="O977" i="13" s="1"/>
  <c r="R164" i="13"/>
  <c r="R977" i="13" s="1"/>
  <c r="W97" i="13"/>
  <c r="W910" i="13" s="1"/>
  <c r="S97" i="13"/>
  <c r="S910" i="13" s="1"/>
  <c r="U97" i="13"/>
  <c r="U910" i="13" s="1"/>
  <c r="N97" i="13"/>
  <c r="N910" i="13" s="1"/>
  <c r="Q97" i="13"/>
  <c r="Q910" i="13" s="1"/>
  <c r="J97" i="13"/>
  <c r="J910" i="13" s="1"/>
  <c r="O97" i="13"/>
  <c r="O910" i="13" s="1"/>
  <c r="M97" i="13"/>
  <c r="M910" i="13" s="1"/>
  <c r="L97" i="13"/>
  <c r="L910" i="13" s="1"/>
  <c r="K97" i="13"/>
  <c r="K910" i="13" s="1"/>
  <c r="V97" i="13"/>
  <c r="V910" i="13" s="1"/>
  <c r="R97" i="13"/>
  <c r="R910" i="13" s="1"/>
  <c r="X97" i="13"/>
  <c r="X910" i="13" s="1"/>
  <c r="T97" i="13"/>
  <c r="T910" i="13" s="1"/>
  <c r="P97" i="13"/>
  <c r="P910" i="13" s="1"/>
  <c r="X258" i="14"/>
  <c r="X1053" i="14" s="1"/>
  <c r="W258" i="14"/>
  <c r="W1053" i="14" s="1"/>
  <c r="K258" i="14"/>
  <c r="K1053" i="14" s="1"/>
  <c r="T258" i="14"/>
  <c r="T1053" i="14" s="1"/>
  <c r="J258" i="14"/>
  <c r="J1053" i="14" s="1"/>
  <c r="N258" i="14"/>
  <c r="N1053" i="14" s="1"/>
  <c r="V258" i="14"/>
  <c r="V1053" i="14" s="1"/>
  <c r="R258" i="14"/>
  <c r="R1053" i="14" s="1"/>
  <c r="Q258" i="14"/>
  <c r="Q1053" i="14" s="1"/>
  <c r="U258" i="14"/>
  <c r="U1053" i="14" s="1"/>
  <c r="M258" i="14"/>
  <c r="M1053" i="14" s="1"/>
  <c r="L258" i="14"/>
  <c r="L1053" i="14" s="1"/>
  <c r="P258" i="14"/>
  <c r="P1053" i="14" s="1"/>
  <c r="O258" i="14"/>
  <c r="O1053" i="14" s="1"/>
  <c r="S258" i="14"/>
  <c r="S1053" i="14" s="1"/>
  <c r="Q628" i="17"/>
  <c r="X267" i="13"/>
  <c r="X1080" i="13" s="1"/>
  <c r="W267" i="13"/>
  <c r="W1080" i="13" s="1"/>
  <c r="J267" i="13"/>
  <c r="J1080" i="13" s="1"/>
  <c r="L267" i="13"/>
  <c r="L1080" i="13" s="1"/>
  <c r="M267" i="13"/>
  <c r="M1080" i="13" s="1"/>
  <c r="K267" i="13"/>
  <c r="K1080" i="13" s="1"/>
  <c r="O267" i="13"/>
  <c r="O1080" i="13" s="1"/>
  <c r="R267" i="13"/>
  <c r="R1080" i="13" s="1"/>
  <c r="N267" i="13"/>
  <c r="N1080" i="13" s="1"/>
  <c r="Q267" i="13"/>
  <c r="Q1080" i="13" s="1"/>
  <c r="P267" i="13"/>
  <c r="P1080" i="13" s="1"/>
  <c r="V267" i="13"/>
  <c r="V1080" i="13" s="1"/>
  <c r="T267" i="13"/>
  <c r="T1080" i="13" s="1"/>
  <c r="U267" i="13"/>
  <c r="U1080" i="13" s="1"/>
  <c r="S267" i="13"/>
  <c r="S1080" i="13" s="1"/>
  <c r="X148" i="14"/>
  <c r="W148" i="14"/>
  <c r="J148" i="14"/>
  <c r="K148" i="14"/>
  <c r="V148" i="14"/>
  <c r="U148" i="14"/>
  <c r="R148" i="14"/>
  <c r="T148" i="14"/>
  <c r="S148" i="14"/>
  <c r="L148" i="14"/>
  <c r="M148" i="14"/>
  <c r="O148" i="14"/>
  <c r="Q148" i="14"/>
  <c r="P148" i="14"/>
  <c r="N148" i="14"/>
  <c r="J626" i="17"/>
  <c r="Y122" i="17"/>
  <c r="J107" i="8"/>
  <c r="J120" i="8"/>
  <c r="J117" i="8"/>
  <c r="J129" i="8"/>
  <c r="E40" i="23"/>
  <c r="J118" i="8"/>
  <c r="W243" i="14"/>
  <c r="W1038" i="14" s="1"/>
  <c r="X243" i="14"/>
  <c r="X1038" i="14" s="1"/>
  <c r="P243" i="14"/>
  <c r="P1038" i="14" s="1"/>
  <c r="M243" i="14"/>
  <c r="M1038" i="14" s="1"/>
  <c r="R243" i="14"/>
  <c r="R1038" i="14" s="1"/>
  <c r="Q243" i="14"/>
  <c r="S243" i="14"/>
  <c r="S1038" i="14" s="1"/>
  <c r="J243" i="14"/>
  <c r="J1038" i="14" s="1"/>
  <c r="K243" i="14"/>
  <c r="K1038" i="14" s="1"/>
  <c r="U243" i="14"/>
  <c r="U1038" i="14" s="1"/>
  <c r="V243" i="14"/>
  <c r="V1038" i="14" s="1"/>
  <c r="T243" i="14"/>
  <c r="T1038" i="14" s="1"/>
  <c r="N243" i="14"/>
  <c r="N1038" i="14" s="1"/>
  <c r="L243" i="14"/>
  <c r="L1038" i="14" s="1"/>
  <c r="O243" i="14"/>
  <c r="O1038" i="14" s="1"/>
  <c r="W154" i="13"/>
  <c r="W967" i="13" s="1"/>
  <c r="X154" i="13"/>
  <c r="X967" i="13" s="1"/>
  <c r="Q154" i="13"/>
  <c r="Q967" i="13" s="1"/>
  <c r="L154" i="13"/>
  <c r="L967" i="13" s="1"/>
  <c r="K154" i="13"/>
  <c r="K967" i="13" s="1"/>
  <c r="T154" i="13"/>
  <c r="T967" i="13" s="1"/>
  <c r="O154" i="13"/>
  <c r="O967" i="13" s="1"/>
  <c r="N154" i="13"/>
  <c r="N967" i="13" s="1"/>
  <c r="S154" i="13"/>
  <c r="S967" i="13" s="1"/>
  <c r="P154" i="13"/>
  <c r="P967" i="13" s="1"/>
  <c r="J154" i="13"/>
  <c r="J967" i="13" s="1"/>
  <c r="R154" i="13"/>
  <c r="R967" i="13" s="1"/>
  <c r="U154" i="13"/>
  <c r="U967" i="13" s="1"/>
  <c r="V154" i="13"/>
  <c r="V967" i="13" s="1"/>
  <c r="M154" i="13"/>
  <c r="M967" i="13" s="1"/>
  <c r="W107" i="13"/>
  <c r="W920" i="13" s="1"/>
  <c r="X107" i="13"/>
  <c r="X920" i="13" s="1"/>
  <c r="P107" i="13"/>
  <c r="P920" i="13" s="1"/>
  <c r="V107" i="13"/>
  <c r="V920" i="13" s="1"/>
  <c r="J107" i="13"/>
  <c r="J920" i="13" s="1"/>
  <c r="R107" i="13"/>
  <c r="R920" i="13" s="1"/>
  <c r="M107" i="13"/>
  <c r="M920" i="13" s="1"/>
  <c r="N107" i="13"/>
  <c r="N920" i="13" s="1"/>
  <c r="O107" i="13"/>
  <c r="O920" i="13" s="1"/>
  <c r="S107" i="13"/>
  <c r="S920" i="13" s="1"/>
  <c r="Q107" i="13"/>
  <c r="Q920" i="13" s="1"/>
  <c r="L107" i="13"/>
  <c r="L920" i="13" s="1"/>
  <c r="K107" i="13"/>
  <c r="K920" i="13" s="1"/>
  <c r="U107" i="13"/>
  <c r="U920" i="13" s="1"/>
  <c r="T107" i="13"/>
  <c r="T920" i="13" s="1"/>
  <c r="X122" i="14"/>
  <c r="X917" i="14" s="1"/>
  <c r="W122" i="14"/>
  <c r="W917" i="14" s="1"/>
  <c r="P122" i="14"/>
  <c r="P917" i="14" s="1"/>
  <c r="U122" i="14"/>
  <c r="U917" i="14" s="1"/>
  <c r="N122" i="14"/>
  <c r="N917" i="14" s="1"/>
  <c r="Q122" i="14"/>
  <c r="Q917" i="14" s="1"/>
  <c r="O122" i="14"/>
  <c r="O917" i="14" s="1"/>
  <c r="J122" i="14"/>
  <c r="J917" i="14" s="1"/>
  <c r="L122" i="14"/>
  <c r="L917" i="14" s="1"/>
  <c r="K122" i="14"/>
  <c r="K917" i="14" s="1"/>
  <c r="R122" i="14"/>
  <c r="R917" i="14" s="1"/>
  <c r="M122" i="14"/>
  <c r="M917" i="14" s="1"/>
  <c r="T122" i="14"/>
  <c r="T917" i="14" s="1"/>
  <c r="S122" i="14"/>
  <c r="S917" i="14" s="1"/>
  <c r="V122" i="14"/>
  <c r="V917" i="14" s="1"/>
  <c r="X677" i="13"/>
  <c r="X818" i="13" s="1"/>
  <c r="W677" i="13"/>
  <c r="W818" i="13" s="1"/>
  <c r="K677" i="13"/>
  <c r="K818" i="13" s="1"/>
  <c r="L677" i="13"/>
  <c r="L818" i="13" s="1"/>
  <c r="R677" i="13"/>
  <c r="R818" i="13" s="1"/>
  <c r="J677" i="13"/>
  <c r="J818" i="13" s="1"/>
  <c r="T677" i="13"/>
  <c r="T818" i="13" s="1"/>
  <c r="Q677" i="13"/>
  <c r="Q818" i="13" s="1"/>
  <c r="U677" i="13"/>
  <c r="U818" i="13" s="1"/>
  <c r="O677" i="13"/>
  <c r="O818" i="13" s="1"/>
  <c r="V677" i="13"/>
  <c r="V818" i="13" s="1"/>
  <c r="M677" i="13"/>
  <c r="M818" i="13" s="1"/>
  <c r="P677" i="13"/>
  <c r="P818" i="13" s="1"/>
  <c r="N677" i="13"/>
  <c r="N818" i="13" s="1"/>
  <c r="S677" i="13"/>
  <c r="S818" i="13" s="1"/>
  <c r="J628" i="17"/>
  <c r="Y124" i="17"/>
  <c r="I90" i="21"/>
  <c r="I87" i="21" s="1"/>
  <c r="W208" i="18"/>
  <c r="W1000" i="18" s="1"/>
  <c r="T208" i="18"/>
  <c r="T1000" i="18" s="1"/>
  <c r="V208" i="18"/>
  <c r="V1000" i="18" s="1"/>
  <c r="P208" i="18"/>
  <c r="P1000" i="18" s="1"/>
  <c r="U208" i="18"/>
  <c r="U1000" i="18" s="1"/>
  <c r="R208" i="18"/>
  <c r="R1000" i="18" s="1"/>
  <c r="J208" i="18"/>
  <c r="J1000" i="18" s="1"/>
  <c r="S208" i="18"/>
  <c r="S1000" i="18" s="1"/>
  <c r="L208" i="18"/>
  <c r="L1000" i="18" s="1"/>
  <c r="X208" i="18"/>
  <c r="X1000" i="18" s="1"/>
  <c r="K208" i="18"/>
  <c r="K1000" i="18" s="1"/>
  <c r="M208" i="18"/>
  <c r="M1000" i="18" s="1"/>
  <c r="N208" i="18"/>
  <c r="N1000" i="18" s="1"/>
  <c r="Q208" i="18"/>
  <c r="Q1000" i="18" s="1"/>
  <c r="O208" i="18"/>
  <c r="O1000" i="18" s="1"/>
  <c r="Y278" i="17"/>
  <c r="F93" i="21"/>
  <c r="J631" i="17"/>
  <c r="Y631" i="17" s="1"/>
  <c r="X255" i="14"/>
  <c r="X1050" i="14" s="1"/>
  <c r="W255" i="14"/>
  <c r="W1050" i="14" s="1"/>
  <c r="V255" i="14"/>
  <c r="V1050" i="14" s="1"/>
  <c r="J255" i="14"/>
  <c r="J1050" i="14" s="1"/>
  <c r="M255" i="14"/>
  <c r="M1050" i="14" s="1"/>
  <c r="O255" i="14"/>
  <c r="O1050" i="14" s="1"/>
  <c r="Q255" i="14"/>
  <c r="Q1050" i="14" s="1"/>
  <c r="P255" i="14"/>
  <c r="P1050" i="14" s="1"/>
  <c r="T255" i="14"/>
  <c r="T1050" i="14" s="1"/>
  <c r="K255" i="14"/>
  <c r="K1050" i="14" s="1"/>
  <c r="R255" i="14"/>
  <c r="R1050" i="14" s="1"/>
  <c r="L255" i="14"/>
  <c r="L1050" i="14" s="1"/>
  <c r="N255" i="14"/>
  <c r="N1050" i="14" s="1"/>
  <c r="S255" i="14"/>
  <c r="S1050" i="14" s="1"/>
  <c r="U255" i="14"/>
  <c r="U1050" i="14" s="1"/>
  <c r="X128" i="18"/>
  <c r="X920" i="18" s="1"/>
  <c r="W128" i="18"/>
  <c r="W920" i="18" s="1"/>
  <c r="U128" i="18"/>
  <c r="U920" i="18" s="1"/>
  <c r="O128" i="18"/>
  <c r="O920" i="18" s="1"/>
  <c r="K128" i="18"/>
  <c r="K920" i="18" s="1"/>
  <c r="P128" i="18"/>
  <c r="P920" i="18" s="1"/>
  <c r="Q128" i="18"/>
  <c r="Q920" i="18" s="1"/>
  <c r="T128" i="18"/>
  <c r="T920" i="18" s="1"/>
  <c r="N128" i="18"/>
  <c r="N920" i="18" s="1"/>
  <c r="M128" i="18"/>
  <c r="M920" i="18" s="1"/>
  <c r="J128" i="18"/>
  <c r="J920" i="18" s="1"/>
  <c r="S128" i="18"/>
  <c r="S920" i="18" s="1"/>
  <c r="V128" i="18"/>
  <c r="V920" i="18" s="1"/>
  <c r="L128" i="18"/>
  <c r="L920" i="18" s="1"/>
  <c r="R128" i="18"/>
  <c r="R920" i="18" s="1"/>
  <c r="W239" i="14"/>
  <c r="W1034" i="14" s="1"/>
  <c r="P239" i="14"/>
  <c r="P1034" i="14" s="1"/>
  <c r="R239" i="14"/>
  <c r="R1034" i="14" s="1"/>
  <c r="N239" i="14"/>
  <c r="N1034" i="14" s="1"/>
  <c r="K239" i="14"/>
  <c r="K1034" i="14" s="1"/>
  <c r="O239" i="14"/>
  <c r="O1034" i="14" s="1"/>
  <c r="T239" i="14"/>
  <c r="T1034" i="14" s="1"/>
  <c r="S239" i="14"/>
  <c r="S1034" i="14" s="1"/>
  <c r="V239" i="14"/>
  <c r="V1034" i="14" s="1"/>
  <c r="U239" i="14"/>
  <c r="U1034" i="14" s="1"/>
  <c r="Q239" i="14"/>
  <c r="Q1034" i="14" s="1"/>
  <c r="X239" i="14"/>
  <c r="X1034" i="14" s="1"/>
  <c r="J239" i="14"/>
  <c r="J1034" i="14" s="1"/>
  <c r="M239" i="14"/>
  <c r="M1034" i="14" s="1"/>
  <c r="L239" i="14"/>
  <c r="L1034" i="14" s="1"/>
  <c r="W251" i="18"/>
  <c r="W1043" i="18" s="1"/>
  <c r="X251" i="18"/>
  <c r="X1043" i="18" s="1"/>
  <c r="T251" i="18"/>
  <c r="T1043" i="18" s="1"/>
  <c r="O251" i="18"/>
  <c r="O1043" i="18" s="1"/>
  <c r="N251" i="18"/>
  <c r="N1043" i="18" s="1"/>
  <c r="M251" i="18"/>
  <c r="M1043" i="18" s="1"/>
  <c r="P251" i="18"/>
  <c r="P1043" i="18" s="1"/>
  <c r="K251" i="18"/>
  <c r="K1043" i="18" s="1"/>
  <c r="S251" i="18"/>
  <c r="S1043" i="18" s="1"/>
  <c r="V251" i="18"/>
  <c r="V1043" i="18" s="1"/>
  <c r="R251" i="18"/>
  <c r="R1043" i="18" s="1"/>
  <c r="J251" i="18"/>
  <c r="J1043" i="18" s="1"/>
  <c r="Q251" i="18"/>
  <c r="Q1043" i="18" s="1"/>
  <c r="L251" i="18"/>
  <c r="L1043" i="18" s="1"/>
  <c r="U251" i="18"/>
  <c r="U1043" i="18" s="1"/>
  <c r="W151" i="18"/>
  <c r="W943" i="18" s="1"/>
  <c r="X151" i="18"/>
  <c r="X943" i="18" s="1"/>
  <c r="T151" i="18"/>
  <c r="T943" i="18" s="1"/>
  <c r="J151" i="18"/>
  <c r="J943" i="18" s="1"/>
  <c r="N151" i="18"/>
  <c r="N943" i="18" s="1"/>
  <c r="M151" i="18"/>
  <c r="M943" i="18" s="1"/>
  <c r="U151" i="18"/>
  <c r="U943" i="18" s="1"/>
  <c r="L151" i="18"/>
  <c r="L943" i="18" s="1"/>
  <c r="O151" i="18"/>
  <c r="O943" i="18" s="1"/>
  <c r="Q151" i="18"/>
  <c r="Q943" i="18" s="1"/>
  <c r="P151" i="18"/>
  <c r="P943" i="18" s="1"/>
  <c r="V151" i="18"/>
  <c r="V943" i="18" s="1"/>
  <c r="R151" i="18"/>
  <c r="R943" i="18" s="1"/>
  <c r="S151" i="18"/>
  <c r="S943" i="18" s="1"/>
  <c r="K151" i="18"/>
  <c r="K943" i="18" s="1"/>
  <c r="X163" i="14"/>
  <c r="X958" i="14" s="1"/>
  <c r="W163" i="14"/>
  <c r="W958" i="14" s="1"/>
  <c r="K163" i="14"/>
  <c r="K958" i="14" s="1"/>
  <c r="P163" i="14"/>
  <c r="P958" i="14" s="1"/>
  <c r="O163" i="14"/>
  <c r="O958" i="14" s="1"/>
  <c r="R163" i="14"/>
  <c r="R958" i="14" s="1"/>
  <c r="L163" i="14"/>
  <c r="L958" i="14" s="1"/>
  <c r="U163" i="14"/>
  <c r="U958" i="14" s="1"/>
  <c r="J163" i="14"/>
  <c r="J958" i="14" s="1"/>
  <c r="T163" i="14"/>
  <c r="T958" i="14" s="1"/>
  <c r="M163" i="14"/>
  <c r="M958" i="14" s="1"/>
  <c r="S163" i="14"/>
  <c r="S958" i="14" s="1"/>
  <c r="N163" i="14"/>
  <c r="N958" i="14" s="1"/>
  <c r="Q163" i="14"/>
  <c r="Q958" i="14" s="1"/>
  <c r="V163" i="14"/>
  <c r="V958" i="14" s="1"/>
  <c r="W113" i="13"/>
  <c r="W926" i="13" s="1"/>
  <c r="X113" i="13"/>
  <c r="X926" i="13" s="1"/>
  <c r="M113" i="13"/>
  <c r="M926" i="13" s="1"/>
  <c r="T113" i="13"/>
  <c r="T926" i="13" s="1"/>
  <c r="R113" i="13"/>
  <c r="R926" i="13" s="1"/>
  <c r="L113" i="13"/>
  <c r="L926" i="13" s="1"/>
  <c r="U113" i="13"/>
  <c r="U926" i="13" s="1"/>
  <c r="S113" i="13"/>
  <c r="S926" i="13" s="1"/>
  <c r="V113" i="13"/>
  <c r="V926" i="13" s="1"/>
  <c r="P113" i="13"/>
  <c r="P926" i="13" s="1"/>
  <c r="K113" i="13"/>
  <c r="K926" i="13" s="1"/>
  <c r="O113" i="13"/>
  <c r="O926" i="13" s="1"/>
  <c r="N113" i="13"/>
  <c r="N926" i="13" s="1"/>
  <c r="Q113" i="13"/>
  <c r="Q926" i="13" s="1"/>
  <c r="J113" i="13"/>
  <c r="J926" i="13" s="1"/>
  <c r="W170" i="13"/>
  <c r="W983" i="13" s="1"/>
  <c r="X170" i="13"/>
  <c r="X983" i="13" s="1"/>
  <c r="R170" i="13"/>
  <c r="R983" i="13" s="1"/>
  <c r="N170" i="13"/>
  <c r="N983" i="13" s="1"/>
  <c r="K170" i="13"/>
  <c r="K983" i="13" s="1"/>
  <c r="V170" i="13"/>
  <c r="V983" i="13" s="1"/>
  <c r="S170" i="13"/>
  <c r="S983" i="13" s="1"/>
  <c r="J170" i="13"/>
  <c r="J983" i="13" s="1"/>
  <c r="U170" i="13"/>
  <c r="U983" i="13" s="1"/>
  <c r="L170" i="13"/>
  <c r="L983" i="13" s="1"/>
  <c r="M170" i="13"/>
  <c r="M983" i="13" s="1"/>
  <c r="P170" i="13"/>
  <c r="P983" i="13" s="1"/>
  <c r="O170" i="13"/>
  <c r="O983" i="13" s="1"/>
  <c r="Q170" i="13"/>
  <c r="Q983" i="13" s="1"/>
  <c r="T170" i="13"/>
  <c r="T983" i="13" s="1"/>
  <c r="H90" i="21"/>
  <c r="X180" i="14"/>
  <c r="X975" i="14" s="1"/>
  <c r="R180" i="14"/>
  <c r="R975" i="14" s="1"/>
  <c r="T180" i="14"/>
  <c r="T975" i="14" s="1"/>
  <c r="S180" i="14"/>
  <c r="S975" i="14" s="1"/>
  <c r="Q180" i="14"/>
  <c r="Q975" i="14" s="1"/>
  <c r="K180" i="14"/>
  <c r="K975" i="14" s="1"/>
  <c r="M180" i="14"/>
  <c r="M975" i="14" s="1"/>
  <c r="V180" i="14"/>
  <c r="V975" i="14" s="1"/>
  <c r="W180" i="14"/>
  <c r="W975" i="14" s="1"/>
  <c r="P180" i="14"/>
  <c r="P975" i="14" s="1"/>
  <c r="L180" i="14"/>
  <c r="L975" i="14" s="1"/>
  <c r="U180" i="14"/>
  <c r="U975" i="14" s="1"/>
  <c r="J180" i="14"/>
  <c r="J975" i="14" s="1"/>
  <c r="N180" i="14"/>
  <c r="N975" i="14" s="1"/>
  <c r="O180" i="14"/>
  <c r="O975" i="14" s="1"/>
  <c r="W162" i="18"/>
  <c r="W954" i="18" s="1"/>
  <c r="V162" i="18"/>
  <c r="V954" i="18" s="1"/>
  <c r="O162" i="18"/>
  <c r="O954" i="18" s="1"/>
  <c r="M162" i="18"/>
  <c r="M954" i="18" s="1"/>
  <c r="R162" i="18"/>
  <c r="R954" i="18" s="1"/>
  <c r="S162" i="18"/>
  <c r="S954" i="18" s="1"/>
  <c r="X162" i="18"/>
  <c r="X954" i="18" s="1"/>
  <c r="U162" i="18"/>
  <c r="U954" i="18" s="1"/>
  <c r="J162" i="18"/>
  <c r="J954" i="18" s="1"/>
  <c r="Q162" i="18"/>
  <c r="Q954" i="18" s="1"/>
  <c r="P162" i="18"/>
  <c r="P954" i="18" s="1"/>
  <c r="T162" i="18"/>
  <c r="T954" i="18" s="1"/>
  <c r="N162" i="18"/>
  <c r="N954" i="18" s="1"/>
  <c r="K162" i="18"/>
  <c r="K954" i="18" s="1"/>
  <c r="L162" i="18"/>
  <c r="L954" i="18" s="1"/>
  <c r="R236" i="14"/>
  <c r="R1031" i="14" s="1"/>
  <c r="J236" i="14"/>
  <c r="J1031" i="14" s="1"/>
  <c r="K236" i="14"/>
  <c r="K1031" i="14" s="1"/>
  <c r="S236" i="14"/>
  <c r="S1031" i="14" s="1"/>
  <c r="M236" i="14"/>
  <c r="M1031" i="14" s="1"/>
  <c r="W236" i="14"/>
  <c r="W1031" i="14" s="1"/>
  <c r="O236" i="14"/>
  <c r="O1031" i="14" s="1"/>
  <c r="T236" i="14"/>
  <c r="T1031" i="14" s="1"/>
  <c r="X236" i="14"/>
  <c r="X1031" i="14" s="1"/>
  <c r="N236" i="14"/>
  <c r="N1031" i="14" s="1"/>
  <c r="U236" i="14"/>
  <c r="U1031" i="14" s="1"/>
  <c r="L236" i="14"/>
  <c r="L1031" i="14" s="1"/>
  <c r="P236" i="14"/>
  <c r="P1031" i="14" s="1"/>
  <c r="Q236" i="14"/>
  <c r="Q1031" i="14" s="1"/>
  <c r="V236" i="14"/>
  <c r="V1031" i="14" s="1"/>
  <c r="X199" i="18"/>
  <c r="X991" i="18" s="1"/>
  <c r="W199" i="18"/>
  <c r="W991" i="18" s="1"/>
  <c r="U199" i="18"/>
  <c r="U991" i="18" s="1"/>
  <c r="V199" i="18"/>
  <c r="V991" i="18" s="1"/>
  <c r="J199" i="18"/>
  <c r="J991" i="18" s="1"/>
  <c r="N199" i="18"/>
  <c r="N991" i="18" s="1"/>
  <c r="Q199" i="18"/>
  <c r="Q991" i="18" s="1"/>
  <c r="K199" i="18"/>
  <c r="K991" i="18" s="1"/>
  <c r="M199" i="18"/>
  <c r="M991" i="18" s="1"/>
  <c r="L199" i="18"/>
  <c r="L991" i="18" s="1"/>
  <c r="S199" i="18"/>
  <c r="S991" i="18" s="1"/>
  <c r="P199" i="18"/>
  <c r="P991" i="18" s="1"/>
  <c r="R199" i="18"/>
  <c r="R991" i="18" s="1"/>
  <c r="T199" i="18"/>
  <c r="T991" i="18" s="1"/>
  <c r="O199" i="18"/>
  <c r="O991" i="18" s="1"/>
  <c r="X171" i="18"/>
  <c r="X963" i="18" s="1"/>
  <c r="W171" i="18"/>
  <c r="W963" i="18" s="1"/>
  <c r="U171" i="18"/>
  <c r="U963" i="18" s="1"/>
  <c r="O171" i="18"/>
  <c r="O963" i="18" s="1"/>
  <c r="T171" i="18"/>
  <c r="T963" i="18" s="1"/>
  <c r="M171" i="18"/>
  <c r="M963" i="18" s="1"/>
  <c r="L171" i="18"/>
  <c r="L963" i="18" s="1"/>
  <c r="J171" i="18"/>
  <c r="J963" i="18" s="1"/>
  <c r="R171" i="18"/>
  <c r="R963" i="18" s="1"/>
  <c r="S171" i="18"/>
  <c r="S963" i="18" s="1"/>
  <c r="N171" i="18"/>
  <c r="N963" i="18" s="1"/>
  <c r="K171" i="18"/>
  <c r="K963" i="18" s="1"/>
  <c r="V171" i="18"/>
  <c r="V963" i="18" s="1"/>
  <c r="Q171" i="18"/>
  <c r="Q963" i="18" s="1"/>
  <c r="P171" i="18"/>
  <c r="P963" i="18" s="1"/>
  <c r="X109" i="18"/>
  <c r="X901" i="18" s="1"/>
  <c r="W109" i="18"/>
  <c r="W901" i="18" s="1"/>
  <c r="M109" i="18"/>
  <c r="M901" i="18" s="1"/>
  <c r="V109" i="18"/>
  <c r="V901" i="18" s="1"/>
  <c r="N109" i="18"/>
  <c r="N901" i="18" s="1"/>
  <c r="L109" i="18"/>
  <c r="L901" i="18" s="1"/>
  <c r="S109" i="18"/>
  <c r="S901" i="18" s="1"/>
  <c r="T109" i="18"/>
  <c r="T901" i="18" s="1"/>
  <c r="K109" i="18"/>
  <c r="K901" i="18" s="1"/>
  <c r="U109" i="18"/>
  <c r="U901" i="18" s="1"/>
  <c r="Q109" i="18"/>
  <c r="Q901" i="18" s="1"/>
  <c r="P109" i="18"/>
  <c r="P901" i="18" s="1"/>
  <c r="O109" i="18"/>
  <c r="O901" i="18" s="1"/>
  <c r="J109" i="18"/>
  <c r="J901" i="18" s="1"/>
  <c r="R109" i="18"/>
  <c r="R901" i="18" s="1"/>
  <c r="W167" i="18"/>
  <c r="W959" i="18" s="1"/>
  <c r="X167" i="18"/>
  <c r="X959" i="18" s="1"/>
  <c r="M167" i="18"/>
  <c r="M959" i="18" s="1"/>
  <c r="P167" i="18"/>
  <c r="P959" i="18" s="1"/>
  <c r="R167" i="18"/>
  <c r="R959" i="18" s="1"/>
  <c r="L167" i="18"/>
  <c r="L959" i="18" s="1"/>
  <c r="T167" i="18"/>
  <c r="T959" i="18" s="1"/>
  <c r="Q167" i="18"/>
  <c r="Q959" i="18" s="1"/>
  <c r="U167" i="18"/>
  <c r="U959" i="18" s="1"/>
  <c r="N167" i="18"/>
  <c r="N959" i="18" s="1"/>
  <c r="V167" i="18"/>
  <c r="V959" i="18" s="1"/>
  <c r="O167" i="18"/>
  <c r="O959" i="18" s="1"/>
  <c r="S167" i="18"/>
  <c r="S959" i="18" s="1"/>
  <c r="K167" i="18"/>
  <c r="K959" i="18" s="1"/>
  <c r="J167" i="18"/>
  <c r="J959" i="18" s="1"/>
  <c r="X157" i="14"/>
  <c r="X952" i="14" s="1"/>
  <c r="W157" i="14"/>
  <c r="W952" i="14" s="1"/>
  <c r="S157" i="14"/>
  <c r="S952" i="14" s="1"/>
  <c r="M157" i="14"/>
  <c r="M952" i="14" s="1"/>
  <c r="Q157" i="14"/>
  <c r="Q952" i="14" s="1"/>
  <c r="R157" i="14"/>
  <c r="R952" i="14" s="1"/>
  <c r="O157" i="14"/>
  <c r="O952" i="14" s="1"/>
  <c r="V157" i="14"/>
  <c r="V952" i="14" s="1"/>
  <c r="T157" i="14"/>
  <c r="T952" i="14" s="1"/>
  <c r="U157" i="14"/>
  <c r="U952" i="14" s="1"/>
  <c r="L157" i="14"/>
  <c r="L952" i="14" s="1"/>
  <c r="N157" i="14"/>
  <c r="N952" i="14" s="1"/>
  <c r="P157" i="14"/>
  <c r="P952" i="14" s="1"/>
  <c r="K157" i="14"/>
  <c r="K952" i="14" s="1"/>
  <c r="J157" i="14"/>
  <c r="J952" i="14" s="1"/>
  <c r="X241" i="13"/>
  <c r="X1054" i="13" s="1"/>
  <c r="W241" i="13"/>
  <c r="W1054" i="13" s="1"/>
  <c r="N241" i="13"/>
  <c r="N1054" i="13" s="1"/>
  <c r="P241" i="13"/>
  <c r="P1054" i="13" s="1"/>
  <c r="J241" i="13"/>
  <c r="J1054" i="13" s="1"/>
  <c r="V241" i="13"/>
  <c r="V1054" i="13" s="1"/>
  <c r="T241" i="13"/>
  <c r="T1054" i="13" s="1"/>
  <c r="K241" i="13"/>
  <c r="K1054" i="13" s="1"/>
  <c r="Q241" i="13"/>
  <c r="Q1054" i="13" s="1"/>
  <c r="O241" i="13"/>
  <c r="O1054" i="13" s="1"/>
  <c r="M241" i="13"/>
  <c r="M1054" i="13" s="1"/>
  <c r="R241" i="13"/>
  <c r="R1054" i="13" s="1"/>
  <c r="S241" i="13"/>
  <c r="S1054" i="13" s="1"/>
  <c r="U241" i="13"/>
  <c r="U1054" i="13" s="1"/>
  <c r="L241" i="13"/>
  <c r="L1054" i="13" s="1"/>
  <c r="X241" i="18"/>
  <c r="X1033" i="18" s="1"/>
  <c r="W241" i="18"/>
  <c r="W1033" i="18" s="1"/>
  <c r="J241" i="18"/>
  <c r="J1033" i="18" s="1"/>
  <c r="N241" i="18"/>
  <c r="N1033" i="18" s="1"/>
  <c r="P241" i="18"/>
  <c r="P1033" i="18" s="1"/>
  <c r="Q241" i="18"/>
  <c r="Q1033" i="18" s="1"/>
  <c r="R241" i="18"/>
  <c r="R1033" i="18" s="1"/>
  <c r="U241" i="18"/>
  <c r="U1033" i="18" s="1"/>
  <c r="K241" i="18"/>
  <c r="K1033" i="18" s="1"/>
  <c r="V241" i="18"/>
  <c r="V1033" i="18" s="1"/>
  <c r="O241" i="18"/>
  <c r="O1033" i="18" s="1"/>
  <c r="M241" i="18"/>
  <c r="M1033" i="18" s="1"/>
  <c r="S241" i="18"/>
  <c r="S1033" i="18" s="1"/>
  <c r="L241" i="18"/>
  <c r="L1033" i="18" s="1"/>
  <c r="T241" i="18"/>
  <c r="T1033" i="18" s="1"/>
  <c r="W192" i="13"/>
  <c r="X192" i="13"/>
  <c r="T192" i="13"/>
  <c r="V192" i="13"/>
  <c r="Q192" i="13"/>
  <c r="N192" i="13"/>
  <c r="L192" i="13"/>
  <c r="S192" i="13"/>
  <c r="R192" i="13"/>
  <c r="O192" i="13"/>
  <c r="K192" i="13"/>
  <c r="U192" i="13"/>
  <c r="P192" i="13"/>
  <c r="M192" i="13"/>
  <c r="J192" i="13"/>
  <c r="X159" i="18"/>
  <c r="X951" i="18" s="1"/>
  <c r="W159" i="18"/>
  <c r="W951" i="18" s="1"/>
  <c r="P159" i="18"/>
  <c r="P951" i="18" s="1"/>
  <c r="L159" i="18"/>
  <c r="L951" i="18" s="1"/>
  <c r="K159" i="18"/>
  <c r="K951" i="18" s="1"/>
  <c r="N159" i="18"/>
  <c r="N951" i="18" s="1"/>
  <c r="M159" i="18"/>
  <c r="M951" i="18" s="1"/>
  <c r="T159" i="18"/>
  <c r="T951" i="18" s="1"/>
  <c r="V159" i="18"/>
  <c r="V951" i="18" s="1"/>
  <c r="Q159" i="18"/>
  <c r="Q951" i="18" s="1"/>
  <c r="U159" i="18"/>
  <c r="U951" i="18" s="1"/>
  <c r="S159" i="18"/>
  <c r="S951" i="18" s="1"/>
  <c r="J159" i="18"/>
  <c r="J951" i="18" s="1"/>
  <c r="O159" i="18"/>
  <c r="O951" i="18" s="1"/>
  <c r="R159" i="18"/>
  <c r="R951" i="18" s="1"/>
  <c r="W218" i="13"/>
  <c r="W1031" i="13" s="1"/>
  <c r="V218" i="13"/>
  <c r="V1031" i="13" s="1"/>
  <c r="T218" i="13"/>
  <c r="T1031" i="13" s="1"/>
  <c r="X218" i="13"/>
  <c r="X1031" i="13" s="1"/>
  <c r="Q218" i="13"/>
  <c r="Q1031" i="13" s="1"/>
  <c r="J218" i="13"/>
  <c r="J1031" i="13" s="1"/>
  <c r="K218" i="13"/>
  <c r="K1031" i="13" s="1"/>
  <c r="P218" i="13"/>
  <c r="P1031" i="13" s="1"/>
  <c r="S218" i="13"/>
  <c r="S1031" i="13" s="1"/>
  <c r="O218" i="13"/>
  <c r="O1031" i="13" s="1"/>
  <c r="N218" i="13"/>
  <c r="N1031" i="13" s="1"/>
  <c r="M218" i="13"/>
  <c r="M1031" i="13" s="1"/>
  <c r="U218" i="13"/>
  <c r="U1031" i="13" s="1"/>
  <c r="L218" i="13"/>
  <c r="L1031" i="13" s="1"/>
  <c r="R218" i="13"/>
  <c r="R1031" i="13" s="1"/>
  <c r="W156" i="18"/>
  <c r="W948" i="18" s="1"/>
  <c r="X156" i="18"/>
  <c r="X948" i="18" s="1"/>
  <c r="Q156" i="18"/>
  <c r="Q948" i="18" s="1"/>
  <c r="O156" i="18"/>
  <c r="O948" i="18" s="1"/>
  <c r="R156" i="18"/>
  <c r="R948" i="18" s="1"/>
  <c r="V156" i="18"/>
  <c r="V948" i="18" s="1"/>
  <c r="N156" i="18"/>
  <c r="N948" i="18" s="1"/>
  <c r="K156" i="18"/>
  <c r="K948" i="18" s="1"/>
  <c r="T156" i="18"/>
  <c r="T948" i="18" s="1"/>
  <c r="P156" i="18"/>
  <c r="P948" i="18" s="1"/>
  <c r="S156" i="18"/>
  <c r="S948" i="18" s="1"/>
  <c r="L156" i="18"/>
  <c r="L948" i="18" s="1"/>
  <c r="J156" i="18"/>
  <c r="J948" i="18" s="1"/>
  <c r="U156" i="18"/>
  <c r="U948" i="18" s="1"/>
  <c r="M156" i="18"/>
  <c r="M948" i="18" s="1"/>
  <c r="Q135" i="13"/>
  <c r="X135" i="13"/>
  <c r="J135" i="13"/>
  <c r="P135" i="13"/>
  <c r="O135" i="13"/>
  <c r="V135" i="13"/>
  <c r="K135" i="13"/>
  <c r="S135" i="13"/>
  <c r="M135" i="13"/>
  <c r="U135" i="13"/>
  <c r="T135" i="13"/>
  <c r="N135" i="13"/>
  <c r="R135" i="13"/>
  <c r="W135" i="13"/>
  <c r="L135" i="13"/>
  <c r="M618" i="17"/>
  <c r="G90" i="21"/>
  <c r="W201" i="13"/>
  <c r="W1014" i="13" s="1"/>
  <c r="X201" i="13"/>
  <c r="X1014" i="13" s="1"/>
  <c r="Q201" i="13"/>
  <c r="Q1014" i="13" s="1"/>
  <c r="M201" i="13"/>
  <c r="M1014" i="13" s="1"/>
  <c r="K201" i="13"/>
  <c r="K1014" i="13" s="1"/>
  <c r="U201" i="13"/>
  <c r="U1014" i="13" s="1"/>
  <c r="N201" i="13"/>
  <c r="N1014" i="13" s="1"/>
  <c r="O201" i="13"/>
  <c r="O1014" i="13" s="1"/>
  <c r="S201" i="13"/>
  <c r="S1014" i="13" s="1"/>
  <c r="P201" i="13"/>
  <c r="P1014" i="13" s="1"/>
  <c r="T201" i="13"/>
  <c r="T1014" i="13" s="1"/>
  <c r="J201" i="13"/>
  <c r="J1014" i="13" s="1"/>
  <c r="L201" i="13"/>
  <c r="L1014" i="13" s="1"/>
  <c r="V201" i="13"/>
  <c r="V1014" i="13" s="1"/>
  <c r="R201" i="13"/>
  <c r="R1014" i="13" s="1"/>
  <c r="W237" i="13"/>
  <c r="W1050" i="13" s="1"/>
  <c r="Q237" i="13"/>
  <c r="Q1050" i="13" s="1"/>
  <c r="L237" i="13"/>
  <c r="L1050" i="13" s="1"/>
  <c r="V237" i="13"/>
  <c r="V1050" i="13" s="1"/>
  <c r="P237" i="13"/>
  <c r="P1050" i="13" s="1"/>
  <c r="R237" i="13"/>
  <c r="R1050" i="13" s="1"/>
  <c r="J237" i="13"/>
  <c r="J1050" i="13" s="1"/>
  <c r="O237" i="13"/>
  <c r="O1050" i="13" s="1"/>
  <c r="U237" i="13"/>
  <c r="U1050" i="13" s="1"/>
  <c r="K237" i="13"/>
  <c r="K1050" i="13" s="1"/>
  <c r="X237" i="13"/>
  <c r="X1050" i="13" s="1"/>
  <c r="T237" i="13"/>
  <c r="T1050" i="13" s="1"/>
  <c r="N237" i="13"/>
  <c r="N1050" i="13" s="1"/>
  <c r="S237" i="13"/>
  <c r="S1050" i="13" s="1"/>
  <c r="M237" i="13"/>
  <c r="M1050" i="13" s="1"/>
  <c r="X256" i="14"/>
  <c r="X1051" i="14" s="1"/>
  <c r="W256" i="14"/>
  <c r="W1051" i="14" s="1"/>
  <c r="S256" i="14"/>
  <c r="S1051" i="14" s="1"/>
  <c r="R256" i="14"/>
  <c r="R1051" i="14" s="1"/>
  <c r="K256" i="14"/>
  <c r="K1051" i="14" s="1"/>
  <c r="P256" i="14"/>
  <c r="P1051" i="14" s="1"/>
  <c r="V256" i="14"/>
  <c r="V1051" i="14" s="1"/>
  <c r="J256" i="14"/>
  <c r="J1051" i="14" s="1"/>
  <c r="N256" i="14"/>
  <c r="N1051" i="14" s="1"/>
  <c r="O256" i="14"/>
  <c r="O1051" i="14" s="1"/>
  <c r="M256" i="14"/>
  <c r="M1051" i="14" s="1"/>
  <c r="Q256" i="14"/>
  <c r="Q1051" i="14" s="1"/>
  <c r="U256" i="14"/>
  <c r="U1051" i="14" s="1"/>
  <c r="L256" i="14"/>
  <c r="L1051" i="14" s="1"/>
  <c r="T256" i="14"/>
  <c r="T1051" i="14" s="1"/>
  <c r="X112" i="14"/>
  <c r="X907" i="14" s="1"/>
  <c r="W112" i="14"/>
  <c r="W907" i="14" s="1"/>
  <c r="R112" i="14"/>
  <c r="R907" i="14" s="1"/>
  <c r="U112" i="14"/>
  <c r="U907" i="14" s="1"/>
  <c r="N112" i="14"/>
  <c r="N907" i="14" s="1"/>
  <c r="K112" i="14"/>
  <c r="K907" i="14" s="1"/>
  <c r="L112" i="14"/>
  <c r="L907" i="14" s="1"/>
  <c r="P112" i="14"/>
  <c r="P907" i="14" s="1"/>
  <c r="T112" i="14"/>
  <c r="T907" i="14" s="1"/>
  <c r="S112" i="14"/>
  <c r="S907" i="14" s="1"/>
  <c r="O112" i="14"/>
  <c r="O907" i="14" s="1"/>
  <c r="J112" i="14"/>
  <c r="J907" i="14" s="1"/>
  <c r="Q112" i="14"/>
  <c r="Q907" i="14" s="1"/>
  <c r="V112" i="14"/>
  <c r="V907" i="14" s="1"/>
  <c r="M112" i="14"/>
  <c r="M907" i="14" s="1"/>
  <c r="W101" i="14"/>
  <c r="W896" i="14" s="1"/>
  <c r="Q101" i="14"/>
  <c r="Q896" i="14" s="1"/>
  <c r="P101" i="14"/>
  <c r="P896" i="14" s="1"/>
  <c r="J101" i="14"/>
  <c r="J896" i="14" s="1"/>
  <c r="M101" i="14"/>
  <c r="M896" i="14" s="1"/>
  <c r="K101" i="14"/>
  <c r="K896" i="14" s="1"/>
  <c r="V101" i="14"/>
  <c r="V896" i="14" s="1"/>
  <c r="T101" i="14"/>
  <c r="T896" i="14" s="1"/>
  <c r="X101" i="14"/>
  <c r="X896" i="14" s="1"/>
  <c r="L101" i="14"/>
  <c r="L896" i="14" s="1"/>
  <c r="U101" i="14"/>
  <c r="U896" i="14" s="1"/>
  <c r="O101" i="14"/>
  <c r="O896" i="14" s="1"/>
  <c r="R101" i="14"/>
  <c r="R896" i="14" s="1"/>
  <c r="N101" i="14"/>
  <c r="N896" i="14" s="1"/>
  <c r="S101" i="14"/>
  <c r="S896" i="14" s="1"/>
  <c r="K195" i="13"/>
  <c r="K1008" i="13" s="1"/>
  <c r="L195" i="13"/>
  <c r="L1008" i="13" s="1"/>
  <c r="X195" i="13"/>
  <c r="X1008" i="13" s="1"/>
  <c r="P195" i="13"/>
  <c r="P1008" i="13" s="1"/>
  <c r="M195" i="13"/>
  <c r="M1008" i="13" s="1"/>
  <c r="W195" i="13"/>
  <c r="W1008" i="13" s="1"/>
  <c r="R195" i="13"/>
  <c r="R1008" i="13" s="1"/>
  <c r="Q195" i="13"/>
  <c r="Q1008" i="13" s="1"/>
  <c r="S195" i="13"/>
  <c r="S1008" i="13" s="1"/>
  <c r="O195" i="13"/>
  <c r="O1008" i="13" s="1"/>
  <c r="U195" i="13"/>
  <c r="U1008" i="13" s="1"/>
  <c r="T195" i="13"/>
  <c r="T1008" i="13" s="1"/>
  <c r="V195" i="13"/>
  <c r="V1008" i="13" s="1"/>
  <c r="N195" i="13"/>
  <c r="N1008" i="13" s="1"/>
  <c r="J195" i="13"/>
  <c r="J1008" i="13" s="1"/>
  <c r="X241" i="14"/>
  <c r="X1036" i="14" s="1"/>
  <c r="W241" i="14"/>
  <c r="W1036" i="14" s="1"/>
  <c r="L241" i="14"/>
  <c r="L1036" i="14" s="1"/>
  <c r="S241" i="14"/>
  <c r="S1036" i="14" s="1"/>
  <c r="M241" i="14"/>
  <c r="M1036" i="14" s="1"/>
  <c r="J241" i="14"/>
  <c r="J1036" i="14" s="1"/>
  <c r="O241" i="14"/>
  <c r="O1036" i="14" s="1"/>
  <c r="K241" i="14"/>
  <c r="K1036" i="14" s="1"/>
  <c r="P241" i="14"/>
  <c r="P1036" i="14" s="1"/>
  <c r="N241" i="14"/>
  <c r="N1036" i="14" s="1"/>
  <c r="V241" i="14"/>
  <c r="V1036" i="14" s="1"/>
  <c r="Q241" i="14"/>
  <c r="Q1036" i="14" s="1"/>
  <c r="U241" i="14"/>
  <c r="U1036" i="14" s="1"/>
  <c r="T241" i="14"/>
  <c r="T1036" i="14" s="1"/>
  <c r="R241" i="14"/>
  <c r="R1036" i="14" s="1"/>
  <c r="X118" i="18"/>
  <c r="X910" i="18" s="1"/>
  <c r="W118" i="18"/>
  <c r="W910" i="18" s="1"/>
  <c r="U118" i="18"/>
  <c r="U910" i="18" s="1"/>
  <c r="O118" i="18"/>
  <c r="O910" i="18" s="1"/>
  <c r="M118" i="18"/>
  <c r="M910" i="18" s="1"/>
  <c r="P118" i="18"/>
  <c r="P910" i="18" s="1"/>
  <c r="T118" i="18"/>
  <c r="T910" i="18" s="1"/>
  <c r="V118" i="18"/>
  <c r="V910" i="18" s="1"/>
  <c r="Q118" i="18"/>
  <c r="Q910" i="18" s="1"/>
  <c r="S118" i="18"/>
  <c r="S910" i="18" s="1"/>
  <c r="N118" i="18"/>
  <c r="N910" i="18" s="1"/>
  <c r="J118" i="18"/>
  <c r="J910" i="18" s="1"/>
  <c r="R118" i="18"/>
  <c r="R910" i="18" s="1"/>
  <c r="L118" i="18"/>
  <c r="L910" i="18" s="1"/>
  <c r="K118" i="18"/>
  <c r="K910" i="18" s="1"/>
  <c r="W180" i="13"/>
  <c r="W993" i="13" s="1"/>
  <c r="X180" i="13"/>
  <c r="X993" i="13" s="1"/>
  <c r="L180" i="13"/>
  <c r="L993" i="13" s="1"/>
  <c r="K180" i="13"/>
  <c r="K993" i="13" s="1"/>
  <c r="N180" i="13"/>
  <c r="N993" i="13" s="1"/>
  <c r="M180" i="13"/>
  <c r="M993" i="13" s="1"/>
  <c r="R180" i="13"/>
  <c r="R993" i="13" s="1"/>
  <c r="P180" i="13"/>
  <c r="P993" i="13" s="1"/>
  <c r="S180" i="13"/>
  <c r="S993" i="13" s="1"/>
  <c r="Q180" i="13"/>
  <c r="Q993" i="13" s="1"/>
  <c r="V180" i="13"/>
  <c r="V993" i="13" s="1"/>
  <c r="T180" i="13"/>
  <c r="T993" i="13" s="1"/>
  <c r="J180" i="13"/>
  <c r="J993" i="13" s="1"/>
  <c r="U180" i="13"/>
  <c r="U993" i="13" s="1"/>
  <c r="O180" i="13"/>
  <c r="O993" i="13" s="1"/>
  <c r="X200" i="18"/>
  <c r="X992" i="18" s="1"/>
  <c r="L200" i="18"/>
  <c r="L992" i="18" s="1"/>
  <c r="Q200" i="18"/>
  <c r="Q992" i="18" s="1"/>
  <c r="R200" i="18"/>
  <c r="R992" i="18" s="1"/>
  <c r="J200" i="18"/>
  <c r="J992" i="18" s="1"/>
  <c r="O200" i="18"/>
  <c r="O992" i="18" s="1"/>
  <c r="P200" i="18"/>
  <c r="P992" i="18" s="1"/>
  <c r="K200" i="18"/>
  <c r="K992" i="18" s="1"/>
  <c r="M200" i="18"/>
  <c r="M992" i="18" s="1"/>
  <c r="W200" i="18"/>
  <c r="W992" i="18" s="1"/>
  <c r="S200" i="18"/>
  <c r="S992" i="18" s="1"/>
  <c r="U200" i="18"/>
  <c r="U992" i="18" s="1"/>
  <c r="N200" i="18"/>
  <c r="N992" i="18" s="1"/>
  <c r="T200" i="18"/>
  <c r="T992" i="18" s="1"/>
  <c r="V200" i="18"/>
  <c r="V992" i="18" s="1"/>
  <c r="X114" i="18"/>
  <c r="X906" i="18" s="1"/>
  <c r="P114" i="18"/>
  <c r="P906" i="18" s="1"/>
  <c r="M114" i="18"/>
  <c r="M906" i="18" s="1"/>
  <c r="U114" i="18"/>
  <c r="U906" i="18" s="1"/>
  <c r="O114" i="18"/>
  <c r="O906" i="18" s="1"/>
  <c r="K114" i="18"/>
  <c r="K906" i="18" s="1"/>
  <c r="R114" i="18"/>
  <c r="R906" i="18" s="1"/>
  <c r="N114" i="18"/>
  <c r="N906" i="18" s="1"/>
  <c r="V114" i="18"/>
  <c r="V906" i="18" s="1"/>
  <c r="J114" i="18"/>
  <c r="J906" i="18" s="1"/>
  <c r="W114" i="18"/>
  <c r="W906" i="18" s="1"/>
  <c r="S114" i="18"/>
  <c r="S906" i="18" s="1"/>
  <c r="L114" i="18"/>
  <c r="L906" i="18" s="1"/>
  <c r="Q114" i="18"/>
  <c r="Q906" i="18" s="1"/>
  <c r="T114" i="18"/>
  <c r="T906" i="18" s="1"/>
  <c r="J198" i="13"/>
  <c r="J1011" i="13" s="1"/>
  <c r="M198" i="13"/>
  <c r="M1011" i="13" s="1"/>
  <c r="V198" i="13"/>
  <c r="V1011" i="13" s="1"/>
  <c r="T198" i="13"/>
  <c r="T1011" i="13" s="1"/>
  <c r="O198" i="13"/>
  <c r="O1011" i="13" s="1"/>
  <c r="N198" i="13"/>
  <c r="N1011" i="13" s="1"/>
  <c r="Q198" i="13"/>
  <c r="Q1011" i="13" s="1"/>
  <c r="U198" i="13"/>
  <c r="U1011" i="13" s="1"/>
  <c r="S198" i="13"/>
  <c r="S1011" i="13" s="1"/>
  <c r="X198" i="13"/>
  <c r="X1011" i="13" s="1"/>
  <c r="W198" i="13"/>
  <c r="W1011" i="13" s="1"/>
  <c r="P198" i="13"/>
  <c r="P1011" i="13" s="1"/>
  <c r="L198" i="13"/>
  <c r="L1011" i="13" s="1"/>
  <c r="K198" i="13"/>
  <c r="K1011" i="13" s="1"/>
  <c r="R198" i="13"/>
  <c r="R1011" i="13" s="1"/>
  <c r="X463" i="13"/>
  <c r="X498" i="13" s="1"/>
  <c r="P463" i="13"/>
  <c r="P498" i="13" s="1"/>
  <c r="W463" i="13"/>
  <c r="W498" i="13" s="1"/>
  <c r="S463" i="13"/>
  <c r="S498" i="13" s="1"/>
  <c r="M463" i="13"/>
  <c r="M498" i="13" s="1"/>
  <c r="N463" i="13"/>
  <c r="N498" i="13" s="1"/>
  <c r="J463" i="13"/>
  <c r="J498" i="13" s="1"/>
  <c r="K463" i="13"/>
  <c r="K498" i="13" s="1"/>
  <c r="T463" i="13"/>
  <c r="T498" i="13" s="1"/>
  <c r="R463" i="13"/>
  <c r="R498" i="13" s="1"/>
  <c r="L463" i="13"/>
  <c r="L498" i="13" s="1"/>
  <c r="V463" i="13"/>
  <c r="V498" i="13" s="1"/>
  <c r="U463" i="13"/>
  <c r="U498" i="13" s="1"/>
  <c r="O463" i="13"/>
  <c r="O498" i="13" s="1"/>
  <c r="Q463" i="13"/>
  <c r="Q498" i="13" s="1"/>
  <c r="X232" i="18"/>
  <c r="X1024" i="18" s="1"/>
  <c r="W232" i="18"/>
  <c r="W1024" i="18" s="1"/>
  <c r="K232" i="18"/>
  <c r="K1024" i="18" s="1"/>
  <c r="L232" i="18"/>
  <c r="L1024" i="18" s="1"/>
  <c r="R232" i="18"/>
  <c r="R1024" i="18" s="1"/>
  <c r="P232" i="18"/>
  <c r="P1024" i="18" s="1"/>
  <c r="Q232" i="18"/>
  <c r="Q1024" i="18" s="1"/>
  <c r="V232" i="18"/>
  <c r="V1024" i="18" s="1"/>
  <c r="N232" i="18"/>
  <c r="N1024" i="18" s="1"/>
  <c r="O232" i="18"/>
  <c r="O1024" i="18" s="1"/>
  <c r="U232" i="18"/>
  <c r="U1024" i="18" s="1"/>
  <c r="M232" i="18"/>
  <c r="M1024" i="18" s="1"/>
  <c r="T232" i="18"/>
  <c r="T1024" i="18" s="1"/>
  <c r="J232" i="18"/>
  <c r="J1024" i="18" s="1"/>
  <c r="S232" i="18"/>
  <c r="S1024" i="18" s="1"/>
  <c r="X15" i="14"/>
  <c r="X810" i="14" s="1"/>
  <c r="W15" i="14"/>
  <c r="W810" i="14" s="1"/>
  <c r="K15" i="14"/>
  <c r="K810" i="14" s="1"/>
  <c r="O15" i="14"/>
  <c r="O810" i="14" s="1"/>
  <c r="V15" i="14"/>
  <c r="V810" i="14" s="1"/>
  <c r="T15" i="14"/>
  <c r="T810" i="14" s="1"/>
  <c r="S15" i="14"/>
  <c r="S810" i="14" s="1"/>
  <c r="P15" i="14"/>
  <c r="P810" i="14" s="1"/>
  <c r="Q15" i="14"/>
  <c r="Q810" i="14" s="1"/>
  <c r="U15" i="14"/>
  <c r="U810" i="14" s="1"/>
  <c r="J15" i="14"/>
  <c r="J810" i="14" s="1"/>
  <c r="N15" i="14"/>
  <c r="N810" i="14" s="1"/>
  <c r="L15" i="14"/>
  <c r="L810" i="14" s="1"/>
  <c r="R15" i="14"/>
  <c r="R810" i="14" s="1"/>
  <c r="M15" i="14"/>
  <c r="M810" i="14" s="1"/>
  <c r="X120" i="13"/>
  <c r="X933" i="13" s="1"/>
  <c r="W120" i="13"/>
  <c r="W933" i="13" s="1"/>
  <c r="K120" i="13"/>
  <c r="K933" i="13" s="1"/>
  <c r="J120" i="13"/>
  <c r="J933" i="13" s="1"/>
  <c r="R120" i="13"/>
  <c r="R933" i="13" s="1"/>
  <c r="Q120" i="13"/>
  <c r="Q933" i="13" s="1"/>
  <c r="M120" i="13"/>
  <c r="M933" i="13" s="1"/>
  <c r="V120" i="13"/>
  <c r="V933" i="13" s="1"/>
  <c r="P120" i="13"/>
  <c r="P933" i="13" s="1"/>
  <c r="N120" i="13"/>
  <c r="N933" i="13" s="1"/>
  <c r="L120" i="13"/>
  <c r="L933" i="13" s="1"/>
  <c r="O120" i="13"/>
  <c r="O933" i="13" s="1"/>
  <c r="U120" i="13"/>
  <c r="U933" i="13" s="1"/>
  <c r="T120" i="13"/>
  <c r="T933" i="13" s="1"/>
  <c r="S120" i="13"/>
  <c r="S933" i="13" s="1"/>
  <c r="U717" i="18"/>
  <c r="U753" i="18" s="1"/>
  <c r="Q717" i="18"/>
  <c r="Q753" i="18" s="1"/>
  <c r="S717" i="18"/>
  <c r="S753" i="18" s="1"/>
  <c r="N717" i="18"/>
  <c r="N753" i="18" s="1"/>
  <c r="J717" i="18"/>
  <c r="J753" i="18" s="1"/>
  <c r="V717" i="18"/>
  <c r="V753" i="18" s="1"/>
  <c r="X717" i="18"/>
  <c r="X753" i="18" s="1"/>
  <c r="M717" i="18"/>
  <c r="M753" i="18" s="1"/>
  <c r="T717" i="18"/>
  <c r="T753" i="18" s="1"/>
  <c r="W717" i="18"/>
  <c r="W753" i="18" s="1"/>
  <c r="K717" i="18"/>
  <c r="K753" i="18" s="1"/>
  <c r="P717" i="18"/>
  <c r="P753" i="18" s="1"/>
  <c r="O717" i="18"/>
  <c r="O753" i="18" s="1"/>
  <c r="L717" i="18"/>
  <c r="L753" i="18" s="1"/>
  <c r="R717" i="18"/>
  <c r="R753" i="18" s="1"/>
  <c r="X182" i="14"/>
  <c r="X977" i="14" s="1"/>
  <c r="W182" i="14"/>
  <c r="W977" i="14" s="1"/>
  <c r="M182" i="14"/>
  <c r="M977" i="14" s="1"/>
  <c r="R182" i="14"/>
  <c r="R977" i="14" s="1"/>
  <c r="N182" i="14"/>
  <c r="N977" i="14" s="1"/>
  <c r="Q182" i="14"/>
  <c r="Q977" i="14" s="1"/>
  <c r="K182" i="14"/>
  <c r="K977" i="14" s="1"/>
  <c r="O182" i="14"/>
  <c r="O977" i="14" s="1"/>
  <c r="L182" i="14"/>
  <c r="L977" i="14" s="1"/>
  <c r="P182" i="14"/>
  <c r="P977" i="14" s="1"/>
  <c r="S182" i="14"/>
  <c r="S977" i="14" s="1"/>
  <c r="V182" i="14"/>
  <c r="V977" i="14" s="1"/>
  <c r="T182" i="14"/>
  <c r="T977" i="14" s="1"/>
  <c r="J182" i="14"/>
  <c r="J977" i="14" s="1"/>
  <c r="U182" i="14"/>
  <c r="U977" i="14" s="1"/>
  <c r="W254" i="18"/>
  <c r="W1046" i="18" s="1"/>
  <c r="X254" i="18"/>
  <c r="X1046" i="18" s="1"/>
  <c r="L254" i="18"/>
  <c r="L1046" i="18" s="1"/>
  <c r="T254" i="18"/>
  <c r="T1046" i="18" s="1"/>
  <c r="N254" i="18"/>
  <c r="N1046" i="18" s="1"/>
  <c r="M254" i="18"/>
  <c r="M1046" i="18" s="1"/>
  <c r="K254" i="18"/>
  <c r="K1046" i="18" s="1"/>
  <c r="O254" i="18"/>
  <c r="O1046" i="18" s="1"/>
  <c r="V254" i="18"/>
  <c r="V1046" i="18" s="1"/>
  <c r="R254" i="18"/>
  <c r="R1046" i="18" s="1"/>
  <c r="P254" i="18"/>
  <c r="P1046" i="18" s="1"/>
  <c r="S254" i="18"/>
  <c r="S1046" i="18" s="1"/>
  <c r="U254" i="18"/>
  <c r="U1046" i="18" s="1"/>
  <c r="J254" i="18"/>
  <c r="J1046" i="18" s="1"/>
  <c r="Q254" i="18"/>
  <c r="Q1046" i="18" s="1"/>
  <c r="X203" i="13"/>
  <c r="X1016" i="13" s="1"/>
  <c r="W203" i="13"/>
  <c r="W1016" i="13" s="1"/>
  <c r="L203" i="13"/>
  <c r="L1016" i="13" s="1"/>
  <c r="N203" i="13"/>
  <c r="N1016" i="13" s="1"/>
  <c r="S203" i="13"/>
  <c r="S1016" i="13" s="1"/>
  <c r="J203" i="13"/>
  <c r="J1016" i="13" s="1"/>
  <c r="K203" i="13"/>
  <c r="K1016" i="13" s="1"/>
  <c r="V203" i="13"/>
  <c r="V1016" i="13" s="1"/>
  <c r="U203" i="13"/>
  <c r="U1016" i="13" s="1"/>
  <c r="P203" i="13"/>
  <c r="P1016" i="13" s="1"/>
  <c r="O203" i="13"/>
  <c r="O1016" i="13" s="1"/>
  <c r="M203" i="13"/>
  <c r="M1016" i="13" s="1"/>
  <c r="R203" i="13"/>
  <c r="R1016" i="13" s="1"/>
  <c r="Q203" i="13"/>
  <c r="Q1016" i="13" s="1"/>
  <c r="T203" i="13"/>
  <c r="T1016" i="13" s="1"/>
  <c r="L119" i="14"/>
  <c r="L914" i="14" s="1"/>
  <c r="V119" i="14"/>
  <c r="V914" i="14" s="1"/>
  <c r="J119" i="14"/>
  <c r="J914" i="14" s="1"/>
  <c r="K119" i="14"/>
  <c r="K914" i="14" s="1"/>
  <c r="W119" i="14"/>
  <c r="W914" i="14" s="1"/>
  <c r="N119" i="14"/>
  <c r="N914" i="14" s="1"/>
  <c r="R119" i="14"/>
  <c r="R914" i="14" s="1"/>
  <c r="P119" i="14"/>
  <c r="P914" i="14" s="1"/>
  <c r="O119" i="14"/>
  <c r="O914" i="14" s="1"/>
  <c r="U119" i="14"/>
  <c r="U914" i="14" s="1"/>
  <c r="S119" i="14"/>
  <c r="S914" i="14" s="1"/>
  <c r="Q119" i="14"/>
  <c r="Q914" i="14" s="1"/>
  <c r="X119" i="14"/>
  <c r="X914" i="14" s="1"/>
  <c r="T119" i="14"/>
  <c r="T914" i="14" s="1"/>
  <c r="M119" i="14"/>
  <c r="M914" i="14" s="1"/>
  <c r="W264" i="13"/>
  <c r="W1077" i="13" s="1"/>
  <c r="T264" i="13"/>
  <c r="T1077" i="13" s="1"/>
  <c r="R264" i="13"/>
  <c r="R1077" i="13" s="1"/>
  <c r="X264" i="13"/>
  <c r="X1077" i="13" s="1"/>
  <c r="P264" i="13"/>
  <c r="P1077" i="13" s="1"/>
  <c r="L264" i="13"/>
  <c r="L1077" i="13" s="1"/>
  <c r="K264" i="13"/>
  <c r="K1077" i="13" s="1"/>
  <c r="J264" i="13"/>
  <c r="J1077" i="13" s="1"/>
  <c r="V264" i="13"/>
  <c r="V1077" i="13" s="1"/>
  <c r="U264" i="13"/>
  <c r="U1077" i="13" s="1"/>
  <c r="N264" i="13"/>
  <c r="N1077" i="13" s="1"/>
  <c r="M264" i="13"/>
  <c r="M1077" i="13" s="1"/>
  <c r="S264" i="13"/>
  <c r="S1077" i="13" s="1"/>
  <c r="O264" i="13"/>
  <c r="O1077" i="13" s="1"/>
  <c r="Q264" i="13"/>
  <c r="Q1077" i="13" s="1"/>
  <c r="T141" i="14"/>
  <c r="T936" i="14" s="1"/>
  <c r="O141" i="14"/>
  <c r="O936" i="14" s="1"/>
  <c r="U141" i="14"/>
  <c r="U936" i="14" s="1"/>
  <c r="M141" i="14"/>
  <c r="M936" i="14" s="1"/>
  <c r="P141" i="14"/>
  <c r="P936" i="14" s="1"/>
  <c r="R141" i="14"/>
  <c r="R936" i="14" s="1"/>
  <c r="S141" i="14"/>
  <c r="S936" i="14" s="1"/>
  <c r="X141" i="14"/>
  <c r="X936" i="14" s="1"/>
  <c r="N141" i="14"/>
  <c r="N936" i="14" s="1"/>
  <c r="J141" i="14"/>
  <c r="J936" i="14" s="1"/>
  <c r="K141" i="14"/>
  <c r="K936" i="14" s="1"/>
  <c r="L141" i="14"/>
  <c r="L936" i="14" s="1"/>
  <c r="Q141" i="14"/>
  <c r="Q936" i="14" s="1"/>
  <c r="W141" i="14"/>
  <c r="W936" i="14" s="1"/>
  <c r="V141" i="14"/>
  <c r="V936" i="14" s="1"/>
  <c r="Q149" i="18"/>
  <c r="Q941" i="18" s="1"/>
  <c r="T149" i="18"/>
  <c r="T941" i="18" s="1"/>
  <c r="N149" i="18"/>
  <c r="N941" i="18" s="1"/>
  <c r="W149" i="18"/>
  <c r="W941" i="18" s="1"/>
  <c r="S149" i="18"/>
  <c r="S941" i="18" s="1"/>
  <c r="M149" i="18"/>
  <c r="M941" i="18" s="1"/>
  <c r="U149" i="18"/>
  <c r="U941" i="18" s="1"/>
  <c r="X149" i="18"/>
  <c r="X941" i="18" s="1"/>
  <c r="R149" i="18"/>
  <c r="R941" i="18" s="1"/>
  <c r="L149" i="18"/>
  <c r="L941" i="18" s="1"/>
  <c r="O149" i="18"/>
  <c r="O941" i="18" s="1"/>
  <c r="K149" i="18"/>
  <c r="K941" i="18" s="1"/>
  <c r="J149" i="18"/>
  <c r="J941" i="18" s="1"/>
  <c r="P149" i="18"/>
  <c r="P941" i="18" s="1"/>
  <c r="V149" i="18"/>
  <c r="V941" i="18" s="1"/>
  <c r="W129" i="14"/>
  <c r="W924" i="14" s="1"/>
  <c r="L129" i="14"/>
  <c r="L924" i="14" s="1"/>
  <c r="K129" i="14"/>
  <c r="K924" i="14" s="1"/>
  <c r="V129" i="14"/>
  <c r="V924" i="14" s="1"/>
  <c r="O129" i="14"/>
  <c r="O924" i="14" s="1"/>
  <c r="X129" i="14"/>
  <c r="X924" i="14" s="1"/>
  <c r="M129" i="14"/>
  <c r="M924" i="14" s="1"/>
  <c r="T129" i="14"/>
  <c r="T924" i="14" s="1"/>
  <c r="R129" i="14"/>
  <c r="R924" i="14" s="1"/>
  <c r="S129" i="14"/>
  <c r="S924" i="14" s="1"/>
  <c r="J129" i="14"/>
  <c r="J924" i="14" s="1"/>
  <c r="P129" i="14"/>
  <c r="P924" i="14" s="1"/>
  <c r="Q129" i="14"/>
  <c r="Q924" i="14" s="1"/>
  <c r="U129" i="14"/>
  <c r="U924" i="14" s="1"/>
  <c r="N129" i="14"/>
  <c r="N924" i="14" s="1"/>
  <c r="W215" i="18"/>
  <c r="W1007" i="18" s="1"/>
  <c r="P215" i="18"/>
  <c r="P1007" i="18" s="1"/>
  <c r="M215" i="18"/>
  <c r="M1007" i="18" s="1"/>
  <c r="V215" i="18"/>
  <c r="V1007" i="18" s="1"/>
  <c r="J215" i="18"/>
  <c r="J1007" i="18" s="1"/>
  <c r="Q215" i="18"/>
  <c r="Q1007" i="18" s="1"/>
  <c r="L215" i="18"/>
  <c r="L1007" i="18" s="1"/>
  <c r="N215" i="18"/>
  <c r="N1007" i="18" s="1"/>
  <c r="O215" i="18"/>
  <c r="O1007" i="18" s="1"/>
  <c r="X215" i="18"/>
  <c r="X1007" i="18" s="1"/>
  <c r="R215" i="18"/>
  <c r="R1007" i="18" s="1"/>
  <c r="K215" i="18"/>
  <c r="K1007" i="18" s="1"/>
  <c r="U215" i="18"/>
  <c r="U1007" i="18" s="1"/>
  <c r="T215" i="18"/>
  <c r="T1007" i="18" s="1"/>
  <c r="S215" i="18"/>
  <c r="S1007" i="18" s="1"/>
  <c r="W219" i="18"/>
  <c r="W1011" i="18" s="1"/>
  <c r="X219" i="18"/>
  <c r="X1011" i="18" s="1"/>
  <c r="P219" i="18"/>
  <c r="P1011" i="18" s="1"/>
  <c r="J219" i="18"/>
  <c r="J1011" i="18" s="1"/>
  <c r="S219" i="18"/>
  <c r="S1011" i="18" s="1"/>
  <c r="K219" i="18"/>
  <c r="K1011" i="18" s="1"/>
  <c r="O219" i="18"/>
  <c r="O1011" i="18" s="1"/>
  <c r="T219" i="18"/>
  <c r="T1011" i="18" s="1"/>
  <c r="M219" i="18"/>
  <c r="M1011" i="18" s="1"/>
  <c r="R219" i="18"/>
  <c r="R1011" i="18" s="1"/>
  <c r="Q219" i="18"/>
  <c r="Q1011" i="18" s="1"/>
  <c r="V219" i="18"/>
  <c r="V1011" i="18" s="1"/>
  <c r="L219" i="18"/>
  <c r="L1011" i="18" s="1"/>
  <c r="N219" i="18"/>
  <c r="N1011" i="18" s="1"/>
  <c r="U219" i="18"/>
  <c r="U1011" i="18" s="1"/>
  <c r="N140" i="18"/>
  <c r="N932" i="18" s="1"/>
  <c r="W140" i="18"/>
  <c r="W932" i="18" s="1"/>
  <c r="U140" i="18"/>
  <c r="U932" i="18" s="1"/>
  <c r="P140" i="18"/>
  <c r="P932" i="18" s="1"/>
  <c r="R140" i="18"/>
  <c r="R932" i="18" s="1"/>
  <c r="S140" i="18"/>
  <c r="S932" i="18" s="1"/>
  <c r="T140" i="18"/>
  <c r="T932" i="18" s="1"/>
  <c r="O140" i="18"/>
  <c r="O932" i="18" s="1"/>
  <c r="Q140" i="18"/>
  <c r="Q932" i="18" s="1"/>
  <c r="V140" i="18"/>
  <c r="V932" i="18" s="1"/>
  <c r="J140" i="18"/>
  <c r="J932" i="18" s="1"/>
  <c r="K140" i="18"/>
  <c r="K932" i="18" s="1"/>
  <c r="L140" i="18"/>
  <c r="L932" i="18" s="1"/>
  <c r="M140" i="18"/>
  <c r="M932" i="18" s="1"/>
  <c r="X140" i="18"/>
  <c r="X932" i="18" s="1"/>
  <c r="W209" i="13"/>
  <c r="W1022" i="13" s="1"/>
  <c r="X209" i="13"/>
  <c r="X1022" i="13" s="1"/>
  <c r="U209" i="13"/>
  <c r="U1022" i="13" s="1"/>
  <c r="J209" i="13"/>
  <c r="J1022" i="13" s="1"/>
  <c r="V209" i="13"/>
  <c r="V1022" i="13" s="1"/>
  <c r="T209" i="13"/>
  <c r="T1022" i="13" s="1"/>
  <c r="R209" i="13"/>
  <c r="R1022" i="13" s="1"/>
  <c r="O209" i="13"/>
  <c r="O1022" i="13" s="1"/>
  <c r="L209" i="13"/>
  <c r="L1022" i="13" s="1"/>
  <c r="N209" i="13"/>
  <c r="N1022" i="13" s="1"/>
  <c r="Q209" i="13"/>
  <c r="Q1022" i="13" s="1"/>
  <c r="M209" i="13"/>
  <c r="M1022" i="13" s="1"/>
  <c r="P209" i="13"/>
  <c r="P1022" i="13" s="1"/>
  <c r="S209" i="13"/>
  <c r="S1022" i="13" s="1"/>
  <c r="K209" i="13"/>
  <c r="K1022" i="13" s="1"/>
  <c r="W167" i="14"/>
  <c r="W962" i="14" s="1"/>
  <c r="M167" i="14"/>
  <c r="M962" i="14" s="1"/>
  <c r="S167" i="14"/>
  <c r="S962" i="14" s="1"/>
  <c r="N167" i="14"/>
  <c r="N962" i="14" s="1"/>
  <c r="V167" i="14"/>
  <c r="V962" i="14" s="1"/>
  <c r="L167" i="14"/>
  <c r="L962" i="14" s="1"/>
  <c r="K167" i="14"/>
  <c r="K962" i="14" s="1"/>
  <c r="T167" i="14"/>
  <c r="T962" i="14" s="1"/>
  <c r="Q167" i="14"/>
  <c r="Q962" i="14" s="1"/>
  <c r="R167" i="14"/>
  <c r="R962" i="14" s="1"/>
  <c r="X167" i="14"/>
  <c r="X962" i="14" s="1"/>
  <c r="P167" i="14"/>
  <c r="P962" i="14" s="1"/>
  <c r="O167" i="14"/>
  <c r="O962" i="14" s="1"/>
  <c r="U167" i="14"/>
  <c r="U962" i="14" s="1"/>
  <c r="J167" i="14"/>
  <c r="J962" i="14" s="1"/>
  <c r="X406" i="13"/>
  <c r="X547" i="13" s="1"/>
  <c r="W406" i="13"/>
  <c r="W547" i="13" s="1"/>
  <c r="P406" i="13"/>
  <c r="P547" i="13" s="1"/>
  <c r="J406" i="13"/>
  <c r="J547" i="13" s="1"/>
  <c r="L406" i="13"/>
  <c r="L547" i="13" s="1"/>
  <c r="S406" i="13"/>
  <c r="S547" i="13" s="1"/>
  <c r="M406" i="13"/>
  <c r="M547" i="13" s="1"/>
  <c r="N406" i="13"/>
  <c r="N547" i="13" s="1"/>
  <c r="R406" i="13"/>
  <c r="R547" i="13" s="1"/>
  <c r="V406" i="13"/>
  <c r="V547" i="13" s="1"/>
  <c r="O406" i="13"/>
  <c r="O547" i="13" s="1"/>
  <c r="K406" i="13"/>
  <c r="K547" i="13" s="1"/>
  <c r="Q406" i="13"/>
  <c r="Q547" i="13" s="1"/>
  <c r="T406" i="13"/>
  <c r="T547" i="13" s="1"/>
  <c r="U406" i="13"/>
  <c r="U547" i="13" s="1"/>
  <c r="R96" i="21"/>
  <c r="W544" i="14"/>
  <c r="W548" i="14" s="1"/>
  <c r="X544" i="14"/>
  <c r="X548" i="14" s="1"/>
  <c r="P544" i="14"/>
  <c r="P548" i="14" s="1"/>
  <c r="V544" i="14"/>
  <c r="V548" i="14" s="1"/>
  <c r="Q544" i="14"/>
  <c r="Q548" i="14" s="1"/>
  <c r="T544" i="14"/>
  <c r="T548" i="14" s="1"/>
  <c r="U544" i="14"/>
  <c r="U548" i="14" s="1"/>
  <c r="O544" i="14"/>
  <c r="O548" i="14" s="1"/>
  <c r="L544" i="14"/>
  <c r="L548" i="14" s="1"/>
  <c r="J544" i="14"/>
  <c r="J548" i="14" s="1"/>
  <c r="S544" i="14"/>
  <c r="S548" i="14" s="1"/>
  <c r="K544" i="14"/>
  <c r="K548" i="14" s="1"/>
  <c r="R544" i="14"/>
  <c r="R548" i="14" s="1"/>
  <c r="N544" i="14"/>
  <c r="N548" i="14" s="1"/>
  <c r="M544" i="14"/>
  <c r="M548" i="14" s="1"/>
  <c r="W100" i="18"/>
  <c r="W892" i="18" s="1"/>
  <c r="X100" i="18"/>
  <c r="X892" i="18" s="1"/>
  <c r="L100" i="18"/>
  <c r="L892" i="18" s="1"/>
  <c r="M100" i="18"/>
  <c r="M892" i="18" s="1"/>
  <c r="R100" i="18"/>
  <c r="R892" i="18" s="1"/>
  <c r="P100" i="18"/>
  <c r="P892" i="18" s="1"/>
  <c r="N100" i="18"/>
  <c r="N892" i="18" s="1"/>
  <c r="Q100" i="18"/>
  <c r="Q892" i="18" s="1"/>
  <c r="T100" i="18"/>
  <c r="T892" i="18" s="1"/>
  <c r="S100" i="18"/>
  <c r="S892" i="18" s="1"/>
  <c r="K100" i="18"/>
  <c r="K892" i="18" s="1"/>
  <c r="U100" i="18"/>
  <c r="U892" i="18" s="1"/>
  <c r="J100" i="18"/>
  <c r="J892" i="18" s="1"/>
  <c r="V100" i="18"/>
  <c r="V892" i="18" s="1"/>
  <c r="O100" i="18"/>
  <c r="O892" i="18" s="1"/>
  <c r="P170" i="18"/>
  <c r="P962" i="18" s="1"/>
  <c r="M170" i="18"/>
  <c r="M962" i="18" s="1"/>
  <c r="J170" i="18"/>
  <c r="J962" i="18" s="1"/>
  <c r="N170" i="18"/>
  <c r="N962" i="18" s="1"/>
  <c r="R170" i="18"/>
  <c r="R962" i="18" s="1"/>
  <c r="V170" i="18"/>
  <c r="V962" i="18" s="1"/>
  <c r="T170" i="18"/>
  <c r="T962" i="18" s="1"/>
  <c r="K170" i="18"/>
  <c r="K962" i="18" s="1"/>
  <c r="X170" i="18"/>
  <c r="X962" i="18" s="1"/>
  <c r="W170" i="18"/>
  <c r="W962" i="18" s="1"/>
  <c r="Q170" i="18"/>
  <c r="Q962" i="18" s="1"/>
  <c r="O170" i="18"/>
  <c r="O962" i="18" s="1"/>
  <c r="U170" i="18"/>
  <c r="U962" i="18" s="1"/>
  <c r="L170" i="18"/>
  <c r="L962" i="18" s="1"/>
  <c r="S170" i="18"/>
  <c r="S962" i="18" s="1"/>
  <c r="X119" i="18"/>
  <c r="X911" i="18" s="1"/>
  <c r="K119" i="18"/>
  <c r="K911" i="18" s="1"/>
  <c r="N119" i="18"/>
  <c r="N911" i="18" s="1"/>
  <c r="L119" i="18"/>
  <c r="L911" i="18" s="1"/>
  <c r="U119" i="18"/>
  <c r="U911" i="18" s="1"/>
  <c r="T119" i="18"/>
  <c r="T911" i="18" s="1"/>
  <c r="J119" i="18"/>
  <c r="J911" i="18" s="1"/>
  <c r="P119" i="18"/>
  <c r="P911" i="18" s="1"/>
  <c r="V119" i="18"/>
  <c r="V911" i="18" s="1"/>
  <c r="R119" i="18"/>
  <c r="R911" i="18" s="1"/>
  <c r="M119" i="18"/>
  <c r="M911" i="18" s="1"/>
  <c r="S119" i="18"/>
  <c r="S911" i="18" s="1"/>
  <c r="W119" i="18"/>
  <c r="W911" i="18" s="1"/>
  <c r="O119" i="18"/>
  <c r="O911" i="18" s="1"/>
  <c r="Q119" i="18"/>
  <c r="Q911" i="18" s="1"/>
  <c r="X246" i="14"/>
  <c r="X1041" i="14" s="1"/>
  <c r="W246" i="14"/>
  <c r="W1041" i="14" s="1"/>
  <c r="Q246" i="14"/>
  <c r="Q1041" i="14" s="1"/>
  <c r="V246" i="14"/>
  <c r="V1041" i="14" s="1"/>
  <c r="R246" i="14"/>
  <c r="R1041" i="14" s="1"/>
  <c r="K246" i="14"/>
  <c r="K1041" i="14" s="1"/>
  <c r="L246" i="14"/>
  <c r="L1041" i="14" s="1"/>
  <c r="O246" i="14"/>
  <c r="O1041" i="14" s="1"/>
  <c r="U246" i="14"/>
  <c r="U1041" i="14" s="1"/>
  <c r="S246" i="14"/>
  <c r="S1041" i="14" s="1"/>
  <c r="N246" i="14"/>
  <c r="N1041" i="14" s="1"/>
  <c r="P246" i="14"/>
  <c r="P1041" i="14" s="1"/>
  <c r="T246" i="14"/>
  <c r="T1041" i="14" s="1"/>
  <c r="M246" i="14"/>
  <c r="M1041" i="14" s="1"/>
  <c r="J246" i="14"/>
  <c r="J1041" i="14" s="1"/>
  <c r="W112" i="13"/>
  <c r="W925" i="13" s="1"/>
  <c r="X112" i="13"/>
  <c r="X925" i="13" s="1"/>
  <c r="N112" i="13"/>
  <c r="N925" i="13" s="1"/>
  <c r="K112" i="13"/>
  <c r="K925" i="13" s="1"/>
  <c r="S112" i="13"/>
  <c r="S925" i="13" s="1"/>
  <c r="L112" i="13"/>
  <c r="L925" i="13" s="1"/>
  <c r="Q112" i="13"/>
  <c r="Q925" i="13" s="1"/>
  <c r="J112" i="13"/>
  <c r="J925" i="13" s="1"/>
  <c r="O112" i="13"/>
  <c r="O925" i="13" s="1"/>
  <c r="U112" i="13"/>
  <c r="U925" i="13" s="1"/>
  <c r="V112" i="13"/>
  <c r="V925" i="13" s="1"/>
  <c r="P112" i="13"/>
  <c r="P925" i="13" s="1"/>
  <c r="R112" i="13"/>
  <c r="R925" i="13" s="1"/>
  <c r="T112" i="13"/>
  <c r="T925" i="13" s="1"/>
  <c r="M112" i="13"/>
  <c r="M925" i="13" s="1"/>
  <c r="W196" i="14"/>
  <c r="W991" i="14" s="1"/>
  <c r="X196" i="14"/>
  <c r="X991" i="14" s="1"/>
  <c r="M196" i="14"/>
  <c r="M991" i="14" s="1"/>
  <c r="T196" i="14"/>
  <c r="T991" i="14" s="1"/>
  <c r="U196" i="14"/>
  <c r="U991" i="14" s="1"/>
  <c r="L196" i="14"/>
  <c r="L991" i="14" s="1"/>
  <c r="N196" i="14"/>
  <c r="N991" i="14" s="1"/>
  <c r="P196" i="14"/>
  <c r="P991" i="14" s="1"/>
  <c r="K196" i="14"/>
  <c r="K991" i="14" s="1"/>
  <c r="O196" i="14"/>
  <c r="O991" i="14" s="1"/>
  <c r="Q196" i="14"/>
  <c r="Q991" i="14" s="1"/>
  <c r="J196" i="14"/>
  <c r="J991" i="14" s="1"/>
  <c r="S196" i="14"/>
  <c r="S991" i="14" s="1"/>
  <c r="R196" i="14"/>
  <c r="R991" i="14" s="1"/>
  <c r="V196" i="14"/>
  <c r="V991" i="14" s="1"/>
  <c r="W124" i="14"/>
  <c r="W919" i="14" s="1"/>
  <c r="X124" i="14"/>
  <c r="X919" i="14" s="1"/>
  <c r="O124" i="14"/>
  <c r="O919" i="14" s="1"/>
  <c r="U124" i="14"/>
  <c r="U919" i="14" s="1"/>
  <c r="J124" i="14"/>
  <c r="J919" i="14" s="1"/>
  <c r="Q124" i="14"/>
  <c r="Q919" i="14" s="1"/>
  <c r="T124" i="14"/>
  <c r="T919" i="14" s="1"/>
  <c r="L124" i="14"/>
  <c r="L919" i="14" s="1"/>
  <c r="K124" i="14"/>
  <c r="K919" i="14" s="1"/>
  <c r="M124" i="14"/>
  <c r="M919" i="14" s="1"/>
  <c r="P124" i="14"/>
  <c r="P919" i="14" s="1"/>
  <c r="S124" i="14"/>
  <c r="S919" i="14" s="1"/>
  <c r="N124" i="14"/>
  <c r="N919" i="14" s="1"/>
  <c r="V124" i="14"/>
  <c r="V919" i="14" s="1"/>
  <c r="R124" i="14"/>
  <c r="R919" i="14" s="1"/>
  <c r="X176" i="13"/>
  <c r="X989" i="13" s="1"/>
  <c r="W176" i="13"/>
  <c r="W989" i="13" s="1"/>
  <c r="R176" i="13"/>
  <c r="R989" i="13" s="1"/>
  <c r="K176" i="13"/>
  <c r="K989" i="13" s="1"/>
  <c r="L176" i="13"/>
  <c r="L989" i="13" s="1"/>
  <c r="M176" i="13"/>
  <c r="M989" i="13" s="1"/>
  <c r="N176" i="13"/>
  <c r="N989" i="13" s="1"/>
  <c r="S176" i="13"/>
  <c r="S989" i="13" s="1"/>
  <c r="O176" i="13"/>
  <c r="O989" i="13" s="1"/>
  <c r="Q176" i="13"/>
  <c r="Q989" i="13" s="1"/>
  <c r="P176" i="13"/>
  <c r="P989" i="13" s="1"/>
  <c r="T176" i="13"/>
  <c r="T989" i="13" s="1"/>
  <c r="J176" i="13"/>
  <c r="J989" i="13" s="1"/>
  <c r="U176" i="13"/>
  <c r="U989" i="13" s="1"/>
  <c r="V176" i="13"/>
  <c r="V989" i="13" s="1"/>
  <c r="S123" i="13"/>
  <c r="S936" i="13" s="1"/>
  <c r="V123" i="13"/>
  <c r="V936" i="13" s="1"/>
  <c r="P123" i="13"/>
  <c r="P936" i="13" s="1"/>
  <c r="M123" i="13"/>
  <c r="M936" i="13" s="1"/>
  <c r="R123" i="13"/>
  <c r="R936" i="13" s="1"/>
  <c r="L123" i="13"/>
  <c r="L936" i="13" s="1"/>
  <c r="K123" i="13"/>
  <c r="K936" i="13" s="1"/>
  <c r="W123" i="13"/>
  <c r="W936" i="13" s="1"/>
  <c r="O123" i="13"/>
  <c r="O936" i="13" s="1"/>
  <c r="X123" i="13"/>
  <c r="X936" i="13" s="1"/>
  <c r="N123" i="13"/>
  <c r="N936" i="13" s="1"/>
  <c r="T123" i="13"/>
  <c r="T936" i="13" s="1"/>
  <c r="J123" i="13"/>
  <c r="J936" i="13" s="1"/>
  <c r="Q123" i="13"/>
  <c r="Q936" i="13" s="1"/>
  <c r="U123" i="13"/>
  <c r="U936" i="13" s="1"/>
  <c r="X124" i="18"/>
  <c r="X916" i="18" s="1"/>
  <c r="W124" i="18"/>
  <c r="W916" i="18" s="1"/>
  <c r="J124" i="18"/>
  <c r="J916" i="18" s="1"/>
  <c r="Q124" i="18"/>
  <c r="Q916" i="18" s="1"/>
  <c r="T124" i="18"/>
  <c r="T916" i="18" s="1"/>
  <c r="P124" i="18"/>
  <c r="P916" i="18" s="1"/>
  <c r="N124" i="18"/>
  <c r="N916" i="18" s="1"/>
  <c r="S124" i="18"/>
  <c r="S916" i="18" s="1"/>
  <c r="M124" i="18"/>
  <c r="M916" i="18" s="1"/>
  <c r="K124" i="18"/>
  <c r="K916" i="18" s="1"/>
  <c r="U124" i="18"/>
  <c r="U916" i="18" s="1"/>
  <c r="L124" i="18"/>
  <c r="L916" i="18" s="1"/>
  <c r="O124" i="18"/>
  <c r="O916" i="18" s="1"/>
  <c r="V124" i="18"/>
  <c r="V916" i="18" s="1"/>
  <c r="R124" i="18"/>
  <c r="R916" i="18" s="1"/>
  <c r="X164" i="18"/>
  <c r="X956" i="18" s="1"/>
  <c r="N164" i="18"/>
  <c r="N956" i="18" s="1"/>
  <c r="T164" i="18"/>
  <c r="T956" i="18" s="1"/>
  <c r="P164" i="18"/>
  <c r="P956" i="18" s="1"/>
  <c r="R164" i="18"/>
  <c r="R956" i="18" s="1"/>
  <c r="S164" i="18"/>
  <c r="S956" i="18" s="1"/>
  <c r="V164" i="18"/>
  <c r="V956" i="18" s="1"/>
  <c r="W164" i="18"/>
  <c r="W956" i="18" s="1"/>
  <c r="Q164" i="18"/>
  <c r="Q956" i="18" s="1"/>
  <c r="M164" i="18"/>
  <c r="M956" i="18" s="1"/>
  <c r="K164" i="18"/>
  <c r="K956" i="18" s="1"/>
  <c r="J164" i="18"/>
  <c r="J956" i="18" s="1"/>
  <c r="U164" i="18"/>
  <c r="U956" i="18" s="1"/>
  <c r="L164" i="18"/>
  <c r="L956" i="18" s="1"/>
  <c r="O164" i="18"/>
  <c r="O956" i="18" s="1"/>
  <c r="X97" i="18"/>
  <c r="X889" i="18" s="1"/>
  <c r="V97" i="18"/>
  <c r="V889" i="18" s="1"/>
  <c r="W97" i="18"/>
  <c r="W889" i="18" s="1"/>
  <c r="U97" i="18"/>
  <c r="U889" i="18" s="1"/>
  <c r="R97" i="18"/>
  <c r="R889" i="18" s="1"/>
  <c r="M97" i="18"/>
  <c r="M889" i="18" s="1"/>
  <c r="L97" i="18"/>
  <c r="L889" i="18" s="1"/>
  <c r="K97" i="18"/>
  <c r="K889" i="18" s="1"/>
  <c r="O97" i="18"/>
  <c r="O889" i="18" s="1"/>
  <c r="Q97" i="18"/>
  <c r="Q889" i="18" s="1"/>
  <c r="P97" i="18"/>
  <c r="P889" i="18" s="1"/>
  <c r="S97" i="18"/>
  <c r="S889" i="18" s="1"/>
  <c r="J97" i="18"/>
  <c r="J889" i="18" s="1"/>
  <c r="T97" i="18"/>
  <c r="T889" i="18" s="1"/>
  <c r="N97" i="18"/>
  <c r="N889" i="18" s="1"/>
  <c r="T618" i="17"/>
  <c r="P626" i="17"/>
  <c r="K133" i="5"/>
  <c r="I402" i="13"/>
  <c r="W110" i="13"/>
  <c r="W923" i="13" s="1"/>
  <c r="X110" i="13"/>
  <c r="X923" i="13" s="1"/>
  <c r="K110" i="13"/>
  <c r="K923" i="13" s="1"/>
  <c r="T110" i="13"/>
  <c r="T923" i="13" s="1"/>
  <c r="M110" i="13"/>
  <c r="M923" i="13" s="1"/>
  <c r="S110" i="13"/>
  <c r="S923" i="13" s="1"/>
  <c r="R110" i="13"/>
  <c r="R923" i="13" s="1"/>
  <c r="P110" i="13"/>
  <c r="P923" i="13" s="1"/>
  <c r="V110" i="13"/>
  <c r="V923" i="13" s="1"/>
  <c r="O110" i="13"/>
  <c r="O923" i="13" s="1"/>
  <c r="L110" i="13"/>
  <c r="L923" i="13" s="1"/>
  <c r="U110" i="13"/>
  <c r="U923" i="13" s="1"/>
  <c r="Q110" i="13"/>
  <c r="Q923" i="13" s="1"/>
  <c r="N110" i="13"/>
  <c r="N923" i="13" s="1"/>
  <c r="J110" i="13"/>
  <c r="J923" i="13" s="1"/>
  <c r="X127" i="18"/>
  <c r="X919" i="18" s="1"/>
  <c r="W127" i="18"/>
  <c r="W919" i="18" s="1"/>
  <c r="O127" i="18"/>
  <c r="O919" i="18" s="1"/>
  <c r="R127" i="18"/>
  <c r="R919" i="18" s="1"/>
  <c r="J127" i="18"/>
  <c r="J919" i="18" s="1"/>
  <c r="M127" i="18"/>
  <c r="M919" i="18" s="1"/>
  <c r="V127" i="18"/>
  <c r="V919" i="18" s="1"/>
  <c r="N127" i="18"/>
  <c r="N919" i="18" s="1"/>
  <c r="P127" i="18"/>
  <c r="P919" i="18" s="1"/>
  <c r="T127" i="18"/>
  <c r="T919" i="18" s="1"/>
  <c r="U127" i="18"/>
  <c r="U919" i="18" s="1"/>
  <c r="S127" i="18"/>
  <c r="S919" i="18" s="1"/>
  <c r="L127" i="18"/>
  <c r="L919" i="18" s="1"/>
  <c r="Q127" i="18"/>
  <c r="Q919" i="18" s="1"/>
  <c r="K127" i="18"/>
  <c r="K919" i="18" s="1"/>
  <c r="X359" i="18"/>
  <c r="X395" i="18" s="1"/>
  <c r="X397" i="18" s="1"/>
  <c r="W359" i="18"/>
  <c r="W395" i="18" s="1"/>
  <c r="W397" i="18" s="1"/>
  <c r="P359" i="18"/>
  <c r="P395" i="18" s="1"/>
  <c r="P397" i="18" s="1"/>
  <c r="J359" i="18"/>
  <c r="J395" i="18" s="1"/>
  <c r="J397" i="18" s="1"/>
  <c r="J533" i="18" s="1"/>
  <c r="H17" i="2" s="1"/>
  <c r="S359" i="18"/>
  <c r="S395" i="18" s="1"/>
  <c r="S397" i="18" s="1"/>
  <c r="S533" i="18" s="1"/>
  <c r="Q17" i="2" s="1"/>
  <c r="N359" i="18"/>
  <c r="N395" i="18" s="1"/>
  <c r="N397" i="18" s="1"/>
  <c r="M359" i="18"/>
  <c r="M395" i="18" s="1"/>
  <c r="M397" i="18" s="1"/>
  <c r="V359" i="18"/>
  <c r="V395" i="18" s="1"/>
  <c r="V397" i="18" s="1"/>
  <c r="R359" i="18"/>
  <c r="R395" i="18" s="1"/>
  <c r="R397" i="18" s="1"/>
  <c r="K359" i="18"/>
  <c r="K395" i="18" s="1"/>
  <c r="K397" i="18" s="1"/>
  <c r="U359" i="18"/>
  <c r="U395" i="18" s="1"/>
  <c r="U397" i="18" s="1"/>
  <c r="T359" i="18"/>
  <c r="T395" i="18" s="1"/>
  <c r="T397" i="18" s="1"/>
  <c r="L359" i="18"/>
  <c r="L395" i="18" s="1"/>
  <c r="L397" i="18" s="1"/>
  <c r="L533" i="18" s="1"/>
  <c r="J17" i="2" s="1"/>
  <c r="Q359" i="18"/>
  <c r="Q395" i="18" s="1"/>
  <c r="Q397" i="18" s="1"/>
  <c r="O359" i="18"/>
  <c r="O395" i="18" s="1"/>
  <c r="O397" i="18" s="1"/>
  <c r="X105" i="14"/>
  <c r="X900" i="14" s="1"/>
  <c r="W105" i="14"/>
  <c r="W900" i="14" s="1"/>
  <c r="P105" i="14"/>
  <c r="P900" i="14" s="1"/>
  <c r="R105" i="14"/>
  <c r="R900" i="14" s="1"/>
  <c r="U105" i="14"/>
  <c r="U900" i="14" s="1"/>
  <c r="S105" i="14"/>
  <c r="S900" i="14" s="1"/>
  <c r="K105" i="14"/>
  <c r="K900" i="14" s="1"/>
  <c r="J105" i="14"/>
  <c r="J900" i="14" s="1"/>
  <c r="O105" i="14"/>
  <c r="O900" i="14" s="1"/>
  <c r="M105" i="14"/>
  <c r="M900" i="14" s="1"/>
  <c r="Q105" i="14"/>
  <c r="Q900" i="14" s="1"/>
  <c r="T105" i="14"/>
  <c r="T900" i="14" s="1"/>
  <c r="V105" i="14"/>
  <c r="V900" i="14" s="1"/>
  <c r="L105" i="14"/>
  <c r="L900" i="14" s="1"/>
  <c r="N105" i="14"/>
  <c r="N900" i="14" s="1"/>
  <c r="P126" i="18"/>
  <c r="P918" i="18" s="1"/>
  <c r="O126" i="18"/>
  <c r="O918" i="18" s="1"/>
  <c r="R126" i="18"/>
  <c r="R918" i="18" s="1"/>
  <c r="M126" i="18"/>
  <c r="M918" i="18" s="1"/>
  <c r="N126" i="18"/>
  <c r="N918" i="18" s="1"/>
  <c r="V126" i="18"/>
  <c r="V918" i="18" s="1"/>
  <c r="S126" i="18"/>
  <c r="S918" i="18" s="1"/>
  <c r="T126" i="18"/>
  <c r="T918" i="18" s="1"/>
  <c r="K126" i="18"/>
  <c r="K918" i="18" s="1"/>
  <c r="J126" i="18"/>
  <c r="J918" i="18" s="1"/>
  <c r="L126" i="18"/>
  <c r="L918" i="18" s="1"/>
  <c r="X126" i="18"/>
  <c r="X918" i="18" s="1"/>
  <c r="W126" i="18"/>
  <c r="W918" i="18" s="1"/>
  <c r="Q126" i="18"/>
  <c r="Q918" i="18" s="1"/>
  <c r="U126" i="18"/>
  <c r="U918" i="18" s="1"/>
  <c r="X142" i="13"/>
  <c r="X955" i="13" s="1"/>
  <c r="W142" i="13"/>
  <c r="W955" i="13" s="1"/>
  <c r="K142" i="13"/>
  <c r="K955" i="13" s="1"/>
  <c r="U142" i="13"/>
  <c r="U955" i="13" s="1"/>
  <c r="O142" i="13"/>
  <c r="O955" i="13" s="1"/>
  <c r="L142" i="13"/>
  <c r="L955" i="13" s="1"/>
  <c r="S142" i="13"/>
  <c r="S955" i="13" s="1"/>
  <c r="V142" i="13"/>
  <c r="V955" i="13" s="1"/>
  <c r="R142" i="13"/>
  <c r="R955" i="13" s="1"/>
  <c r="T142" i="13"/>
  <c r="T955" i="13" s="1"/>
  <c r="J142" i="13"/>
  <c r="J955" i="13" s="1"/>
  <c r="P142" i="13"/>
  <c r="P955" i="13" s="1"/>
  <c r="N142" i="13"/>
  <c r="N955" i="13" s="1"/>
  <c r="M142" i="13"/>
  <c r="M955" i="13" s="1"/>
  <c r="Q142" i="13"/>
  <c r="Q955" i="13" s="1"/>
  <c r="W160" i="13"/>
  <c r="W973" i="13" s="1"/>
  <c r="X160" i="13"/>
  <c r="X973" i="13" s="1"/>
  <c r="M160" i="13"/>
  <c r="M973" i="13" s="1"/>
  <c r="U160" i="13"/>
  <c r="U973" i="13" s="1"/>
  <c r="T160" i="13"/>
  <c r="T973" i="13" s="1"/>
  <c r="Q160" i="13"/>
  <c r="Q973" i="13" s="1"/>
  <c r="N160" i="13"/>
  <c r="N973" i="13" s="1"/>
  <c r="L160" i="13"/>
  <c r="L973" i="13" s="1"/>
  <c r="R160" i="13"/>
  <c r="R973" i="13" s="1"/>
  <c r="V160" i="13"/>
  <c r="V973" i="13" s="1"/>
  <c r="S160" i="13"/>
  <c r="S973" i="13" s="1"/>
  <c r="J160" i="13"/>
  <c r="J973" i="13" s="1"/>
  <c r="K160" i="13"/>
  <c r="K973" i="13" s="1"/>
  <c r="O160" i="13"/>
  <c r="O973" i="13" s="1"/>
  <c r="P160" i="13"/>
  <c r="P973" i="13" s="1"/>
  <c r="X122" i="18"/>
  <c r="X914" i="18" s="1"/>
  <c r="P122" i="18"/>
  <c r="P914" i="18" s="1"/>
  <c r="N122" i="18"/>
  <c r="N914" i="18" s="1"/>
  <c r="M122" i="18"/>
  <c r="M914" i="18" s="1"/>
  <c r="W122" i="18"/>
  <c r="W914" i="18" s="1"/>
  <c r="J122" i="18"/>
  <c r="J914" i="18" s="1"/>
  <c r="O122" i="18"/>
  <c r="O914" i="18" s="1"/>
  <c r="Q122" i="18"/>
  <c r="Q914" i="18" s="1"/>
  <c r="U122" i="18"/>
  <c r="U914" i="18" s="1"/>
  <c r="R122" i="18"/>
  <c r="R914" i="18" s="1"/>
  <c r="L122" i="18"/>
  <c r="L914" i="18" s="1"/>
  <c r="T122" i="18"/>
  <c r="T914" i="18" s="1"/>
  <c r="K122" i="18"/>
  <c r="K914" i="18" s="1"/>
  <c r="S122" i="18"/>
  <c r="S914" i="18" s="1"/>
  <c r="V122" i="18"/>
  <c r="V914" i="18" s="1"/>
  <c r="X413" i="14"/>
  <c r="X449" i="14" s="1"/>
  <c r="W413" i="14"/>
  <c r="W449" i="14" s="1"/>
  <c r="J413" i="14"/>
  <c r="J449" i="14" s="1"/>
  <c r="S413" i="14"/>
  <c r="S449" i="14" s="1"/>
  <c r="M413" i="14"/>
  <c r="M449" i="14" s="1"/>
  <c r="L413" i="14"/>
  <c r="L449" i="14" s="1"/>
  <c r="P413" i="14"/>
  <c r="P449" i="14" s="1"/>
  <c r="V413" i="14"/>
  <c r="V449" i="14" s="1"/>
  <c r="R413" i="14"/>
  <c r="R449" i="14" s="1"/>
  <c r="N413" i="14"/>
  <c r="N449" i="14" s="1"/>
  <c r="K413" i="14"/>
  <c r="K449" i="14" s="1"/>
  <c r="T413" i="14"/>
  <c r="T449" i="14" s="1"/>
  <c r="Q413" i="14"/>
  <c r="Q449" i="14" s="1"/>
  <c r="O413" i="14"/>
  <c r="O449" i="14" s="1"/>
  <c r="U413" i="14"/>
  <c r="U449" i="14" s="1"/>
  <c r="K626" i="17"/>
  <c r="R628" i="17"/>
  <c r="P90" i="21"/>
  <c r="P87" i="21" s="1"/>
  <c r="W250" i="13"/>
  <c r="W1063" i="13" s="1"/>
  <c r="X250" i="13"/>
  <c r="X1063" i="13" s="1"/>
  <c r="S250" i="13"/>
  <c r="S1063" i="13" s="1"/>
  <c r="T250" i="13"/>
  <c r="T1063" i="13" s="1"/>
  <c r="U250" i="13"/>
  <c r="U1063" i="13" s="1"/>
  <c r="N250" i="13"/>
  <c r="N1063" i="13" s="1"/>
  <c r="O250" i="13"/>
  <c r="O1063" i="13" s="1"/>
  <c r="L250" i="13"/>
  <c r="L1063" i="13" s="1"/>
  <c r="V250" i="13"/>
  <c r="V1063" i="13" s="1"/>
  <c r="R250" i="13"/>
  <c r="R1063" i="13" s="1"/>
  <c r="Q250" i="13"/>
  <c r="Q1063" i="13" s="1"/>
  <c r="M250" i="13"/>
  <c r="M1063" i="13" s="1"/>
  <c r="K250" i="13"/>
  <c r="K1063" i="13" s="1"/>
  <c r="J250" i="13"/>
  <c r="J1063" i="13" s="1"/>
  <c r="P250" i="13"/>
  <c r="P1063" i="13" s="1"/>
  <c r="W202" i="14"/>
  <c r="W997" i="14" s="1"/>
  <c r="X202" i="14"/>
  <c r="X997" i="14" s="1"/>
  <c r="T202" i="14"/>
  <c r="T997" i="14" s="1"/>
  <c r="S202" i="14"/>
  <c r="S997" i="14" s="1"/>
  <c r="N202" i="14"/>
  <c r="N997" i="14" s="1"/>
  <c r="U202" i="14"/>
  <c r="U997" i="14" s="1"/>
  <c r="O202" i="14"/>
  <c r="O997" i="14" s="1"/>
  <c r="L202" i="14"/>
  <c r="L997" i="14" s="1"/>
  <c r="J202" i="14"/>
  <c r="J997" i="14" s="1"/>
  <c r="M202" i="14"/>
  <c r="M997" i="14" s="1"/>
  <c r="P202" i="14"/>
  <c r="P997" i="14" s="1"/>
  <c r="K202" i="14"/>
  <c r="K997" i="14" s="1"/>
  <c r="V202" i="14"/>
  <c r="V997" i="14" s="1"/>
  <c r="Q202" i="14"/>
  <c r="Q997" i="14" s="1"/>
  <c r="R202" i="14"/>
  <c r="R997" i="14" s="1"/>
  <c r="K129" i="8"/>
  <c r="I297" i="17" s="1"/>
  <c r="K120" i="8"/>
  <c r="I288" i="17" s="1"/>
  <c r="K118" i="8"/>
  <c r="I286" i="17" s="1"/>
  <c r="K107" i="8"/>
  <c r="K117" i="8"/>
  <c r="I285" i="17" s="1"/>
  <c r="W122" i="13"/>
  <c r="W935" i="13" s="1"/>
  <c r="X122" i="13"/>
  <c r="X935" i="13" s="1"/>
  <c r="U122" i="13"/>
  <c r="U935" i="13" s="1"/>
  <c r="T122" i="13"/>
  <c r="T935" i="13" s="1"/>
  <c r="J122" i="13"/>
  <c r="J935" i="13" s="1"/>
  <c r="O122" i="13"/>
  <c r="O935" i="13" s="1"/>
  <c r="S122" i="13"/>
  <c r="S935" i="13" s="1"/>
  <c r="L122" i="13"/>
  <c r="L935" i="13" s="1"/>
  <c r="M122" i="13"/>
  <c r="M935" i="13" s="1"/>
  <c r="P122" i="13"/>
  <c r="P935" i="13" s="1"/>
  <c r="Q122" i="13"/>
  <c r="Q935" i="13" s="1"/>
  <c r="V122" i="13"/>
  <c r="V935" i="13" s="1"/>
  <c r="R122" i="13"/>
  <c r="R935" i="13" s="1"/>
  <c r="K122" i="13"/>
  <c r="K935" i="13" s="1"/>
  <c r="N122" i="13"/>
  <c r="N935" i="13" s="1"/>
  <c r="N142" i="14"/>
  <c r="N937" i="14" s="1"/>
  <c r="S142" i="14"/>
  <c r="S937" i="14" s="1"/>
  <c r="U142" i="14"/>
  <c r="U937" i="14" s="1"/>
  <c r="P142" i="14"/>
  <c r="P937" i="14" s="1"/>
  <c r="M142" i="14"/>
  <c r="M937" i="14" s="1"/>
  <c r="X142" i="14"/>
  <c r="X937" i="14" s="1"/>
  <c r="T142" i="14"/>
  <c r="T937" i="14" s="1"/>
  <c r="J142" i="14"/>
  <c r="J937" i="14" s="1"/>
  <c r="R142" i="14"/>
  <c r="R937" i="14" s="1"/>
  <c r="O142" i="14"/>
  <c r="O937" i="14" s="1"/>
  <c r="L142" i="14"/>
  <c r="L937" i="14" s="1"/>
  <c r="Q142" i="14"/>
  <c r="Q937" i="14" s="1"/>
  <c r="K142" i="14"/>
  <c r="K937" i="14" s="1"/>
  <c r="W142" i="14"/>
  <c r="W937" i="14" s="1"/>
  <c r="V142" i="14"/>
  <c r="V937" i="14" s="1"/>
  <c r="X249" i="18"/>
  <c r="X1041" i="18" s="1"/>
  <c r="L249" i="18"/>
  <c r="L1041" i="18" s="1"/>
  <c r="U249" i="18"/>
  <c r="U1041" i="18" s="1"/>
  <c r="T249" i="18"/>
  <c r="T1041" i="18" s="1"/>
  <c r="J249" i="18"/>
  <c r="J1041" i="18" s="1"/>
  <c r="Q249" i="18"/>
  <c r="Q1041" i="18" s="1"/>
  <c r="K249" i="18"/>
  <c r="K1041" i="18" s="1"/>
  <c r="N249" i="18"/>
  <c r="N1041" i="18" s="1"/>
  <c r="M249" i="18"/>
  <c r="M1041" i="18" s="1"/>
  <c r="W249" i="18"/>
  <c r="W1041" i="18" s="1"/>
  <c r="V249" i="18"/>
  <c r="V1041" i="18" s="1"/>
  <c r="S249" i="18"/>
  <c r="S1041" i="18" s="1"/>
  <c r="O249" i="18"/>
  <c r="O1041" i="18" s="1"/>
  <c r="R249" i="18"/>
  <c r="R1041" i="18" s="1"/>
  <c r="P249" i="18"/>
  <c r="P1041" i="18" s="1"/>
  <c r="X224" i="13"/>
  <c r="X1037" i="13" s="1"/>
  <c r="W224" i="13"/>
  <c r="W1037" i="13" s="1"/>
  <c r="O224" i="13"/>
  <c r="O1037" i="13" s="1"/>
  <c r="T224" i="13"/>
  <c r="T1037" i="13" s="1"/>
  <c r="N224" i="13"/>
  <c r="N1037" i="13" s="1"/>
  <c r="J224" i="13"/>
  <c r="J1037" i="13" s="1"/>
  <c r="Q224" i="13"/>
  <c r="Q1037" i="13" s="1"/>
  <c r="R224" i="13"/>
  <c r="R1037" i="13" s="1"/>
  <c r="M224" i="13"/>
  <c r="M1037" i="13" s="1"/>
  <c r="V224" i="13"/>
  <c r="V1037" i="13" s="1"/>
  <c r="P224" i="13"/>
  <c r="P1037" i="13" s="1"/>
  <c r="K224" i="13"/>
  <c r="K1037" i="13" s="1"/>
  <c r="L224" i="13"/>
  <c r="L1037" i="13" s="1"/>
  <c r="U224" i="13"/>
  <c r="U1037" i="13" s="1"/>
  <c r="S224" i="13"/>
  <c r="S1037" i="13" s="1"/>
  <c r="X201" i="14"/>
  <c r="X996" i="14" s="1"/>
  <c r="W201" i="14"/>
  <c r="W996" i="14" s="1"/>
  <c r="T201" i="14"/>
  <c r="T996" i="14" s="1"/>
  <c r="V201" i="14"/>
  <c r="V996" i="14" s="1"/>
  <c r="U201" i="14"/>
  <c r="U996" i="14" s="1"/>
  <c r="M201" i="14"/>
  <c r="M996" i="14" s="1"/>
  <c r="N201" i="14"/>
  <c r="N996" i="14" s="1"/>
  <c r="L201" i="14"/>
  <c r="L996" i="14" s="1"/>
  <c r="P201" i="14"/>
  <c r="P996" i="14" s="1"/>
  <c r="S201" i="14"/>
  <c r="S996" i="14" s="1"/>
  <c r="K201" i="14"/>
  <c r="K996" i="14" s="1"/>
  <c r="R201" i="14"/>
  <c r="R996" i="14" s="1"/>
  <c r="O201" i="14"/>
  <c r="O996" i="14" s="1"/>
  <c r="Q201" i="14"/>
  <c r="Q996" i="14" s="1"/>
  <c r="J201" i="14"/>
  <c r="J996" i="14" s="1"/>
  <c r="W202" i="13"/>
  <c r="W1015" i="13" s="1"/>
  <c r="X202" i="13"/>
  <c r="X1015" i="13" s="1"/>
  <c r="J202" i="13"/>
  <c r="J1015" i="13" s="1"/>
  <c r="M202" i="13"/>
  <c r="M1015" i="13" s="1"/>
  <c r="V202" i="13"/>
  <c r="V1015" i="13" s="1"/>
  <c r="Q202" i="13"/>
  <c r="Q1015" i="13" s="1"/>
  <c r="P202" i="13"/>
  <c r="P1015" i="13" s="1"/>
  <c r="N202" i="13"/>
  <c r="N1015" i="13" s="1"/>
  <c r="S202" i="13"/>
  <c r="S1015" i="13" s="1"/>
  <c r="O202" i="13"/>
  <c r="O1015" i="13" s="1"/>
  <c r="U202" i="13"/>
  <c r="U1015" i="13" s="1"/>
  <c r="R202" i="13"/>
  <c r="R1015" i="13" s="1"/>
  <c r="L202" i="13"/>
  <c r="L1015" i="13" s="1"/>
  <c r="T202" i="13"/>
  <c r="T1015" i="13" s="1"/>
  <c r="K202" i="13"/>
  <c r="K1015" i="13" s="1"/>
  <c r="W216" i="13"/>
  <c r="W1029" i="13" s="1"/>
  <c r="X216" i="13"/>
  <c r="X1029" i="13" s="1"/>
  <c r="O216" i="13"/>
  <c r="O1029" i="13" s="1"/>
  <c r="L216" i="13"/>
  <c r="L1029" i="13" s="1"/>
  <c r="T216" i="13"/>
  <c r="T1029" i="13" s="1"/>
  <c r="Q216" i="13"/>
  <c r="Q1029" i="13" s="1"/>
  <c r="R216" i="13"/>
  <c r="R1029" i="13" s="1"/>
  <c r="M216" i="13"/>
  <c r="M1029" i="13" s="1"/>
  <c r="U216" i="13"/>
  <c r="U1029" i="13" s="1"/>
  <c r="P216" i="13"/>
  <c r="P1029" i="13" s="1"/>
  <c r="K216" i="13"/>
  <c r="K1029" i="13" s="1"/>
  <c r="N216" i="13"/>
  <c r="N1029" i="13" s="1"/>
  <c r="S216" i="13"/>
  <c r="S1029" i="13" s="1"/>
  <c r="V216" i="13"/>
  <c r="V1029" i="13" s="1"/>
  <c r="J216" i="13"/>
  <c r="J1029" i="13" s="1"/>
  <c r="W220" i="14"/>
  <c r="W1015" i="14" s="1"/>
  <c r="X220" i="14"/>
  <c r="X1015" i="14" s="1"/>
  <c r="R220" i="14"/>
  <c r="R1015" i="14" s="1"/>
  <c r="O220" i="14"/>
  <c r="O1015" i="14" s="1"/>
  <c r="J220" i="14"/>
  <c r="J1015" i="14" s="1"/>
  <c r="P220" i="14"/>
  <c r="P1015" i="14" s="1"/>
  <c r="S220" i="14"/>
  <c r="S1015" i="14" s="1"/>
  <c r="Q220" i="14"/>
  <c r="Q1015" i="14" s="1"/>
  <c r="U220" i="14"/>
  <c r="U1015" i="14" s="1"/>
  <c r="K220" i="14"/>
  <c r="K1015" i="14" s="1"/>
  <c r="M220" i="14"/>
  <c r="M1015" i="14" s="1"/>
  <c r="L220" i="14"/>
  <c r="L1015" i="14" s="1"/>
  <c r="V220" i="14"/>
  <c r="V1015" i="14" s="1"/>
  <c r="N220" i="14"/>
  <c r="N1015" i="14" s="1"/>
  <c r="T220" i="14"/>
  <c r="T1015" i="14" s="1"/>
  <c r="W116" i="18"/>
  <c r="W908" i="18" s="1"/>
  <c r="X116" i="18"/>
  <c r="X908" i="18" s="1"/>
  <c r="M116" i="18"/>
  <c r="M908" i="18" s="1"/>
  <c r="V116" i="18"/>
  <c r="V908" i="18" s="1"/>
  <c r="U116" i="18"/>
  <c r="U908" i="18" s="1"/>
  <c r="J116" i="18"/>
  <c r="J908" i="18" s="1"/>
  <c r="O116" i="18"/>
  <c r="O908" i="18" s="1"/>
  <c r="L116" i="18"/>
  <c r="L908" i="18" s="1"/>
  <c r="K116" i="18"/>
  <c r="K908" i="18" s="1"/>
  <c r="R116" i="18"/>
  <c r="R908" i="18" s="1"/>
  <c r="P116" i="18"/>
  <c r="P908" i="18" s="1"/>
  <c r="S116" i="18"/>
  <c r="S908" i="18" s="1"/>
  <c r="Q116" i="18"/>
  <c r="Q908" i="18" s="1"/>
  <c r="N116" i="18"/>
  <c r="N908" i="18" s="1"/>
  <c r="T116" i="18"/>
  <c r="T908" i="18" s="1"/>
  <c r="Q626" i="17"/>
  <c r="K630" i="17"/>
  <c r="E49" i="21"/>
  <c r="Y112" i="17"/>
  <c r="Y121" i="17"/>
  <c r="X181" i="14"/>
  <c r="X976" i="14" s="1"/>
  <c r="W181" i="14"/>
  <c r="W976" i="14" s="1"/>
  <c r="J181" i="14"/>
  <c r="J976" i="14" s="1"/>
  <c r="S181" i="14"/>
  <c r="S976" i="14" s="1"/>
  <c r="M181" i="14"/>
  <c r="M976" i="14" s="1"/>
  <c r="O181" i="14"/>
  <c r="O976" i="14" s="1"/>
  <c r="K181" i="14"/>
  <c r="K976" i="14" s="1"/>
  <c r="Q181" i="14"/>
  <c r="Q976" i="14" s="1"/>
  <c r="V181" i="14"/>
  <c r="V976" i="14" s="1"/>
  <c r="P181" i="14"/>
  <c r="P976" i="14" s="1"/>
  <c r="R181" i="14"/>
  <c r="R976" i="14" s="1"/>
  <c r="N181" i="14"/>
  <c r="N976" i="14" s="1"/>
  <c r="T181" i="14"/>
  <c r="T976" i="14" s="1"/>
  <c r="L181" i="14"/>
  <c r="L976" i="14" s="1"/>
  <c r="U181" i="14"/>
  <c r="U976" i="14" s="1"/>
  <c r="W125" i="13"/>
  <c r="W938" i="13" s="1"/>
  <c r="X125" i="13"/>
  <c r="X938" i="13" s="1"/>
  <c r="U125" i="13"/>
  <c r="U938" i="13" s="1"/>
  <c r="S125" i="13"/>
  <c r="S938" i="13" s="1"/>
  <c r="L125" i="13"/>
  <c r="L938" i="13" s="1"/>
  <c r="T125" i="13"/>
  <c r="T938" i="13" s="1"/>
  <c r="K125" i="13"/>
  <c r="K938" i="13" s="1"/>
  <c r="P125" i="13"/>
  <c r="P938" i="13" s="1"/>
  <c r="J125" i="13"/>
  <c r="J938" i="13" s="1"/>
  <c r="O125" i="13"/>
  <c r="O938" i="13" s="1"/>
  <c r="M125" i="13"/>
  <c r="M938" i="13" s="1"/>
  <c r="V125" i="13"/>
  <c r="V938" i="13" s="1"/>
  <c r="N125" i="13"/>
  <c r="N938" i="13" s="1"/>
  <c r="Q125" i="13"/>
  <c r="Q938" i="13" s="1"/>
  <c r="R125" i="13"/>
  <c r="R938" i="13" s="1"/>
  <c r="J15" i="13"/>
  <c r="J828" i="13" s="1"/>
  <c r="T15" i="13"/>
  <c r="T828" i="13" s="1"/>
  <c r="V15" i="13"/>
  <c r="V828" i="13" s="1"/>
  <c r="P15" i="13"/>
  <c r="P828" i="13" s="1"/>
  <c r="R15" i="13"/>
  <c r="R828" i="13" s="1"/>
  <c r="M15" i="13"/>
  <c r="M828" i="13" s="1"/>
  <c r="L15" i="13"/>
  <c r="L828" i="13" s="1"/>
  <c r="Q15" i="13"/>
  <c r="Q828" i="13" s="1"/>
  <c r="W15" i="13"/>
  <c r="W828" i="13" s="1"/>
  <c r="K15" i="13"/>
  <c r="K828" i="13" s="1"/>
  <c r="X15" i="13"/>
  <c r="X828" i="13" s="1"/>
  <c r="U15" i="13"/>
  <c r="U828" i="13" s="1"/>
  <c r="N15" i="13"/>
  <c r="N828" i="13" s="1"/>
  <c r="S15" i="13"/>
  <c r="S828" i="13" s="1"/>
  <c r="O15" i="13"/>
  <c r="O828" i="13" s="1"/>
  <c r="V233" i="14"/>
  <c r="V1028" i="14" s="1"/>
  <c r="U233" i="14"/>
  <c r="U1028" i="14" s="1"/>
  <c r="S233" i="14"/>
  <c r="S1028" i="14" s="1"/>
  <c r="L233" i="14"/>
  <c r="L1028" i="14" s="1"/>
  <c r="K233" i="14"/>
  <c r="K1028" i="14" s="1"/>
  <c r="O233" i="14"/>
  <c r="O1028" i="14" s="1"/>
  <c r="W233" i="14"/>
  <c r="W1028" i="14" s="1"/>
  <c r="T233" i="14"/>
  <c r="T1028" i="14" s="1"/>
  <c r="P233" i="14"/>
  <c r="P1028" i="14" s="1"/>
  <c r="R233" i="14"/>
  <c r="R1028" i="14" s="1"/>
  <c r="X233" i="14"/>
  <c r="X1028" i="14" s="1"/>
  <c r="J233" i="14"/>
  <c r="J1028" i="14" s="1"/>
  <c r="Q233" i="14"/>
  <c r="Q1028" i="14" s="1"/>
  <c r="N233" i="14"/>
  <c r="N1028" i="14" s="1"/>
  <c r="M233" i="14"/>
  <c r="M1028" i="14" s="1"/>
  <c r="M625" i="14"/>
  <c r="I757" i="14"/>
  <c r="J625" i="14"/>
  <c r="X625" i="14"/>
  <c r="W625" i="14"/>
  <c r="V625" i="14"/>
  <c r="T625" i="14"/>
  <c r="Q625" i="14"/>
  <c r="S625" i="14"/>
  <c r="U625" i="14"/>
  <c r="L625" i="14"/>
  <c r="P625" i="14"/>
  <c r="R625" i="14"/>
  <c r="K625" i="14"/>
  <c r="N625" i="14"/>
  <c r="O625" i="14"/>
  <c r="X199" i="13"/>
  <c r="X1012" i="13" s="1"/>
  <c r="W199" i="13"/>
  <c r="W1012" i="13" s="1"/>
  <c r="M199" i="13"/>
  <c r="M1012" i="13" s="1"/>
  <c r="J199" i="13"/>
  <c r="J1012" i="13" s="1"/>
  <c r="U199" i="13"/>
  <c r="U1012" i="13" s="1"/>
  <c r="O199" i="13"/>
  <c r="O1012" i="13" s="1"/>
  <c r="V199" i="13"/>
  <c r="V1012" i="13" s="1"/>
  <c r="L199" i="13"/>
  <c r="L1012" i="13" s="1"/>
  <c r="Q199" i="13"/>
  <c r="Q1012" i="13" s="1"/>
  <c r="N199" i="13"/>
  <c r="N1012" i="13" s="1"/>
  <c r="T199" i="13"/>
  <c r="T1012" i="13" s="1"/>
  <c r="S199" i="13"/>
  <c r="S1012" i="13" s="1"/>
  <c r="P199" i="13"/>
  <c r="P1012" i="13" s="1"/>
  <c r="R199" i="13"/>
  <c r="R1012" i="13" s="1"/>
  <c r="K199" i="13"/>
  <c r="K1012" i="13" s="1"/>
  <c r="N117" i="18"/>
  <c r="N909" i="18" s="1"/>
  <c r="R117" i="18"/>
  <c r="R909" i="18" s="1"/>
  <c r="V117" i="18"/>
  <c r="V909" i="18" s="1"/>
  <c r="S117" i="18"/>
  <c r="S909" i="18" s="1"/>
  <c r="L117" i="18"/>
  <c r="L909" i="18" s="1"/>
  <c r="J117" i="18"/>
  <c r="J909" i="18" s="1"/>
  <c r="K117" i="18"/>
  <c r="K909" i="18" s="1"/>
  <c r="W117" i="18"/>
  <c r="W909" i="18" s="1"/>
  <c r="U117" i="18"/>
  <c r="U909" i="18" s="1"/>
  <c r="O117" i="18"/>
  <c r="O909" i="18" s="1"/>
  <c r="T117" i="18"/>
  <c r="T909" i="18" s="1"/>
  <c r="M117" i="18"/>
  <c r="M909" i="18" s="1"/>
  <c r="P117" i="18"/>
  <c r="P909" i="18" s="1"/>
  <c r="Q117" i="18"/>
  <c r="Q909" i="18" s="1"/>
  <c r="X117" i="18"/>
  <c r="X909" i="18" s="1"/>
  <c r="U251" i="13"/>
  <c r="U1064" i="13" s="1"/>
  <c r="S251" i="13"/>
  <c r="S1064" i="13" s="1"/>
  <c r="V251" i="13"/>
  <c r="V1064" i="13" s="1"/>
  <c r="O251" i="13"/>
  <c r="O1064" i="13" s="1"/>
  <c r="J251" i="13"/>
  <c r="J1064" i="13" s="1"/>
  <c r="M251" i="13"/>
  <c r="M1064" i="13" s="1"/>
  <c r="N251" i="13"/>
  <c r="N1064" i="13" s="1"/>
  <c r="R251" i="13"/>
  <c r="R1064" i="13" s="1"/>
  <c r="L251" i="13"/>
  <c r="L1064" i="13" s="1"/>
  <c r="W251" i="13"/>
  <c r="W1064" i="13" s="1"/>
  <c r="X251" i="13"/>
  <c r="X1064" i="13" s="1"/>
  <c r="T251" i="13"/>
  <c r="T1064" i="13" s="1"/>
  <c r="K251" i="13"/>
  <c r="K1064" i="13" s="1"/>
  <c r="Q251" i="13"/>
  <c r="Q1064" i="13" s="1"/>
  <c r="P251" i="13"/>
  <c r="P1064" i="13" s="1"/>
  <c r="X213" i="13"/>
  <c r="X1026" i="13" s="1"/>
  <c r="W213" i="13"/>
  <c r="W1026" i="13" s="1"/>
  <c r="L213" i="13"/>
  <c r="L1026" i="13" s="1"/>
  <c r="J213" i="13"/>
  <c r="J1026" i="13" s="1"/>
  <c r="R213" i="13"/>
  <c r="R1026" i="13" s="1"/>
  <c r="V213" i="13"/>
  <c r="V1026" i="13" s="1"/>
  <c r="Q213" i="13"/>
  <c r="Q1026" i="13" s="1"/>
  <c r="M213" i="13"/>
  <c r="M1026" i="13" s="1"/>
  <c r="K213" i="13"/>
  <c r="K1026" i="13" s="1"/>
  <c r="U213" i="13"/>
  <c r="U1026" i="13" s="1"/>
  <c r="T213" i="13"/>
  <c r="T1026" i="13" s="1"/>
  <c r="N213" i="13"/>
  <c r="N1026" i="13" s="1"/>
  <c r="O213" i="13"/>
  <c r="O1026" i="13" s="1"/>
  <c r="P213" i="13"/>
  <c r="P1026" i="13" s="1"/>
  <c r="S213" i="13"/>
  <c r="S1026" i="13" s="1"/>
  <c r="X166" i="13"/>
  <c r="X979" i="13" s="1"/>
  <c r="L166" i="13"/>
  <c r="L979" i="13" s="1"/>
  <c r="U166" i="13"/>
  <c r="U979" i="13" s="1"/>
  <c r="T166" i="13"/>
  <c r="T979" i="13" s="1"/>
  <c r="N166" i="13"/>
  <c r="N979" i="13" s="1"/>
  <c r="R166" i="13"/>
  <c r="R979" i="13" s="1"/>
  <c r="M166" i="13"/>
  <c r="M979" i="13" s="1"/>
  <c r="O166" i="13"/>
  <c r="O979" i="13" s="1"/>
  <c r="P166" i="13"/>
  <c r="P979" i="13" s="1"/>
  <c r="W166" i="13"/>
  <c r="W979" i="13" s="1"/>
  <c r="V166" i="13"/>
  <c r="V979" i="13" s="1"/>
  <c r="K166" i="13"/>
  <c r="K979" i="13" s="1"/>
  <c r="S166" i="13"/>
  <c r="S979" i="13" s="1"/>
  <c r="Q166" i="13"/>
  <c r="Q979" i="13" s="1"/>
  <c r="J166" i="13"/>
  <c r="J979" i="13" s="1"/>
  <c r="X168" i="18"/>
  <c r="X960" i="18" s="1"/>
  <c r="W168" i="18"/>
  <c r="W960" i="18" s="1"/>
  <c r="S168" i="18"/>
  <c r="S960" i="18" s="1"/>
  <c r="L168" i="18"/>
  <c r="L960" i="18" s="1"/>
  <c r="T168" i="18"/>
  <c r="T960" i="18" s="1"/>
  <c r="K168" i="18"/>
  <c r="K960" i="18" s="1"/>
  <c r="N168" i="18"/>
  <c r="N960" i="18" s="1"/>
  <c r="J168" i="18"/>
  <c r="J960" i="18" s="1"/>
  <c r="Q168" i="18"/>
  <c r="Q960" i="18" s="1"/>
  <c r="M168" i="18"/>
  <c r="M960" i="18" s="1"/>
  <c r="P168" i="18"/>
  <c r="P960" i="18" s="1"/>
  <c r="V168" i="18"/>
  <c r="V960" i="18" s="1"/>
  <c r="U168" i="18"/>
  <c r="U960" i="18" s="1"/>
  <c r="O168" i="18"/>
  <c r="O960" i="18" s="1"/>
  <c r="R168" i="18"/>
  <c r="R960" i="18" s="1"/>
  <c r="W206" i="13"/>
  <c r="W1019" i="13" s="1"/>
  <c r="V206" i="13"/>
  <c r="V1019" i="13" s="1"/>
  <c r="Q206" i="13"/>
  <c r="Q1019" i="13" s="1"/>
  <c r="X206" i="13"/>
  <c r="X1019" i="13" s="1"/>
  <c r="S206" i="13"/>
  <c r="S1019" i="13" s="1"/>
  <c r="R206" i="13"/>
  <c r="R1019" i="13" s="1"/>
  <c r="N206" i="13"/>
  <c r="N1019" i="13" s="1"/>
  <c r="T206" i="13"/>
  <c r="T1019" i="13" s="1"/>
  <c r="J206" i="13"/>
  <c r="J1019" i="13" s="1"/>
  <c r="O206" i="13"/>
  <c r="O1019" i="13" s="1"/>
  <c r="P206" i="13"/>
  <c r="P1019" i="13" s="1"/>
  <c r="K206" i="13"/>
  <c r="K1019" i="13" s="1"/>
  <c r="M206" i="13"/>
  <c r="M1019" i="13" s="1"/>
  <c r="U206" i="13"/>
  <c r="U1019" i="13" s="1"/>
  <c r="L206" i="13"/>
  <c r="L1019" i="13" s="1"/>
  <c r="Y292" i="17"/>
  <c r="X164" i="14"/>
  <c r="X959" i="14" s="1"/>
  <c r="W164" i="14"/>
  <c r="W959" i="14" s="1"/>
  <c r="U164" i="14"/>
  <c r="U959" i="14" s="1"/>
  <c r="J164" i="14"/>
  <c r="J959" i="14" s="1"/>
  <c r="R164" i="14"/>
  <c r="R959" i="14" s="1"/>
  <c r="N164" i="14"/>
  <c r="N959" i="14" s="1"/>
  <c r="M164" i="14"/>
  <c r="M959" i="14" s="1"/>
  <c r="K164" i="14"/>
  <c r="K959" i="14" s="1"/>
  <c r="Q164" i="14"/>
  <c r="Q959" i="14" s="1"/>
  <c r="P164" i="14"/>
  <c r="P959" i="14" s="1"/>
  <c r="V164" i="14"/>
  <c r="V959" i="14" s="1"/>
  <c r="T164" i="14"/>
  <c r="T959" i="14" s="1"/>
  <c r="L164" i="14"/>
  <c r="L959" i="14" s="1"/>
  <c r="O164" i="14"/>
  <c r="O959" i="14" s="1"/>
  <c r="S164" i="14"/>
  <c r="S959" i="14" s="1"/>
  <c r="W155" i="13"/>
  <c r="W968" i="13" s="1"/>
  <c r="L155" i="13"/>
  <c r="L968" i="13" s="1"/>
  <c r="S155" i="13"/>
  <c r="S968" i="13" s="1"/>
  <c r="N155" i="13"/>
  <c r="N968" i="13" s="1"/>
  <c r="U155" i="13"/>
  <c r="U968" i="13" s="1"/>
  <c r="O155" i="13"/>
  <c r="O968" i="13" s="1"/>
  <c r="V155" i="13"/>
  <c r="V968" i="13" s="1"/>
  <c r="X155" i="13"/>
  <c r="X968" i="13" s="1"/>
  <c r="T155" i="13"/>
  <c r="T968" i="13" s="1"/>
  <c r="R155" i="13"/>
  <c r="R968" i="13" s="1"/>
  <c r="P155" i="13"/>
  <c r="P968" i="13" s="1"/>
  <c r="M155" i="13"/>
  <c r="M968" i="13" s="1"/>
  <c r="Q155" i="13"/>
  <c r="Q968" i="13" s="1"/>
  <c r="K155" i="13"/>
  <c r="K968" i="13" s="1"/>
  <c r="J155" i="13"/>
  <c r="J968" i="13" s="1"/>
  <c r="X243" i="13"/>
  <c r="X1056" i="13" s="1"/>
  <c r="W243" i="13"/>
  <c r="W1056" i="13" s="1"/>
  <c r="K243" i="13"/>
  <c r="K1056" i="13" s="1"/>
  <c r="U243" i="13"/>
  <c r="U1056" i="13" s="1"/>
  <c r="J243" i="13"/>
  <c r="J1056" i="13" s="1"/>
  <c r="P243" i="13"/>
  <c r="P1056" i="13" s="1"/>
  <c r="M243" i="13"/>
  <c r="M1056" i="13" s="1"/>
  <c r="N243" i="13"/>
  <c r="N1056" i="13" s="1"/>
  <c r="T243" i="13"/>
  <c r="T1056" i="13" s="1"/>
  <c r="L243" i="13"/>
  <c r="L1056" i="13" s="1"/>
  <c r="V243" i="13"/>
  <c r="V1056" i="13" s="1"/>
  <c r="S243" i="13"/>
  <c r="S1056" i="13" s="1"/>
  <c r="Q243" i="13"/>
  <c r="Q1056" i="13" s="1"/>
  <c r="O243" i="13"/>
  <c r="O1056" i="13" s="1"/>
  <c r="R243" i="13"/>
  <c r="R1056" i="13" s="1"/>
  <c r="N125" i="14"/>
  <c r="N920" i="14" s="1"/>
  <c r="U125" i="14"/>
  <c r="U920" i="14" s="1"/>
  <c r="J125" i="14"/>
  <c r="J920" i="14" s="1"/>
  <c r="M125" i="14"/>
  <c r="M920" i="14" s="1"/>
  <c r="Q125" i="14"/>
  <c r="Q920" i="14" s="1"/>
  <c r="T125" i="14"/>
  <c r="T920" i="14" s="1"/>
  <c r="X125" i="14"/>
  <c r="X920" i="14" s="1"/>
  <c r="K125" i="14"/>
  <c r="K920" i="14" s="1"/>
  <c r="W125" i="14"/>
  <c r="W920" i="14" s="1"/>
  <c r="V125" i="14"/>
  <c r="V920" i="14" s="1"/>
  <c r="P125" i="14"/>
  <c r="P920" i="14" s="1"/>
  <c r="L125" i="14"/>
  <c r="L920" i="14" s="1"/>
  <c r="S125" i="14"/>
  <c r="S920" i="14" s="1"/>
  <c r="O125" i="14"/>
  <c r="O920" i="14" s="1"/>
  <c r="R125" i="14"/>
  <c r="R920" i="14" s="1"/>
  <c r="W190" i="18"/>
  <c r="W982" i="18" s="1"/>
  <c r="M190" i="18"/>
  <c r="M982" i="18" s="1"/>
  <c r="P190" i="18"/>
  <c r="P982" i="18" s="1"/>
  <c r="K190" i="18"/>
  <c r="K982" i="18" s="1"/>
  <c r="R190" i="18"/>
  <c r="R982" i="18" s="1"/>
  <c r="J190" i="18"/>
  <c r="J982" i="18" s="1"/>
  <c r="V190" i="18"/>
  <c r="V982" i="18" s="1"/>
  <c r="S190" i="18"/>
  <c r="S982" i="18" s="1"/>
  <c r="X190" i="18"/>
  <c r="X982" i="18" s="1"/>
  <c r="Q190" i="18"/>
  <c r="Q982" i="18" s="1"/>
  <c r="T190" i="18"/>
  <c r="T982" i="18" s="1"/>
  <c r="U190" i="18"/>
  <c r="U982" i="18" s="1"/>
  <c r="N190" i="18"/>
  <c r="N982" i="18" s="1"/>
  <c r="L190" i="18"/>
  <c r="L982" i="18" s="1"/>
  <c r="O190" i="18"/>
  <c r="O982" i="18" s="1"/>
  <c r="X117" i="14"/>
  <c r="X912" i="14" s="1"/>
  <c r="W117" i="14"/>
  <c r="W912" i="14" s="1"/>
  <c r="M117" i="14"/>
  <c r="M912" i="14" s="1"/>
  <c r="L117" i="14"/>
  <c r="L912" i="14" s="1"/>
  <c r="U117" i="14"/>
  <c r="U912" i="14" s="1"/>
  <c r="S117" i="14"/>
  <c r="S912" i="14" s="1"/>
  <c r="Q117" i="14"/>
  <c r="Q912" i="14" s="1"/>
  <c r="R117" i="14"/>
  <c r="R912" i="14" s="1"/>
  <c r="J117" i="14"/>
  <c r="J912" i="14" s="1"/>
  <c r="P117" i="14"/>
  <c r="P912" i="14" s="1"/>
  <c r="N117" i="14"/>
  <c r="N912" i="14" s="1"/>
  <c r="K117" i="14"/>
  <c r="K912" i="14" s="1"/>
  <c r="V117" i="14"/>
  <c r="V912" i="14" s="1"/>
  <c r="O117" i="14"/>
  <c r="O912" i="14" s="1"/>
  <c r="T117" i="14"/>
  <c r="T912" i="14" s="1"/>
  <c r="X235" i="13"/>
  <c r="W235" i="13"/>
  <c r="J235" i="13"/>
  <c r="V235" i="13"/>
  <c r="N235" i="13"/>
  <c r="T235" i="13"/>
  <c r="M235" i="13"/>
  <c r="R235" i="13"/>
  <c r="S235" i="13"/>
  <c r="K235" i="13"/>
  <c r="Q235" i="13"/>
  <c r="O235" i="13"/>
  <c r="P235" i="13"/>
  <c r="U235" i="13"/>
  <c r="L235" i="13"/>
  <c r="W253" i="14"/>
  <c r="W1048" i="14" s="1"/>
  <c r="Q253" i="14"/>
  <c r="Q1048" i="14" s="1"/>
  <c r="O253" i="14"/>
  <c r="O1048" i="14" s="1"/>
  <c r="P253" i="14"/>
  <c r="P1048" i="14" s="1"/>
  <c r="K253" i="14"/>
  <c r="K1048" i="14" s="1"/>
  <c r="X253" i="14"/>
  <c r="X1048" i="14" s="1"/>
  <c r="V253" i="14"/>
  <c r="V1048" i="14" s="1"/>
  <c r="M253" i="14"/>
  <c r="M1048" i="14" s="1"/>
  <c r="R253" i="14"/>
  <c r="R1048" i="14" s="1"/>
  <c r="S253" i="14"/>
  <c r="S1048" i="14" s="1"/>
  <c r="L253" i="14"/>
  <c r="L1048" i="14" s="1"/>
  <c r="T253" i="14"/>
  <c r="T1048" i="14" s="1"/>
  <c r="J253" i="14"/>
  <c r="J1048" i="14" s="1"/>
  <c r="N253" i="14"/>
  <c r="N1048" i="14" s="1"/>
  <c r="U253" i="14"/>
  <c r="U1048" i="14" s="1"/>
  <c r="S200" i="14"/>
  <c r="S995" i="14" s="1"/>
  <c r="P200" i="14"/>
  <c r="P995" i="14" s="1"/>
  <c r="L200" i="14"/>
  <c r="L995" i="14" s="1"/>
  <c r="Q200" i="14"/>
  <c r="Q995" i="14" s="1"/>
  <c r="N200" i="14"/>
  <c r="N995" i="14" s="1"/>
  <c r="O200" i="14"/>
  <c r="O995" i="14" s="1"/>
  <c r="R200" i="14"/>
  <c r="R995" i="14" s="1"/>
  <c r="U200" i="14"/>
  <c r="U995" i="14" s="1"/>
  <c r="W200" i="14"/>
  <c r="W995" i="14" s="1"/>
  <c r="V200" i="14"/>
  <c r="V995" i="14" s="1"/>
  <c r="X200" i="14"/>
  <c r="X995" i="14" s="1"/>
  <c r="T200" i="14"/>
  <c r="T995" i="14" s="1"/>
  <c r="M200" i="14"/>
  <c r="M995" i="14" s="1"/>
  <c r="K200" i="14"/>
  <c r="K995" i="14" s="1"/>
  <c r="J200" i="14"/>
  <c r="J995" i="14" s="1"/>
  <c r="X97" i="14"/>
  <c r="X892" i="14" s="1"/>
  <c r="W97" i="14"/>
  <c r="W892" i="14" s="1"/>
  <c r="K97" i="14"/>
  <c r="K892" i="14" s="1"/>
  <c r="L97" i="14"/>
  <c r="L892" i="14" s="1"/>
  <c r="N97" i="14"/>
  <c r="N892" i="14" s="1"/>
  <c r="P97" i="14"/>
  <c r="P892" i="14" s="1"/>
  <c r="R97" i="14"/>
  <c r="R892" i="14" s="1"/>
  <c r="Q97" i="14"/>
  <c r="Q892" i="14" s="1"/>
  <c r="V97" i="14"/>
  <c r="V892" i="14" s="1"/>
  <c r="M97" i="14"/>
  <c r="M892" i="14" s="1"/>
  <c r="O97" i="14"/>
  <c r="O892" i="14" s="1"/>
  <c r="J97" i="14"/>
  <c r="J892" i="14" s="1"/>
  <c r="S97" i="14"/>
  <c r="S892" i="14" s="1"/>
  <c r="T97" i="14"/>
  <c r="T892" i="14" s="1"/>
  <c r="U97" i="14"/>
  <c r="U892" i="14" s="1"/>
  <c r="W154" i="18"/>
  <c r="W946" i="18" s="1"/>
  <c r="X154" i="18"/>
  <c r="X946" i="18" s="1"/>
  <c r="U154" i="18"/>
  <c r="U946" i="18" s="1"/>
  <c r="K154" i="18"/>
  <c r="K946" i="18" s="1"/>
  <c r="P154" i="18"/>
  <c r="P946" i="18" s="1"/>
  <c r="L154" i="18"/>
  <c r="L946" i="18" s="1"/>
  <c r="S154" i="18"/>
  <c r="S946" i="18" s="1"/>
  <c r="T154" i="18"/>
  <c r="T946" i="18" s="1"/>
  <c r="R154" i="18"/>
  <c r="R946" i="18" s="1"/>
  <c r="J154" i="18"/>
  <c r="J946" i="18" s="1"/>
  <c r="M154" i="18"/>
  <c r="M946" i="18" s="1"/>
  <c r="O154" i="18"/>
  <c r="O946" i="18" s="1"/>
  <c r="V154" i="18"/>
  <c r="V946" i="18" s="1"/>
  <c r="N154" i="18"/>
  <c r="N946" i="18" s="1"/>
  <c r="Q154" i="18"/>
  <c r="Q946" i="18" s="1"/>
  <c r="W172" i="13"/>
  <c r="W985" i="13" s="1"/>
  <c r="X172" i="13"/>
  <c r="X985" i="13" s="1"/>
  <c r="K172" i="13"/>
  <c r="K985" i="13" s="1"/>
  <c r="V172" i="13"/>
  <c r="V985" i="13" s="1"/>
  <c r="Q172" i="13"/>
  <c r="Q985" i="13" s="1"/>
  <c r="N172" i="13"/>
  <c r="N985" i="13" s="1"/>
  <c r="O172" i="13"/>
  <c r="O985" i="13" s="1"/>
  <c r="J172" i="13"/>
  <c r="J985" i="13" s="1"/>
  <c r="P172" i="13"/>
  <c r="P985" i="13" s="1"/>
  <c r="U172" i="13"/>
  <c r="U985" i="13" s="1"/>
  <c r="M172" i="13"/>
  <c r="M985" i="13" s="1"/>
  <c r="S172" i="13"/>
  <c r="S985" i="13" s="1"/>
  <c r="T172" i="13"/>
  <c r="T985" i="13" s="1"/>
  <c r="L172" i="13"/>
  <c r="L985" i="13" s="1"/>
  <c r="R172" i="13"/>
  <c r="R985" i="13" s="1"/>
  <c r="W248" i="14"/>
  <c r="W1043" i="14" s="1"/>
  <c r="X248" i="14"/>
  <c r="X1043" i="14" s="1"/>
  <c r="S248" i="14"/>
  <c r="S1043" i="14" s="1"/>
  <c r="U248" i="14"/>
  <c r="U1043" i="14" s="1"/>
  <c r="M248" i="14"/>
  <c r="M1043" i="14" s="1"/>
  <c r="O248" i="14"/>
  <c r="O1043" i="14" s="1"/>
  <c r="N248" i="14"/>
  <c r="N1043" i="14" s="1"/>
  <c r="P248" i="14"/>
  <c r="P1043" i="14" s="1"/>
  <c r="V248" i="14"/>
  <c r="V1043" i="14" s="1"/>
  <c r="L248" i="14"/>
  <c r="L1043" i="14" s="1"/>
  <c r="K248" i="14"/>
  <c r="K1043" i="14" s="1"/>
  <c r="Q248" i="14"/>
  <c r="Q1043" i="14" s="1"/>
  <c r="J248" i="14"/>
  <c r="J1043" i="14" s="1"/>
  <c r="R248" i="14"/>
  <c r="R1043" i="14" s="1"/>
  <c r="T248" i="14"/>
  <c r="T1043" i="14" s="1"/>
  <c r="W192" i="14"/>
  <c r="W987" i="14" s="1"/>
  <c r="X192" i="14"/>
  <c r="X987" i="14" s="1"/>
  <c r="Q192" i="14"/>
  <c r="Q987" i="14" s="1"/>
  <c r="U192" i="14"/>
  <c r="U987" i="14" s="1"/>
  <c r="T192" i="14"/>
  <c r="T987" i="14" s="1"/>
  <c r="V192" i="14"/>
  <c r="V987" i="14" s="1"/>
  <c r="L192" i="14"/>
  <c r="L987" i="14" s="1"/>
  <c r="J192" i="14"/>
  <c r="J987" i="14" s="1"/>
  <c r="K192" i="14"/>
  <c r="K987" i="14" s="1"/>
  <c r="R192" i="14"/>
  <c r="R987" i="14" s="1"/>
  <c r="N192" i="14"/>
  <c r="N987" i="14" s="1"/>
  <c r="O192" i="14"/>
  <c r="O987" i="14" s="1"/>
  <c r="M192" i="14"/>
  <c r="M987" i="14" s="1"/>
  <c r="P192" i="14"/>
  <c r="P987" i="14" s="1"/>
  <c r="S192" i="14"/>
  <c r="S987" i="14" s="1"/>
  <c r="W263" i="14"/>
  <c r="W1058" i="14" s="1"/>
  <c r="T263" i="14"/>
  <c r="T1058" i="14" s="1"/>
  <c r="P263" i="14"/>
  <c r="P1058" i="14" s="1"/>
  <c r="K263" i="14"/>
  <c r="K1058" i="14" s="1"/>
  <c r="M263" i="14"/>
  <c r="M1058" i="14" s="1"/>
  <c r="L263" i="14"/>
  <c r="L1058" i="14" s="1"/>
  <c r="O263" i="14"/>
  <c r="O1058" i="14" s="1"/>
  <c r="U263" i="14"/>
  <c r="U1058" i="14" s="1"/>
  <c r="X263" i="14"/>
  <c r="X1058" i="14" s="1"/>
  <c r="N263" i="14"/>
  <c r="N1058" i="14" s="1"/>
  <c r="J263" i="14"/>
  <c r="J1058" i="14" s="1"/>
  <c r="V263" i="14"/>
  <c r="V1058" i="14" s="1"/>
  <c r="Q263" i="14"/>
  <c r="Q1058" i="14" s="1"/>
  <c r="R263" i="14"/>
  <c r="R1058" i="14" s="1"/>
  <c r="S263" i="14"/>
  <c r="S1058" i="14" s="1"/>
  <c r="W260" i="18"/>
  <c r="W1052" i="18" s="1"/>
  <c r="X260" i="18"/>
  <c r="X1052" i="18" s="1"/>
  <c r="L260" i="18"/>
  <c r="L1052" i="18" s="1"/>
  <c r="N260" i="18"/>
  <c r="N1052" i="18" s="1"/>
  <c r="M260" i="18"/>
  <c r="M1052" i="18" s="1"/>
  <c r="V260" i="18"/>
  <c r="V1052" i="18" s="1"/>
  <c r="J260" i="18"/>
  <c r="J1052" i="18" s="1"/>
  <c r="Q260" i="18"/>
  <c r="Q1052" i="18" s="1"/>
  <c r="T260" i="18"/>
  <c r="T1052" i="18" s="1"/>
  <c r="O260" i="18"/>
  <c r="O1052" i="18" s="1"/>
  <c r="S260" i="18"/>
  <c r="S1052" i="18" s="1"/>
  <c r="U260" i="18"/>
  <c r="U1052" i="18" s="1"/>
  <c r="P260" i="18"/>
  <c r="P1052" i="18" s="1"/>
  <c r="K260" i="18"/>
  <c r="K1052" i="18" s="1"/>
  <c r="R260" i="18"/>
  <c r="R1052" i="18" s="1"/>
  <c r="X249" i="13"/>
  <c r="X1062" i="13" s="1"/>
  <c r="M249" i="13"/>
  <c r="M1062" i="13" s="1"/>
  <c r="K249" i="13"/>
  <c r="K1062" i="13" s="1"/>
  <c r="Q249" i="13"/>
  <c r="Q1062" i="13" s="1"/>
  <c r="N249" i="13"/>
  <c r="N1062" i="13" s="1"/>
  <c r="S249" i="13"/>
  <c r="S1062" i="13" s="1"/>
  <c r="U249" i="13"/>
  <c r="U1062" i="13" s="1"/>
  <c r="V249" i="13"/>
  <c r="V1062" i="13" s="1"/>
  <c r="W249" i="13"/>
  <c r="W1062" i="13" s="1"/>
  <c r="J249" i="13"/>
  <c r="J1062" i="13" s="1"/>
  <c r="P249" i="13"/>
  <c r="P1062" i="13" s="1"/>
  <c r="L249" i="13"/>
  <c r="L1062" i="13" s="1"/>
  <c r="R249" i="13"/>
  <c r="R1062" i="13" s="1"/>
  <c r="T249" i="13"/>
  <c r="T1062" i="13" s="1"/>
  <c r="O249" i="13"/>
  <c r="O1062" i="13" s="1"/>
  <c r="I131" i="18"/>
  <c r="M131" i="10"/>
  <c r="J133" i="10"/>
  <c r="W254" i="13"/>
  <c r="W1067" i="13" s="1"/>
  <c r="R254" i="13"/>
  <c r="R1067" i="13" s="1"/>
  <c r="V254" i="13"/>
  <c r="V1067" i="13" s="1"/>
  <c r="S254" i="13"/>
  <c r="S1067" i="13" s="1"/>
  <c r="L254" i="13"/>
  <c r="L1067" i="13" s="1"/>
  <c r="K254" i="13"/>
  <c r="K1067" i="13" s="1"/>
  <c r="P254" i="13"/>
  <c r="P1067" i="13" s="1"/>
  <c r="U254" i="13"/>
  <c r="U1067" i="13" s="1"/>
  <c r="N254" i="13"/>
  <c r="N1067" i="13" s="1"/>
  <c r="M254" i="13"/>
  <c r="M1067" i="13" s="1"/>
  <c r="J254" i="13"/>
  <c r="J1067" i="13" s="1"/>
  <c r="X254" i="13"/>
  <c r="X1067" i="13" s="1"/>
  <c r="Q254" i="13"/>
  <c r="Q1067" i="13" s="1"/>
  <c r="T254" i="13"/>
  <c r="T1067" i="13" s="1"/>
  <c r="O254" i="13"/>
  <c r="O1067" i="13" s="1"/>
  <c r="W204" i="14"/>
  <c r="W999" i="14" s="1"/>
  <c r="U204" i="14"/>
  <c r="U999" i="14" s="1"/>
  <c r="L204" i="14"/>
  <c r="L999" i="14" s="1"/>
  <c r="J204" i="14"/>
  <c r="J999" i="14" s="1"/>
  <c r="R204" i="14"/>
  <c r="R999" i="14" s="1"/>
  <c r="M204" i="14"/>
  <c r="M999" i="14" s="1"/>
  <c r="Q204" i="14"/>
  <c r="Q999" i="14" s="1"/>
  <c r="P204" i="14"/>
  <c r="P999" i="14" s="1"/>
  <c r="X204" i="14"/>
  <c r="X999" i="14" s="1"/>
  <c r="N204" i="14"/>
  <c r="N999" i="14" s="1"/>
  <c r="S204" i="14"/>
  <c r="S999" i="14" s="1"/>
  <c r="K204" i="14"/>
  <c r="K999" i="14" s="1"/>
  <c r="O204" i="14"/>
  <c r="O999" i="14" s="1"/>
  <c r="T204" i="14"/>
  <c r="T999" i="14" s="1"/>
  <c r="V204" i="14"/>
  <c r="V999" i="14" s="1"/>
  <c r="W506" i="13"/>
  <c r="W541" i="13" s="1"/>
  <c r="N506" i="13"/>
  <c r="N541" i="13" s="1"/>
  <c r="X506" i="13"/>
  <c r="X541" i="13" s="1"/>
  <c r="J506" i="13"/>
  <c r="J541" i="13" s="1"/>
  <c r="M506" i="13"/>
  <c r="M541" i="13" s="1"/>
  <c r="P506" i="13"/>
  <c r="P541" i="13" s="1"/>
  <c r="S506" i="13"/>
  <c r="S541" i="13" s="1"/>
  <c r="R506" i="13"/>
  <c r="R541" i="13" s="1"/>
  <c r="V506" i="13"/>
  <c r="V541" i="13" s="1"/>
  <c r="Q506" i="13"/>
  <c r="Q541" i="13" s="1"/>
  <c r="L506" i="13"/>
  <c r="L541" i="13" s="1"/>
  <c r="T506" i="13"/>
  <c r="T541" i="13" s="1"/>
  <c r="O506" i="13"/>
  <c r="O541" i="13" s="1"/>
  <c r="K506" i="13"/>
  <c r="K541" i="13" s="1"/>
  <c r="U506" i="13"/>
  <c r="U541" i="13" s="1"/>
  <c r="M683" i="13"/>
  <c r="M687" i="13" s="1"/>
  <c r="X683" i="13"/>
  <c r="X687" i="13" s="1"/>
  <c r="W683" i="13"/>
  <c r="W687" i="13" s="1"/>
  <c r="T683" i="13"/>
  <c r="T687" i="13" s="1"/>
  <c r="J683" i="13"/>
  <c r="J687" i="13" s="1"/>
  <c r="L683" i="13"/>
  <c r="L687" i="13" s="1"/>
  <c r="V683" i="13"/>
  <c r="V687" i="13" s="1"/>
  <c r="N683" i="13"/>
  <c r="N687" i="13" s="1"/>
  <c r="O683" i="13"/>
  <c r="O687" i="13" s="1"/>
  <c r="U683" i="13"/>
  <c r="U687" i="13" s="1"/>
  <c r="Q683" i="13"/>
  <c r="Q687" i="13" s="1"/>
  <c r="R683" i="13"/>
  <c r="R687" i="13" s="1"/>
  <c r="P683" i="13"/>
  <c r="P687" i="13" s="1"/>
  <c r="S683" i="13"/>
  <c r="S687" i="13" s="1"/>
  <c r="K683" i="13"/>
  <c r="K687" i="13" s="1"/>
  <c r="W244" i="13"/>
  <c r="W1057" i="13" s="1"/>
  <c r="V244" i="13"/>
  <c r="V1057" i="13" s="1"/>
  <c r="Q244" i="13"/>
  <c r="Q1057" i="13" s="1"/>
  <c r="L244" i="13"/>
  <c r="L1057" i="13" s="1"/>
  <c r="R244" i="13"/>
  <c r="R1057" i="13" s="1"/>
  <c r="K244" i="13"/>
  <c r="K1057" i="13" s="1"/>
  <c r="P244" i="13"/>
  <c r="P1057" i="13" s="1"/>
  <c r="U244" i="13"/>
  <c r="U1057" i="13" s="1"/>
  <c r="S244" i="13"/>
  <c r="S1057" i="13" s="1"/>
  <c r="T244" i="13"/>
  <c r="T1057" i="13" s="1"/>
  <c r="X244" i="13"/>
  <c r="X1057" i="13" s="1"/>
  <c r="J244" i="13"/>
  <c r="J1057" i="13" s="1"/>
  <c r="M244" i="13"/>
  <c r="M1057" i="13" s="1"/>
  <c r="O244" i="13"/>
  <c r="O1057" i="13" s="1"/>
  <c r="N244" i="13"/>
  <c r="N1057" i="13" s="1"/>
  <c r="W103" i="14"/>
  <c r="W898" i="14" s="1"/>
  <c r="X103" i="14"/>
  <c r="X898" i="14" s="1"/>
  <c r="R103" i="14"/>
  <c r="R898" i="14" s="1"/>
  <c r="M103" i="14"/>
  <c r="M898" i="14" s="1"/>
  <c r="J103" i="14"/>
  <c r="J898" i="14" s="1"/>
  <c r="Q103" i="14"/>
  <c r="Q898" i="14" s="1"/>
  <c r="S103" i="14"/>
  <c r="S898" i="14" s="1"/>
  <c r="U103" i="14"/>
  <c r="U898" i="14" s="1"/>
  <c r="L103" i="14"/>
  <c r="L898" i="14" s="1"/>
  <c r="T103" i="14"/>
  <c r="T898" i="14" s="1"/>
  <c r="V103" i="14"/>
  <c r="V898" i="14" s="1"/>
  <c r="K103" i="14"/>
  <c r="K898" i="14" s="1"/>
  <c r="O103" i="14"/>
  <c r="O898" i="14" s="1"/>
  <c r="N103" i="14"/>
  <c r="N898" i="14" s="1"/>
  <c r="P103" i="14"/>
  <c r="P898" i="14" s="1"/>
  <c r="W112" i="18"/>
  <c r="W904" i="18" s="1"/>
  <c r="X112" i="18"/>
  <c r="X904" i="18" s="1"/>
  <c r="M112" i="18"/>
  <c r="M904" i="18" s="1"/>
  <c r="N112" i="18"/>
  <c r="N904" i="18" s="1"/>
  <c r="J112" i="18"/>
  <c r="J904" i="18" s="1"/>
  <c r="P112" i="18"/>
  <c r="P904" i="18" s="1"/>
  <c r="U112" i="18"/>
  <c r="U904" i="18" s="1"/>
  <c r="L112" i="18"/>
  <c r="L904" i="18" s="1"/>
  <c r="V112" i="18"/>
  <c r="V904" i="18" s="1"/>
  <c r="S112" i="18"/>
  <c r="S904" i="18" s="1"/>
  <c r="O112" i="18"/>
  <c r="O904" i="18" s="1"/>
  <c r="T112" i="18"/>
  <c r="T904" i="18" s="1"/>
  <c r="K112" i="18"/>
  <c r="K904" i="18" s="1"/>
  <c r="Q112" i="18"/>
  <c r="Q904" i="18" s="1"/>
  <c r="R112" i="18"/>
  <c r="R904" i="18" s="1"/>
  <c r="W245" i="14"/>
  <c r="W1040" i="14" s="1"/>
  <c r="X245" i="14"/>
  <c r="X1040" i="14" s="1"/>
  <c r="L245" i="14"/>
  <c r="L1040" i="14" s="1"/>
  <c r="U245" i="14"/>
  <c r="U1040" i="14" s="1"/>
  <c r="N245" i="14"/>
  <c r="N1040" i="14" s="1"/>
  <c r="R245" i="14"/>
  <c r="R1040" i="14" s="1"/>
  <c r="Q245" i="14"/>
  <c r="Q1040" i="14" s="1"/>
  <c r="V245" i="14"/>
  <c r="V1040" i="14" s="1"/>
  <c r="P245" i="14"/>
  <c r="P1040" i="14" s="1"/>
  <c r="M245" i="14"/>
  <c r="M1040" i="14" s="1"/>
  <c r="O245" i="14"/>
  <c r="O1040" i="14" s="1"/>
  <c r="T245" i="14"/>
  <c r="T1040" i="14" s="1"/>
  <c r="S245" i="14"/>
  <c r="S1040" i="14" s="1"/>
  <c r="K245" i="14"/>
  <c r="K1040" i="14" s="1"/>
  <c r="J245" i="14"/>
  <c r="J1040" i="14" s="1"/>
  <c r="W182" i="13"/>
  <c r="W995" i="13" s="1"/>
  <c r="X182" i="13"/>
  <c r="X995" i="13" s="1"/>
  <c r="N182" i="13"/>
  <c r="N995" i="13" s="1"/>
  <c r="P182" i="13"/>
  <c r="P995" i="13" s="1"/>
  <c r="U182" i="13"/>
  <c r="U995" i="13" s="1"/>
  <c r="T182" i="13"/>
  <c r="T995" i="13" s="1"/>
  <c r="V182" i="13"/>
  <c r="V995" i="13" s="1"/>
  <c r="L182" i="13"/>
  <c r="L995" i="13" s="1"/>
  <c r="M182" i="13"/>
  <c r="M995" i="13" s="1"/>
  <c r="J182" i="13"/>
  <c r="J995" i="13" s="1"/>
  <c r="K182" i="13"/>
  <c r="K995" i="13" s="1"/>
  <c r="S182" i="13"/>
  <c r="S995" i="13" s="1"/>
  <c r="Q182" i="13"/>
  <c r="Q995" i="13" s="1"/>
  <c r="O182" i="13"/>
  <c r="O995" i="13" s="1"/>
  <c r="R182" i="13"/>
  <c r="R995" i="13" s="1"/>
  <c r="J134" i="6"/>
  <c r="I132" i="14"/>
  <c r="M132" i="6"/>
  <c r="X121" i="18"/>
  <c r="X913" i="18" s="1"/>
  <c r="M121" i="18"/>
  <c r="M913" i="18" s="1"/>
  <c r="W121" i="18"/>
  <c r="W913" i="18" s="1"/>
  <c r="V121" i="18"/>
  <c r="V913" i="18" s="1"/>
  <c r="T121" i="18"/>
  <c r="T913" i="18" s="1"/>
  <c r="R121" i="18"/>
  <c r="R913" i="18" s="1"/>
  <c r="S121" i="18"/>
  <c r="S913" i="18" s="1"/>
  <c r="N121" i="18"/>
  <c r="N913" i="18" s="1"/>
  <c r="K121" i="18"/>
  <c r="K913" i="18" s="1"/>
  <c r="L121" i="18"/>
  <c r="L913" i="18" s="1"/>
  <c r="J121" i="18"/>
  <c r="J913" i="18" s="1"/>
  <c r="Q121" i="18"/>
  <c r="Q913" i="18" s="1"/>
  <c r="U121" i="18"/>
  <c r="U913" i="18" s="1"/>
  <c r="P121" i="18"/>
  <c r="P913" i="18" s="1"/>
  <c r="O121" i="18"/>
  <c r="O913" i="18" s="1"/>
  <c r="X237" i="14"/>
  <c r="X1032" i="14" s="1"/>
  <c r="N237" i="14"/>
  <c r="N1032" i="14" s="1"/>
  <c r="M237" i="14"/>
  <c r="M1032" i="14" s="1"/>
  <c r="R237" i="14"/>
  <c r="R1032" i="14" s="1"/>
  <c r="Q237" i="14"/>
  <c r="Q1032" i="14" s="1"/>
  <c r="U237" i="14"/>
  <c r="U1032" i="14" s="1"/>
  <c r="T237" i="14"/>
  <c r="T1032" i="14" s="1"/>
  <c r="P237" i="14"/>
  <c r="P1032" i="14" s="1"/>
  <c r="K237" i="14"/>
  <c r="K1032" i="14" s="1"/>
  <c r="S237" i="14"/>
  <c r="S1032" i="14" s="1"/>
  <c r="W237" i="14"/>
  <c r="W1032" i="14" s="1"/>
  <c r="V237" i="14"/>
  <c r="V1032" i="14" s="1"/>
  <c r="J237" i="14"/>
  <c r="J1032" i="14" s="1"/>
  <c r="O237" i="14"/>
  <c r="O1032" i="14" s="1"/>
  <c r="L237" i="14"/>
  <c r="L1032" i="14" s="1"/>
  <c r="W202" i="18"/>
  <c r="W994" i="18" s="1"/>
  <c r="V202" i="18"/>
  <c r="V994" i="18" s="1"/>
  <c r="K202" i="18"/>
  <c r="K994" i="18" s="1"/>
  <c r="S202" i="18"/>
  <c r="S994" i="18" s="1"/>
  <c r="P202" i="18"/>
  <c r="P994" i="18" s="1"/>
  <c r="X202" i="18"/>
  <c r="X994" i="18" s="1"/>
  <c r="T202" i="18"/>
  <c r="T994" i="18" s="1"/>
  <c r="N202" i="18"/>
  <c r="N994" i="18" s="1"/>
  <c r="M202" i="18"/>
  <c r="M994" i="18" s="1"/>
  <c r="L202" i="18"/>
  <c r="L994" i="18" s="1"/>
  <c r="Q202" i="18"/>
  <c r="Q994" i="18" s="1"/>
  <c r="J202" i="18"/>
  <c r="J994" i="18" s="1"/>
  <c r="R202" i="18"/>
  <c r="R994" i="18" s="1"/>
  <c r="U202" i="18"/>
  <c r="U994" i="18" s="1"/>
  <c r="O202" i="18"/>
  <c r="O994" i="18" s="1"/>
  <c r="W205" i="13"/>
  <c r="W1018" i="13" s="1"/>
  <c r="T205" i="13"/>
  <c r="T1018" i="13" s="1"/>
  <c r="M205" i="13"/>
  <c r="M1018" i="13" s="1"/>
  <c r="L205" i="13"/>
  <c r="L1018" i="13" s="1"/>
  <c r="S205" i="13"/>
  <c r="S1018" i="13" s="1"/>
  <c r="R205" i="13"/>
  <c r="R1018" i="13" s="1"/>
  <c r="U205" i="13"/>
  <c r="U1018" i="13" s="1"/>
  <c r="V205" i="13"/>
  <c r="V1018" i="13" s="1"/>
  <c r="P205" i="13"/>
  <c r="P1018" i="13" s="1"/>
  <c r="Q205" i="13"/>
  <c r="Q1018" i="13" s="1"/>
  <c r="X205" i="13"/>
  <c r="X1018" i="13" s="1"/>
  <c r="J205" i="13"/>
  <c r="J1018" i="13" s="1"/>
  <c r="N205" i="13"/>
  <c r="N1018" i="13" s="1"/>
  <c r="O205" i="13"/>
  <c r="O1018" i="13" s="1"/>
  <c r="K205" i="13"/>
  <c r="K1018" i="13" s="1"/>
  <c r="G30" i="1"/>
  <c r="G34" i="1" s="1"/>
  <c r="L96" i="21"/>
  <c r="L87" i="21" s="1"/>
  <c r="T626" i="17"/>
  <c r="W237" i="18"/>
  <c r="W1029" i="18" s="1"/>
  <c r="P237" i="18"/>
  <c r="P1029" i="18" s="1"/>
  <c r="N237" i="18"/>
  <c r="N1029" i="18" s="1"/>
  <c r="X237" i="18"/>
  <c r="X1029" i="18" s="1"/>
  <c r="T237" i="18"/>
  <c r="T1029" i="18" s="1"/>
  <c r="O237" i="18"/>
  <c r="O1029" i="18" s="1"/>
  <c r="Q237" i="18"/>
  <c r="Q1029" i="18" s="1"/>
  <c r="V237" i="18"/>
  <c r="V1029" i="18" s="1"/>
  <c r="J237" i="18"/>
  <c r="J1029" i="18" s="1"/>
  <c r="R237" i="18"/>
  <c r="R1029" i="18" s="1"/>
  <c r="L237" i="18"/>
  <c r="L1029" i="18" s="1"/>
  <c r="M237" i="18"/>
  <c r="M1029" i="18" s="1"/>
  <c r="U237" i="18"/>
  <c r="U1029" i="18" s="1"/>
  <c r="K237" i="18"/>
  <c r="K1029" i="18" s="1"/>
  <c r="S237" i="18"/>
  <c r="S1029" i="18" s="1"/>
  <c r="L134" i="6"/>
  <c r="I662" i="14"/>
  <c r="W178" i="18"/>
  <c r="W970" i="18" s="1"/>
  <c r="X178" i="18"/>
  <c r="X970" i="18" s="1"/>
  <c r="V178" i="18"/>
  <c r="V970" i="18" s="1"/>
  <c r="T178" i="18"/>
  <c r="T970" i="18" s="1"/>
  <c r="L178" i="18"/>
  <c r="L970" i="18" s="1"/>
  <c r="Q178" i="18"/>
  <c r="Q970" i="18" s="1"/>
  <c r="U178" i="18"/>
  <c r="U970" i="18" s="1"/>
  <c r="K178" i="18"/>
  <c r="K970" i="18" s="1"/>
  <c r="R178" i="18"/>
  <c r="R970" i="18" s="1"/>
  <c r="O178" i="18"/>
  <c r="O970" i="18" s="1"/>
  <c r="J178" i="18"/>
  <c r="J970" i="18" s="1"/>
  <c r="S178" i="18"/>
  <c r="S970" i="18" s="1"/>
  <c r="M178" i="18"/>
  <c r="M970" i="18" s="1"/>
  <c r="N178" i="18"/>
  <c r="N970" i="18" s="1"/>
  <c r="P178" i="18"/>
  <c r="P970" i="18" s="1"/>
  <c r="X259" i="14"/>
  <c r="X1054" i="14" s="1"/>
  <c r="W259" i="14"/>
  <c r="W1054" i="14" s="1"/>
  <c r="P259" i="14"/>
  <c r="P1054" i="14" s="1"/>
  <c r="S259" i="14"/>
  <c r="S1054" i="14" s="1"/>
  <c r="R259" i="14"/>
  <c r="R1054" i="14" s="1"/>
  <c r="K259" i="14"/>
  <c r="K1054" i="14" s="1"/>
  <c r="O259" i="14"/>
  <c r="O1054" i="14" s="1"/>
  <c r="L259" i="14"/>
  <c r="L1054" i="14" s="1"/>
  <c r="J259" i="14"/>
  <c r="J1054" i="14" s="1"/>
  <c r="T259" i="14"/>
  <c r="T1054" i="14" s="1"/>
  <c r="M259" i="14"/>
  <c r="M1054" i="14" s="1"/>
  <c r="N259" i="14"/>
  <c r="N1054" i="14" s="1"/>
  <c r="V259" i="14"/>
  <c r="V1054" i="14" s="1"/>
  <c r="Q259" i="14"/>
  <c r="Q1054" i="14" s="1"/>
  <c r="U259" i="14"/>
  <c r="U1054" i="14" s="1"/>
  <c r="X203" i="18"/>
  <c r="X995" i="18" s="1"/>
  <c r="W203" i="18"/>
  <c r="W995" i="18" s="1"/>
  <c r="T203" i="18"/>
  <c r="T995" i="18" s="1"/>
  <c r="Q203" i="18"/>
  <c r="Q995" i="18" s="1"/>
  <c r="V203" i="18"/>
  <c r="V995" i="18" s="1"/>
  <c r="S203" i="18"/>
  <c r="S995" i="18" s="1"/>
  <c r="M203" i="18"/>
  <c r="M995" i="18" s="1"/>
  <c r="J203" i="18"/>
  <c r="J995" i="18" s="1"/>
  <c r="L203" i="18"/>
  <c r="L995" i="18" s="1"/>
  <c r="K203" i="18"/>
  <c r="K995" i="18" s="1"/>
  <c r="R203" i="18"/>
  <c r="R995" i="18" s="1"/>
  <c r="U203" i="18"/>
  <c r="U995" i="18" s="1"/>
  <c r="P203" i="18"/>
  <c r="P995" i="18" s="1"/>
  <c r="N203" i="18"/>
  <c r="N995" i="18" s="1"/>
  <c r="O203" i="18"/>
  <c r="O995" i="18" s="1"/>
  <c r="M263" i="18"/>
  <c r="M1055" i="18" s="1"/>
  <c r="T263" i="18"/>
  <c r="T1055" i="18" s="1"/>
  <c r="N263" i="18"/>
  <c r="N1055" i="18" s="1"/>
  <c r="V263" i="18"/>
  <c r="V1055" i="18" s="1"/>
  <c r="P263" i="18"/>
  <c r="P1055" i="18" s="1"/>
  <c r="S263" i="18"/>
  <c r="S1055" i="18" s="1"/>
  <c r="Q263" i="18"/>
  <c r="Q1055" i="18" s="1"/>
  <c r="X263" i="18"/>
  <c r="X1055" i="18" s="1"/>
  <c r="O263" i="18"/>
  <c r="O1055" i="18" s="1"/>
  <c r="W263" i="18"/>
  <c r="W1055" i="18" s="1"/>
  <c r="J263" i="18"/>
  <c r="J1055" i="18" s="1"/>
  <c r="R263" i="18"/>
  <c r="R1055" i="18" s="1"/>
  <c r="U263" i="18"/>
  <c r="U1055" i="18" s="1"/>
  <c r="K263" i="18"/>
  <c r="K1055" i="18" s="1"/>
  <c r="L263" i="18"/>
  <c r="L1055" i="18" s="1"/>
  <c r="X215" i="14"/>
  <c r="X1010" i="14" s="1"/>
  <c r="W215" i="14"/>
  <c r="W1010" i="14" s="1"/>
  <c r="V215" i="14"/>
  <c r="V1010" i="14" s="1"/>
  <c r="T215" i="14"/>
  <c r="T1010" i="14" s="1"/>
  <c r="L215" i="14"/>
  <c r="L1010" i="14" s="1"/>
  <c r="O215" i="14"/>
  <c r="O1010" i="14" s="1"/>
  <c r="N215" i="14"/>
  <c r="N1010" i="14" s="1"/>
  <c r="S215" i="14"/>
  <c r="S1010" i="14" s="1"/>
  <c r="J215" i="14"/>
  <c r="J1010" i="14" s="1"/>
  <c r="P215" i="14"/>
  <c r="P1010" i="14" s="1"/>
  <c r="K215" i="14"/>
  <c r="K1010" i="14" s="1"/>
  <c r="R215" i="14"/>
  <c r="R1010" i="14" s="1"/>
  <c r="U215" i="14"/>
  <c r="U1010" i="14" s="1"/>
  <c r="Q215" i="14"/>
  <c r="Q1010" i="14" s="1"/>
  <c r="M215" i="14"/>
  <c r="M1010" i="14" s="1"/>
  <c r="W152" i="14"/>
  <c r="W947" i="14" s="1"/>
  <c r="X152" i="14"/>
  <c r="X947" i="14" s="1"/>
  <c r="Q152" i="14"/>
  <c r="Q947" i="14" s="1"/>
  <c r="K152" i="14"/>
  <c r="K947" i="14" s="1"/>
  <c r="V152" i="14"/>
  <c r="V947" i="14" s="1"/>
  <c r="U152" i="14"/>
  <c r="U947" i="14" s="1"/>
  <c r="M152" i="14"/>
  <c r="M947" i="14" s="1"/>
  <c r="R152" i="14"/>
  <c r="R947" i="14" s="1"/>
  <c r="P152" i="14"/>
  <c r="P947" i="14" s="1"/>
  <c r="S152" i="14"/>
  <c r="S947" i="14" s="1"/>
  <c r="J152" i="14"/>
  <c r="J947" i="14" s="1"/>
  <c r="L152" i="14"/>
  <c r="L947" i="14" s="1"/>
  <c r="T152" i="14"/>
  <c r="T947" i="14" s="1"/>
  <c r="O152" i="14"/>
  <c r="O947" i="14" s="1"/>
  <c r="N152" i="14"/>
  <c r="N947" i="14" s="1"/>
  <c r="V15" i="19"/>
  <c r="V93" i="19" s="1"/>
  <c r="W15" i="19"/>
  <c r="W93" i="19" s="1"/>
  <c r="Q15" i="19"/>
  <c r="Q93" i="19" s="1"/>
  <c r="M15" i="19"/>
  <c r="M93" i="19" s="1"/>
  <c r="K15" i="19"/>
  <c r="K93" i="19" s="1"/>
  <c r="O15" i="19"/>
  <c r="O93" i="19" s="1"/>
  <c r="N15" i="19"/>
  <c r="N93" i="19" s="1"/>
  <c r="T15" i="19"/>
  <c r="T93" i="19" s="1"/>
  <c r="L15" i="19"/>
  <c r="L93" i="19" s="1"/>
  <c r="U15" i="19"/>
  <c r="U93" i="19" s="1"/>
  <c r="J15" i="19"/>
  <c r="J93" i="19" s="1"/>
  <c r="I15" i="19"/>
  <c r="I93" i="19" s="1"/>
  <c r="S15" i="19"/>
  <c r="S93" i="19" s="1"/>
  <c r="R15" i="19"/>
  <c r="R93" i="19" s="1"/>
  <c r="P15" i="19"/>
  <c r="P93" i="19" s="1"/>
  <c r="X161" i="14"/>
  <c r="X956" i="14" s="1"/>
  <c r="W161" i="14"/>
  <c r="W956" i="14" s="1"/>
  <c r="P161" i="14"/>
  <c r="P956" i="14" s="1"/>
  <c r="M161" i="14"/>
  <c r="M956" i="14" s="1"/>
  <c r="J161" i="14"/>
  <c r="J956" i="14" s="1"/>
  <c r="Q161" i="14"/>
  <c r="Q956" i="14" s="1"/>
  <c r="U161" i="14"/>
  <c r="U956" i="14" s="1"/>
  <c r="S161" i="14"/>
  <c r="S956" i="14" s="1"/>
  <c r="K161" i="14"/>
  <c r="K956" i="14" s="1"/>
  <c r="R161" i="14"/>
  <c r="R956" i="14" s="1"/>
  <c r="N161" i="14"/>
  <c r="N956" i="14" s="1"/>
  <c r="O161" i="14"/>
  <c r="O956" i="14" s="1"/>
  <c r="V161" i="14"/>
  <c r="V956" i="14" s="1"/>
  <c r="T161" i="14"/>
  <c r="T956" i="14" s="1"/>
  <c r="L161" i="14"/>
  <c r="L956" i="14" s="1"/>
  <c r="W102" i="18"/>
  <c r="W894" i="18" s="1"/>
  <c r="T102" i="18"/>
  <c r="T894" i="18" s="1"/>
  <c r="N102" i="18"/>
  <c r="N894" i="18" s="1"/>
  <c r="S102" i="18"/>
  <c r="S894" i="18" s="1"/>
  <c r="P102" i="18"/>
  <c r="P894" i="18" s="1"/>
  <c r="U102" i="18"/>
  <c r="U894" i="18" s="1"/>
  <c r="Q102" i="18"/>
  <c r="Q894" i="18" s="1"/>
  <c r="M102" i="18"/>
  <c r="M894" i="18" s="1"/>
  <c r="J102" i="18"/>
  <c r="J894" i="18" s="1"/>
  <c r="O102" i="18"/>
  <c r="O894" i="18" s="1"/>
  <c r="L102" i="18"/>
  <c r="L894" i="18" s="1"/>
  <c r="X102" i="18"/>
  <c r="X894" i="18" s="1"/>
  <c r="V102" i="18"/>
  <c r="V894" i="18" s="1"/>
  <c r="R102" i="18"/>
  <c r="R894" i="18" s="1"/>
  <c r="K102" i="18"/>
  <c r="K894" i="18" s="1"/>
  <c r="X455" i="14"/>
  <c r="X491" i="14" s="1"/>
  <c r="W455" i="14"/>
  <c r="W491" i="14" s="1"/>
  <c r="P455" i="14"/>
  <c r="P491" i="14" s="1"/>
  <c r="J455" i="14"/>
  <c r="J491" i="14" s="1"/>
  <c r="S455" i="14"/>
  <c r="S491" i="14" s="1"/>
  <c r="M455" i="14"/>
  <c r="M491" i="14" s="1"/>
  <c r="N455" i="14"/>
  <c r="N491" i="14" s="1"/>
  <c r="R455" i="14"/>
  <c r="R491" i="14" s="1"/>
  <c r="L455" i="14"/>
  <c r="L491" i="14" s="1"/>
  <c r="V455" i="14"/>
  <c r="V491" i="14" s="1"/>
  <c r="O455" i="14"/>
  <c r="O491" i="14" s="1"/>
  <c r="K455" i="14"/>
  <c r="K491" i="14" s="1"/>
  <c r="Q455" i="14"/>
  <c r="Q491" i="14" s="1"/>
  <c r="T455" i="14"/>
  <c r="T491" i="14" s="1"/>
  <c r="U455" i="14"/>
  <c r="U491" i="14" s="1"/>
  <c r="L626" i="17"/>
  <c r="Q90" i="21"/>
  <c r="Q87" i="21" s="1"/>
  <c r="W225" i="13"/>
  <c r="W1038" i="13" s="1"/>
  <c r="X225" i="13"/>
  <c r="X1038" i="13" s="1"/>
  <c r="M225" i="13"/>
  <c r="M1038" i="13" s="1"/>
  <c r="S225" i="13"/>
  <c r="S1038" i="13" s="1"/>
  <c r="K225" i="13"/>
  <c r="K1038" i="13" s="1"/>
  <c r="T225" i="13"/>
  <c r="T1038" i="13" s="1"/>
  <c r="O225" i="13"/>
  <c r="O1038" i="13" s="1"/>
  <c r="J225" i="13"/>
  <c r="J1038" i="13" s="1"/>
  <c r="Q225" i="13"/>
  <c r="Q1038" i="13" s="1"/>
  <c r="N225" i="13"/>
  <c r="N1038" i="13" s="1"/>
  <c r="V225" i="13"/>
  <c r="V1038" i="13" s="1"/>
  <c r="L225" i="13"/>
  <c r="L1038" i="13" s="1"/>
  <c r="U225" i="13"/>
  <c r="U1038" i="13" s="1"/>
  <c r="P225" i="13"/>
  <c r="P1038" i="13" s="1"/>
  <c r="R225" i="13"/>
  <c r="R1038" i="13" s="1"/>
  <c r="X233" i="18"/>
  <c r="X1025" i="18" s="1"/>
  <c r="W233" i="18"/>
  <c r="W1025" i="18" s="1"/>
  <c r="P233" i="18"/>
  <c r="P1025" i="18" s="1"/>
  <c r="N233" i="18"/>
  <c r="N1025" i="18" s="1"/>
  <c r="T233" i="18"/>
  <c r="T1025" i="18" s="1"/>
  <c r="M233" i="18"/>
  <c r="M1025" i="18" s="1"/>
  <c r="O233" i="18"/>
  <c r="O1025" i="18" s="1"/>
  <c r="Q233" i="18"/>
  <c r="Q1025" i="18" s="1"/>
  <c r="U233" i="18"/>
  <c r="U1025" i="18" s="1"/>
  <c r="S233" i="18"/>
  <c r="S1025" i="18" s="1"/>
  <c r="L233" i="18"/>
  <c r="L1025" i="18" s="1"/>
  <c r="R233" i="18"/>
  <c r="R1025" i="18" s="1"/>
  <c r="K233" i="18"/>
  <c r="K1025" i="18" s="1"/>
  <c r="J233" i="18"/>
  <c r="J1025" i="18" s="1"/>
  <c r="V233" i="18"/>
  <c r="V1025" i="18" s="1"/>
  <c r="J630" i="17"/>
  <c r="Y126" i="17"/>
  <c r="W169" i="13"/>
  <c r="W982" i="13" s="1"/>
  <c r="X169" i="13"/>
  <c r="X982" i="13" s="1"/>
  <c r="P169" i="13"/>
  <c r="P982" i="13" s="1"/>
  <c r="S169" i="13"/>
  <c r="S982" i="13" s="1"/>
  <c r="J169" i="13"/>
  <c r="J982" i="13" s="1"/>
  <c r="N169" i="13"/>
  <c r="N982" i="13" s="1"/>
  <c r="M169" i="13"/>
  <c r="M982" i="13" s="1"/>
  <c r="Q169" i="13"/>
  <c r="Q982" i="13" s="1"/>
  <c r="U169" i="13"/>
  <c r="U982" i="13" s="1"/>
  <c r="R169" i="13"/>
  <c r="R982" i="13" s="1"/>
  <c r="O169" i="13"/>
  <c r="O982" i="13" s="1"/>
  <c r="L169" i="13"/>
  <c r="L982" i="13" s="1"/>
  <c r="T169" i="13"/>
  <c r="T982" i="13" s="1"/>
  <c r="V169" i="13"/>
  <c r="V982" i="13" s="1"/>
  <c r="K169" i="13"/>
  <c r="K982" i="13" s="1"/>
  <c r="W179" i="13"/>
  <c r="W992" i="13" s="1"/>
  <c r="V179" i="13"/>
  <c r="V992" i="13" s="1"/>
  <c r="K179" i="13"/>
  <c r="K992" i="13" s="1"/>
  <c r="L179" i="13"/>
  <c r="L992" i="13" s="1"/>
  <c r="R179" i="13"/>
  <c r="R992" i="13" s="1"/>
  <c r="U179" i="13"/>
  <c r="U992" i="13" s="1"/>
  <c r="P179" i="13"/>
  <c r="P992" i="13" s="1"/>
  <c r="J179" i="13"/>
  <c r="J992" i="13" s="1"/>
  <c r="M179" i="13"/>
  <c r="M992" i="13" s="1"/>
  <c r="N179" i="13"/>
  <c r="N992" i="13" s="1"/>
  <c r="X179" i="13"/>
  <c r="X992" i="13" s="1"/>
  <c r="T179" i="13"/>
  <c r="T992" i="13" s="1"/>
  <c r="S179" i="13"/>
  <c r="S992" i="13" s="1"/>
  <c r="Q179" i="13"/>
  <c r="Q992" i="13" s="1"/>
  <c r="O179" i="13"/>
  <c r="O992" i="13" s="1"/>
  <c r="X257" i="18"/>
  <c r="X1049" i="18" s="1"/>
  <c r="S257" i="18"/>
  <c r="S1049" i="18" s="1"/>
  <c r="O257" i="18"/>
  <c r="O1049" i="18" s="1"/>
  <c r="M257" i="18"/>
  <c r="M1049" i="18" s="1"/>
  <c r="U257" i="18"/>
  <c r="U1049" i="18" s="1"/>
  <c r="L257" i="18"/>
  <c r="L1049" i="18" s="1"/>
  <c r="J257" i="18"/>
  <c r="J1049" i="18" s="1"/>
  <c r="V257" i="18"/>
  <c r="V1049" i="18" s="1"/>
  <c r="T257" i="18"/>
  <c r="T1049" i="18" s="1"/>
  <c r="K257" i="18"/>
  <c r="K1049" i="18" s="1"/>
  <c r="P257" i="18"/>
  <c r="P1049" i="18" s="1"/>
  <c r="Q257" i="18"/>
  <c r="Q1049" i="18" s="1"/>
  <c r="R257" i="18"/>
  <c r="R1049" i="18" s="1"/>
  <c r="W257" i="18"/>
  <c r="W1049" i="18" s="1"/>
  <c r="N257" i="18"/>
  <c r="N1049" i="18" s="1"/>
  <c r="X158" i="13"/>
  <c r="X971" i="13" s="1"/>
  <c r="R158" i="13"/>
  <c r="R971" i="13" s="1"/>
  <c r="M158" i="13"/>
  <c r="M971" i="13" s="1"/>
  <c r="S158" i="13"/>
  <c r="S971" i="13" s="1"/>
  <c r="P158" i="13"/>
  <c r="P971" i="13" s="1"/>
  <c r="W158" i="13"/>
  <c r="W971" i="13" s="1"/>
  <c r="T158" i="13"/>
  <c r="T971" i="13" s="1"/>
  <c r="U158" i="13"/>
  <c r="U971" i="13" s="1"/>
  <c r="J158" i="13"/>
  <c r="J971" i="13" s="1"/>
  <c r="K158" i="13"/>
  <c r="K971" i="13" s="1"/>
  <c r="V158" i="13"/>
  <c r="V971" i="13" s="1"/>
  <c r="N158" i="13"/>
  <c r="N971" i="13" s="1"/>
  <c r="O158" i="13"/>
  <c r="O971" i="13" s="1"/>
  <c r="Q158" i="13"/>
  <c r="Q971" i="13" s="1"/>
  <c r="L158" i="13"/>
  <c r="L971" i="13" s="1"/>
  <c r="X208" i="13"/>
  <c r="X1021" i="13" s="1"/>
  <c r="W208" i="13"/>
  <c r="W1021" i="13" s="1"/>
  <c r="O208" i="13"/>
  <c r="O1021" i="13" s="1"/>
  <c r="P208" i="13"/>
  <c r="P1021" i="13" s="1"/>
  <c r="T208" i="13"/>
  <c r="T1021" i="13" s="1"/>
  <c r="K208" i="13"/>
  <c r="K1021" i="13" s="1"/>
  <c r="S208" i="13"/>
  <c r="S1021" i="13" s="1"/>
  <c r="M208" i="13"/>
  <c r="M1021" i="13" s="1"/>
  <c r="R208" i="13"/>
  <c r="R1021" i="13" s="1"/>
  <c r="Q208" i="13"/>
  <c r="Q1021" i="13" s="1"/>
  <c r="U208" i="13"/>
  <c r="U1021" i="13" s="1"/>
  <c r="N208" i="13"/>
  <c r="N1021" i="13" s="1"/>
  <c r="L208" i="13"/>
  <c r="L1021" i="13" s="1"/>
  <c r="J208" i="13"/>
  <c r="J1021" i="13" s="1"/>
  <c r="V208" i="13"/>
  <c r="V1021" i="13" s="1"/>
  <c r="W186" i="13"/>
  <c r="W999" i="13" s="1"/>
  <c r="X186" i="13"/>
  <c r="X999" i="13" s="1"/>
  <c r="M186" i="13"/>
  <c r="M999" i="13" s="1"/>
  <c r="Q186" i="13"/>
  <c r="Q999" i="13" s="1"/>
  <c r="R186" i="13"/>
  <c r="R999" i="13" s="1"/>
  <c r="K186" i="13"/>
  <c r="K999" i="13" s="1"/>
  <c r="P186" i="13"/>
  <c r="P999" i="13" s="1"/>
  <c r="V186" i="13"/>
  <c r="V999" i="13" s="1"/>
  <c r="U186" i="13"/>
  <c r="U999" i="13" s="1"/>
  <c r="O186" i="13"/>
  <c r="O999" i="13" s="1"/>
  <c r="S186" i="13"/>
  <c r="S999" i="13" s="1"/>
  <c r="J186" i="13"/>
  <c r="J999" i="13" s="1"/>
  <c r="N186" i="13"/>
  <c r="N999" i="13" s="1"/>
  <c r="T186" i="13"/>
  <c r="T999" i="13" s="1"/>
  <c r="L186" i="13"/>
  <c r="L999" i="13" s="1"/>
  <c r="W261" i="14"/>
  <c r="W1056" i="14" s="1"/>
  <c r="X261" i="14"/>
  <c r="X1056" i="14" s="1"/>
  <c r="T261" i="14"/>
  <c r="T1056" i="14" s="1"/>
  <c r="V261" i="14"/>
  <c r="V1056" i="14" s="1"/>
  <c r="J261" i="14"/>
  <c r="J1056" i="14" s="1"/>
  <c r="L261" i="14"/>
  <c r="L1056" i="14" s="1"/>
  <c r="R261" i="14"/>
  <c r="R1056" i="14" s="1"/>
  <c r="U261" i="14"/>
  <c r="U1056" i="14" s="1"/>
  <c r="S261" i="14"/>
  <c r="S1056" i="14" s="1"/>
  <c r="P261" i="14"/>
  <c r="P1056" i="14" s="1"/>
  <c r="O261" i="14"/>
  <c r="O1056" i="14" s="1"/>
  <c r="K261" i="14"/>
  <c r="K1056" i="14" s="1"/>
  <c r="Q261" i="14"/>
  <c r="Q1056" i="14" s="1"/>
  <c r="N261" i="14"/>
  <c r="N1056" i="14" s="1"/>
  <c r="M261" i="14"/>
  <c r="M1056" i="14" s="1"/>
  <c r="X104" i="13"/>
  <c r="X917" i="13" s="1"/>
  <c r="W104" i="13"/>
  <c r="W917" i="13" s="1"/>
  <c r="T104" i="13"/>
  <c r="T917" i="13" s="1"/>
  <c r="O104" i="13"/>
  <c r="O917" i="13" s="1"/>
  <c r="P104" i="13"/>
  <c r="P917" i="13" s="1"/>
  <c r="S104" i="13"/>
  <c r="S917" i="13" s="1"/>
  <c r="V104" i="13"/>
  <c r="V917" i="13" s="1"/>
  <c r="N104" i="13"/>
  <c r="N917" i="13" s="1"/>
  <c r="L104" i="13"/>
  <c r="L917" i="13" s="1"/>
  <c r="J104" i="13"/>
  <c r="J917" i="13" s="1"/>
  <c r="U104" i="13"/>
  <c r="U917" i="13" s="1"/>
  <c r="R104" i="13"/>
  <c r="R917" i="13" s="1"/>
  <c r="Q104" i="13"/>
  <c r="Q917" i="13" s="1"/>
  <c r="M104" i="13"/>
  <c r="M917" i="13" s="1"/>
  <c r="K104" i="13"/>
  <c r="K917" i="13" s="1"/>
  <c r="X100" i="14"/>
  <c r="X895" i="14" s="1"/>
  <c r="W100" i="14"/>
  <c r="W895" i="14" s="1"/>
  <c r="S100" i="14"/>
  <c r="S895" i="14" s="1"/>
  <c r="P100" i="14"/>
  <c r="P895" i="14" s="1"/>
  <c r="J100" i="14"/>
  <c r="J895" i="14" s="1"/>
  <c r="M100" i="14"/>
  <c r="M895" i="14" s="1"/>
  <c r="Q100" i="14"/>
  <c r="Q895" i="14" s="1"/>
  <c r="N100" i="14"/>
  <c r="N895" i="14" s="1"/>
  <c r="R100" i="14"/>
  <c r="R895" i="14" s="1"/>
  <c r="V100" i="14"/>
  <c r="V895" i="14" s="1"/>
  <c r="O100" i="14"/>
  <c r="O895" i="14" s="1"/>
  <c r="L100" i="14"/>
  <c r="L895" i="14" s="1"/>
  <c r="U100" i="14"/>
  <c r="U895" i="14" s="1"/>
  <c r="T100" i="14"/>
  <c r="T895" i="14" s="1"/>
  <c r="K100" i="14"/>
  <c r="K895" i="14" s="1"/>
  <c r="X127" i="14"/>
  <c r="X922" i="14" s="1"/>
  <c r="W127" i="14"/>
  <c r="W922" i="14" s="1"/>
  <c r="S127" i="14"/>
  <c r="S922" i="14" s="1"/>
  <c r="V127" i="14"/>
  <c r="V922" i="14" s="1"/>
  <c r="M127" i="14"/>
  <c r="M922" i="14" s="1"/>
  <c r="L127" i="14"/>
  <c r="L922" i="14" s="1"/>
  <c r="N127" i="14"/>
  <c r="N922" i="14" s="1"/>
  <c r="K127" i="14"/>
  <c r="K922" i="14" s="1"/>
  <c r="T127" i="14"/>
  <c r="T922" i="14" s="1"/>
  <c r="P127" i="14"/>
  <c r="P922" i="14" s="1"/>
  <c r="R127" i="14"/>
  <c r="R922" i="14" s="1"/>
  <c r="O127" i="14"/>
  <c r="O922" i="14" s="1"/>
  <c r="Q127" i="14"/>
  <c r="Q922" i="14" s="1"/>
  <c r="J127" i="14"/>
  <c r="J922" i="14" s="1"/>
  <c r="U127" i="14"/>
  <c r="U922" i="14" s="1"/>
  <c r="J117" i="13"/>
  <c r="J930" i="13" s="1"/>
  <c r="P117" i="13"/>
  <c r="P930" i="13" s="1"/>
  <c r="R117" i="13"/>
  <c r="R930" i="13" s="1"/>
  <c r="N117" i="13"/>
  <c r="N930" i="13" s="1"/>
  <c r="L117" i="13"/>
  <c r="L930" i="13" s="1"/>
  <c r="U117" i="13"/>
  <c r="U930" i="13" s="1"/>
  <c r="M117" i="13"/>
  <c r="M930" i="13" s="1"/>
  <c r="S117" i="13"/>
  <c r="S930" i="13" s="1"/>
  <c r="W117" i="13"/>
  <c r="W930" i="13" s="1"/>
  <c r="K117" i="13"/>
  <c r="K930" i="13" s="1"/>
  <c r="X117" i="13"/>
  <c r="X930" i="13" s="1"/>
  <c r="O117" i="13"/>
  <c r="O930" i="13" s="1"/>
  <c r="V117" i="13"/>
  <c r="V930" i="13" s="1"/>
  <c r="T117" i="13"/>
  <c r="T930" i="13" s="1"/>
  <c r="Q117" i="13"/>
  <c r="Q930" i="13" s="1"/>
  <c r="X221" i="14"/>
  <c r="X1016" i="14" s="1"/>
  <c r="W221" i="14"/>
  <c r="W1016" i="14" s="1"/>
  <c r="L221" i="14"/>
  <c r="L1016" i="14" s="1"/>
  <c r="K221" i="14"/>
  <c r="K1016" i="14" s="1"/>
  <c r="R221" i="14"/>
  <c r="R1016" i="14" s="1"/>
  <c r="P221" i="14"/>
  <c r="P1016" i="14" s="1"/>
  <c r="T221" i="14"/>
  <c r="T1016" i="14" s="1"/>
  <c r="V221" i="14"/>
  <c r="V1016" i="14" s="1"/>
  <c r="J221" i="14"/>
  <c r="J1016" i="14" s="1"/>
  <c r="O221" i="14"/>
  <c r="O1016" i="14" s="1"/>
  <c r="M221" i="14"/>
  <c r="M1016" i="14" s="1"/>
  <c r="Q221" i="14"/>
  <c r="Q1016" i="14" s="1"/>
  <c r="N221" i="14"/>
  <c r="N1016" i="14" s="1"/>
  <c r="U221" i="14"/>
  <c r="U1016" i="14" s="1"/>
  <c r="S221" i="14"/>
  <c r="S1016" i="14" s="1"/>
  <c r="X248" i="13"/>
  <c r="X1061" i="13" s="1"/>
  <c r="W248" i="13"/>
  <c r="W1061" i="13" s="1"/>
  <c r="L248" i="13"/>
  <c r="L1061" i="13" s="1"/>
  <c r="U248" i="13"/>
  <c r="U1061" i="13" s="1"/>
  <c r="T248" i="13"/>
  <c r="T1061" i="13" s="1"/>
  <c r="N248" i="13"/>
  <c r="N1061" i="13" s="1"/>
  <c r="Q248" i="13"/>
  <c r="Q1061" i="13" s="1"/>
  <c r="R248" i="13"/>
  <c r="R1061" i="13" s="1"/>
  <c r="O248" i="13"/>
  <c r="O1061" i="13" s="1"/>
  <c r="V248" i="13"/>
  <c r="V1061" i="13" s="1"/>
  <c r="M248" i="13"/>
  <c r="M1061" i="13" s="1"/>
  <c r="S248" i="13"/>
  <c r="S1061" i="13" s="1"/>
  <c r="P248" i="13"/>
  <c r="P1061" i="13" s="1"/>
  <c r="J248" i="13"/>
  <c r="J1061" i="13" s="1"/>
  <c r="K248" i="13"/>
  <c r="K1061" i="13" s="1"/>
  <c r="X252" i="14"/>
  <c r="X1047" i="14" s="1"/>
  <c r="R252" i="14"/>
  <c r="R1047" i="14" s="1"/>
  <c r="V252" i="14"/>
  <c r="V1047" i="14" s="1"/>
  <c r="O252" i="14"/>
  <c r="O1047" i="14" s="1"/>
  <c r="K252" i="14"/>
  <c r="K1047" i="14" s="1"/>
  <c r="U252" i="14"/>
  <c r="U1047" i="14" s="1"/>
  <c r="S252" i="14"/>
  <c r="S1047" i="14" s="1"/>
  <c r="N252" i="14"/>
  <c r="N1047" i="14" s="1"/>
  <c r="W252" i="14"/>
  <c r="W1047" i="14" s="1"/>
  <c r="L252" i="14"/>
  <c r="L1047" i="14" s="1"/>
  <c r="M252" i="14"/>
  <c r="M1047" i="14" s="1"/>
  <c r="P252" i="14"/>
  <c r="P1047" i="14" s="1"/>
  <c r="T252" i="14"/>
  <c r="T1047" i="14" s="1"/>
  <c r="J252" i="14"/>
  <c r="J1047" i="14" s="1"/>
  <c r="Q252" i="14"/>
  <c r="Q1047" i="14" s="1"/>
  <c r="X234" i="14"/>
  <c r="X1029" i="14" s="1"/>
  <c r="O234" i="14"/>
  <c r="O1029" i="14" s="1"/>
  <c r="W234" i="14"/>
  <c r="W1029" i="14" s="1"/>
  <c r="P234" i="14"/>
  <c r="P1029" i="14" s="1"/>
  <c r="T234" i="14"/>
  <c r="T1029" i="14" s="1"/>
  <c r="U234" i="14"/>
  <c r="U1029" i="14" s="1"/>
  <c r="N234" i="14"/>
  <c r="N1029" i="14" s="1"/>
  <c r="V234" i="14"/>
  <c r="V1029" i="14" s="1"/>
  <c r="R234" i="14"/>
  <c r="R1029" i="14" s="1"/>
  <c r="K234" i="14"/>
  <c r="K1029" i="14" s="1"/>
  <c r="M234" i="14"/>
  <c r="M1029" i="14" s="1"/>
  <c r="S234" i="14"/>
  <c r="S1029" i="14" s="1"/>
  <c r="J234" i="14"/>
  <c r="J1029" i="14" s="1"/>
  <c r="L234" i="14"/>
  <c r="L1029" i="14" s="1"/>
  <c r="Q234" i="14"/>
  <c r="Q1029" i="14" s="1"/>
  <c r="W251" i="14"/>
  <c r="W1046" i="14" s="1"/>
  <c r="S251" i="14"/>
  <c r="S1046" i="14" s="1"/>
  <c r="J251" i="14"/>
  <c r="J1046" i="14" s="1"/>
  <c r="Q251" i="14"/>
  <c r="Q1046" i="14" s="1"/>
  <c r="V251" i="14"/>
  <c r="V1046" i="14" s="1"/>
  <c r="K251" i="14"/>
  <c r="K1046" i="14" s="1"/>
  <c r="P251" i="14"/>
  <c r="P1046" i="14" s="1"/>
  <c r="X251" i="14"/>
  <c r="X1046" i="14" s="1"/>
  <c r="U251" i="14"/>
  <c r="U1046" i="14" s="1"/>
  <c r="M251" i="14"/>
  <c r="M1046" i="14" s="1"/>
  <c r="L251" i="14"/>
  <c r="L1046" i="14" s="1"/>
  <c r="R251" i="14"/>
  <c r="R1046" i="14" s="1"/>
  <c r="N251" i="14"/>
  <c r="N1046" i="14" s="1"/>
  <c r="T251" i="14"/>
  <c r="T1046" i="14" s="1"/>
  <c r="O251" i="14"/>
  <c r="O1046" i="14" s="1"/>
  <c r="S626" i="17"/>
  <c r="O630" i="17"/>
  <c r="X214" i="14"/>
  <c r="X1009" i="14" s="1"/>
  <c r="W214" i="14"/>
  <c r="W1009" i="14" s="1"/>
  <c r="M214" i="14"/>
  <c r="M1009" i="14" s="1"/>
  <c r="L214" i="14"/>
  <c r="L1009" i="14" s="1"/>
  <c r="O214" i="14"/>
  <c r="O1009" i="14" s="1"/>
  <c r="N214" i="14"/>
  <c r="N1009" i="14" s="1"/>
  <c r="S214" i="14"/>
  <c r="S1009" i="14" s="1"/>
  <c r="Q214" i="14"/>
  <c r="Q1009" i="14" s="1"/>
  <c r="K214" i="14"/>
  <c r="K1009" i="14" s="1"/>
  <c r="T214" i="14"/>
  <c r="T1009" i="14" s="1"/>
  <c r="U214" i="14"/>
  <c r="U1009" i="14" s="1"/>
  <c r="P214" i="14"/>
  <c r="P1009" i="14" s="1"/>
  <c r="R214" i="14"/>
  <c r="R1009" i="14" s="1"/>
  <c r="J214" i="14"/>
  <c r="J1009" i="14" s="1"/>
  <c r="V214" i="14"/>
  <c r="V1009" i="14" s="1"/>
  <c r="W205" i="14"/>
  <c r="W1000" i="14" s="1"/>
  <c r="J205" i="14"/>
  <c r="J1000" i="14" s="1"/>
  <c r="L205" i="14"/>
  <c r="L1000" i="14" s="1"/>
  <c r="P205" i="14"/>
  <c r="P1000" i="14" s="1"/>
  <c r="U205" i="14"/>
  <c r="U1000" i="14" s="1"/>
  <c r="M205" i="14"/>
  <c r="M1000" i="14" s="1"/>
  <c r="S205" i="14"/>
  <c r="S1000" i="14" s="1"/>
  <c r="R205" i="14"/>
  <c r="R1000" i="14" s="1"/>
  <c r="X205" i="14"/>
  <c r="X1000" i="14" s="1"/>
  <c r="T205" i="14"/>
  <c r="T1000" i="14" s="1"/>
  <c r="N205" i="14"/>
  <c r="N1000" i="14" s="1"/>
  <c r="Q205" i="14"/>
  <c r="Q1000" i="14" s="1"/>
  <c r="V205" i="14"/>
  <c r="V1000" i="14" s="1"/>
  <c r="O205" i="14"/>
  <c r="O1000" i="14" s="1"/>
  <c r="K205" i="14"/>
  <c r="K1000" i="14" s="1"/>
  <c r="X205" i="18"/>
  <c r="X997" i="18" s="1"/>
  <c r="W205" i="18"/>
  <c r="W997" i="18" s="1"/>
  <c r="L205" i="18"/>
  <c r="L997" i="18" s="1"/>
  <c r="R205" i="18"/>
  <c r="R997" i="18" s="1"/>
  <c r="U205" i="18"/>
  <c r="U997" i="18" s="1"/>
  <c r="V205" i="18"/>
  <c r="V997" i="18" s="1"/>
  <c r="J205" i="18"/>
  <c r="J997" i="18" s="1"/>
  <c r="M205" i="18"/>
  <c r="M997" i="18" s="1"/>
  <c r="S205" i="18"/>
  <c r="S997" i="18" s="1"/>
  <c r="K205" i="18"/>
  <c r="K997" i="18" s="1"/>
  <c r="T205" i="18"/>
  <c r="T997" i="18" s="1"/>
  <c r="P205" i="18"/>
  <c r="P997" i="18" s="1"/>
  <c r="O205" i="18"/>
  <c r="O997" i="18" s="1"/>
  <c r="Q205" i="18"/>
  <c r="Q997" i="18" s="1"/>
  <c r="N205" i="18"/>
  <c r="N997" i="18" s="1"/>
  <c r="W209" i="18"/>
  <c r="W1001" i="18" s="1"/>
  <c r="X209" i="18"/>
  <c r="X1001" i="18" s="1"/>
  <c r="V209" i="18"/>
  <c r="V1001" i="18" s="1"/>
  <c r="Q209" i="18"/>
  <c r="Q1001" i="18" s="1"/>
  <c r="J209" i="18"/>
  <c r="J1001" i="18" s="1"/>
  <c r="R209" i="18"/>
  <c r="R1001" i="18" s="1"/>
  <c r="P209" i="18"/>
  <c r="P1001" i="18" s="1"/>
  <c r="N209" i="18"/>
  <c r="N1001" i="18" s="1"/>
  <c r="L209" i="18"/>
  <c r="L1001" i="18" s="1"/>
  <c r="U209" i="18"/>
  <c r="U1001" i="18" s="1"/>
  <c r="S209" i="18"/>
  <c r="S1001" i="18" s="1"/>
  <c r="M209" i="18"/>
  <c r="M1001" i="18" s="1"/>
  <c r="T209" i="18"/>
  <c r="T1001" i="18" s="1"/>
  <c r="K209" i="18"/>
  <c r="K1001" i="18" s="1"/>
  <c r="O209" i="18"/>
  <c r="O1001" i="18" s="1"/>
  <c r="X165" i="14"/>
  <c r="X960" i="14" s="1"/>
  <c r="W165" i="14"/>
  <c r="W960" i="14" s="1"/>
  <c r="J165" i="14"/>
  <c r="J960" i="14" s="1"/>
  <c r="T165" i="14"/>
  <c r="T960" i="14" s="1"/>
  <c r="L165" i="14"/>
  <c r="L960" i="14" s="1"/>
  <c r="U165" i="14"/>
  <c r="U960" i="14" s="1"/>
  <c r="N165" i="14"/>
  <c r="N960" i="14" s="1"/>
  <c r="S165" i="14"/>
  <c r="S960" i="14" s="1"/>
  <c r="R165" i="14"/>
  <c r="R960" i="14" s="1"/>
  <c r="Q165" i="14"/>
  <c r="Q960" i="14" s="1"/>
  <c r="O165" i="14"/>
  <c r="O960" i="14" s="1"/>
  <c r="P165" i="14"/>
  <c r="P960" i="14" s="1"/>
  <c r="V165" i="14"/>
  <c r="V960" i="14" s="1"/>
  <c r="M165" i="14"/>
  <c r="M960" i="14" s="1"/>
  <c r="K165" i="14"/>
  <c r="K960" i="14" s="1"/>
  <c r="J625" i="17"/>
  <c r="P533" i="18" l="1"/>
  <c r="N17" i="2" s="1"/>
  <c r="Q1038" i="14"/>
  <c r="Q711" i="18"/>
  <c r="S404" i="13"/>
  <c r="Q942" i="18"/>
  <c r="T399" i="14"/>
  <c r="Y625" i="17"/>
  <c r="G87" i="21"/>
  <c r="Q404" i="13"/>
  <c r="J404" i="13"/>
  <c r="M399" i="14"/>
  <c r="V533" i="18"/>
  <c r="T17" i="2" s="1"/>
  <c r="E93" i="21"/>
  <c r="M533" i="18"/>
  <c r="K17" i="2" s="1"/>
  <c r="Q798" i="14"/>
  <c r="T533" i="18"/>
  <c r="R17" i="2" s="1"/>
  <c r="Q533" i="18"/>
  <c r="O17" i="2" s="1"/>
  <c r="H87" i="21"/>
  <c r="P399" i="14"/>
  <c r="Q1049" i="14"/>
  <c r="Y711" i="18"/>
  <c r="Y922" i="14"/>
  <c r="Y1043" i="14"/>
  <c r="Y1014" i="13"/>
  <c r="Y726" i="13"/>
  <c r="Y812" i="13"/>
  <c r="U399" i="14"/>
  <c r="X93" i="19"/>
  <c r="V404" i="13"/>
  <c r="N404" i="13"/>
  <c r="Q399" i="14"/>
  <c r="Q535" i="14" s="1"/>
  <c r="Y901" i="18"/>
  <c r="Y905" i="14"/>
  <c r="Y1006" i="18"/>
  <c r="Y1017" i="14"/>
  <c r="Y1026" i="18"/>
  <c r="Y1058" i="13"/>
  <c r="Y541" i="13"/>
  <c r="Y449" i="14"/>
  <c r="Y548" i="14"/>
  <c r="Y1038" i="14"/>
  <c r="Y1010" i="18"/>
  <c r="Y14" i="14"/>
  <c r="Y531" i="18"/>
  <c r="Y990" i="14"/>
  <c r="Y533" i="14"/>
  <c r="Y1028" i="13"/>
  <c r="Y630" i="17"/>
  <c r="Y935" i="13"/>
  <c r="Y924" i="14"/>
  <c r="Y753" i="18"/>
  <c r="Y795" i="18"/>
  <c r="Y289" i="13"/>
  <c r="Y149" i="13"/>
  <c r="Y1039" i="18"/>
  <c r="Y798" i="14"/>
  <c r="Y455" i="13"/>
  <c r="Y140" i="14"/>
  <c r="Y769" i="13"/>
  <c r="Y954" i="14"/>
  <c r="V545" i="13"/>
  <c r="Y931" i="13"/>
  <c r="L675" i="13"/>
  <c r="L816" i="13" s="1"/>
  <c r="J675" i="13"/>
  <c r="J816" i="13" s="1"/>
  <c r="Y1023" i="13"/>
  <c r="Y1002" i="18"/>
  <c r="X797" i="18"/>
  <c r="V17" i="3" s="1"/>
  <c r="Y1051" i="18"/>
  <c r="Y1049" i="18"/>
  <c r="Y907" i="14"/>
  <c r="Y917" i="14"/>
  <c r="Y966" i="18"/>
  <c r="Y560" i="13"/>
  <c r="M675" i="13"/>
  <c r="S535" i="14"/>
  <c r="Y95" i="18"/>
  <c r="Y975" i="13"/>
  <c r="Y687" i="13"/>
  <c r="Y932" i="18"/>
  <c r="Y896" i="14"/>
  <c r="Y958" i="14"/>
  <c r="Y447" i="18"/>
  <c r="Y1008" i="18"/>
  <c r="Y915" i="18"/>
  <c r="Y894" i="14"/>
  <c r="Y893" i="18"/>
  <c r="V535" i="14"/>
  <c r="Y901" i="14"/>
  <c r="Y489" i="18"/>
  <c r="Y283" i="14"/>
  <c r="Y904" i="14"/>
  <c r="Y491" i="14"/>
  <c r="Y914" i="14"/>
  <c r="Y498" i="13"/>
  <c r="Y1031" i="13"/>
  <c r="Y978" i="13"/>
  <c r="Y902" i="18"/>
  <c r="Y616" i="17"/>
  <c r="Y95" i="13"/>
  <c r="Y1007" i="14"/>
  <c r="Y1081" i="13"/>
  <c r="M935" i="14"/>
  <c r="V935" i="14"/>
  <c r="Y756" i="14"/>
  <c r="Y947" i="18"/>
  <c r="Y232" i="14"/>
  <c r="Y1061" i="13"/>
  <c r="Y1048" i="14"/>
  <c r="Y818" i="13"/>
  <c r="Y985" i="18"/>
  <c r="Y416" i="13"/>
  <c r="Q935" i="14"/>
  <c r="W935" i="14"/>
  <c r="Y1047" i="14"/>
  <c r="Y547" i="13"/>
  <c r="Y810" i="14"/>
  <c r="Y910" i="18"/>
  <c r="Y983" i="13"/>
  <c r="Y671" i="18"/>
  <c r="Y405" i="14"/>
  <c r="Y1018" i="14"/>
  <c r="Y968" i="18"/>
  <c r="Y714" i="14"/>
  <c r="Y407" i="18"/>
  <c r="Y670" i="14"/>
  <c r="Y233" i="14"/>
  <c r="Y253" i="13"/>
  <c r="J954" i="13"/>
  <c r="J145" i="13"/>
  <c r="Y987" i="13"/>
  <c r="Y675" i="18"/>
  <c r="N18" i="13"/>
  <c r="N827" i="13"/>
  <c r="N831" i="13" s="1"/>
  <c r="S1027" i="14"/>
  <c r="S1063" i="14" s="1"/>
  <c r="S268" i="14"/>
  <c r="Y1055" i="18"/>
  <c r="N662" i="14"/>
  <c r="N664" i="14" s="1"/>
  <c r="N800" i="14" s="1"/>
  <c r="N757" i="14"/>
  <c r="O948" i="13"/>
  <c r="O1089" i="13" s="1"/>
  <c r="O276" i="13"/>
  <c r="Y1054" i="13"/>
  <c r="S545" i="13"/>
  <c r="X962" i="13"/>
  <c r="X997" i="13" s="1"/>
  <c r="X184" i="13"/>
  <c r="Y973" i="14"/>
  <c r="Y934" i="13"/>
  <c r="X453" i="17"/>
  <c r="W453" i="17"/>
  <c r="Y895" i="18"/>
  <c r="Y965" i="13"/>
  <c r="Y956" i="13"/>
  <c r="P908" i="13"/>
  <c r="P131" i="13"/>
  <c r="L939" i="18"/>
  <c r="L183" i="18"/>
  <c r="L975" i="18" s="1"/>
  <c r="Y453" i="18"/>
  <c r="Y899" i="14"/>
  <c r="Y986" i="13"/>
  <c r="Y1056" i="14"/>
  <c r="Y982" i="13"/>
  <c r="Y233" i="18"/>
  <c r="Y225" i="13"/>
  <c r="Y1038" i="13"/>
  <c r="Y970" i="18"/>
  <c r="Y1018" i="13"/>
  <c r="Y994" i="18"/>
  <c r="Y245" i="14"/>
  <c r="Y112" i="18"/>
  <c r="Y103" i="14"/>
  <c r="Y244" i="13"/>
  <c r="Y683" i="13"/>
  <c r="Y506" i="13"/>
  <c r="Y204" i="14"/>
  <c r="Y254" i="13"/>
  <c r="J269" i="10"/>
  <c r="I133" i="18"/>
  <c r="M133" i="10"/>
  <c r="Y1058" i="14"/>
  <c r="Q1048" i="13"/>
  <c r="Q1083" i="13" s="1"/>
  <c r="Q270" i="13"/>
  <c r="J1048" i="13"/>
  <c r="J270" i="13"/>
  <c r="Y920" i="14"/>
  <c r="Y1064" i="13"/>
  <c r="K757" i="14"/>
  <c r="K662" i="14"/>
  <c r="K664" i="14" s="1"/>
  <c r="K800" i="14" s="1"/>
  <c r="V662" i="14"/>
  <c r="V664" i="14" s="1"/>
  <c r="V800" i="14" s="1"/>
  <c r="V757" i="14"/>
  <c r="Y1015" i="13"/>
  <c r="Y202" i="14"/>
  <c r="Y250" i="13"/>
  <c r="Y955" i="13"/>
  <c r="U533" i="18"/>
  <c r="S17" i="2" s="1"/>
  <c r="Y97" i="18"/>
  <c r="Y164" i="18"/>
  <c r="Y124" i="18"/>
  <c r="Y123" i="13"/>
  <c r="Y176" i="13"/>
  <c r="Y124" i="14"/>
  <c r="Y196" i="14"/>
  <c r="Y112" i="13"/>
  <c r="Y925" i="13"/>
  <c r="Y246" i="14"/>
  <c r="Y119" i="18"/>
  <c r="Y170" i="18"/>
  <c r="Y100" i="18"/>
  <c r="Y544" i="14"/>
  <c r="Y906" i="18"/>
  <c r="N948" i="13"/>
  <c r="N1089" i="13" s="1"/>
  <c r="N276" i="13"/>
  <c r="P276" i="13"/>
  <c r="P948" i="13"/>
  <c r="P1089" i="13" s="1"/>
  <c r="U227" i="13"/>
  <c r="U1005" i="13"/>
  <c r="U1040" i="13" s="1"/>
  <c r="V1005" i="13"/>
  <c r="V1040" i="13" s="1"/>
  <c r="V227" i="13"/>
  <c r="Y991" i="18"/>
  <c r="Y975" i="14"/>
  <c r="Y926" i="13"/>
  <c r="Y128" i="18"/>
  <c r="Y255" i="14"/>
  <c r="I129" i="17"/>
  <c r="M129" i="8"/>
  <c r="P943" i="14"/>
  <c r="P979" i="14" s="1"/>
  <c r="P184" i="14"/>
  <c r="U184" i="14"/>
  <c r="U943" i="14"/>
  <c r="U979" i="14" s="1"/>
  <c r="Q545" i="13"/>
  <c r="J545" i="13"/>
  <c r="Y971" i="18"/>
  <c r="Y909" i="13"/>
  <c r="Y925" i="14"/>
  <c r="O962" i="13"/>
  <c r="O997" i="13" s="1"/>
  <c r="O184" i="13"/>
  <c r="Y264" i="14"/>
  <c r="Y236" i="18"/>
  <c r="Y160" i="14"/>
  <c r="Y173" i="18"/>
  <c r="Y220" i="18"/>
  <c r="Y1012" i="18"/>
  <c r="Y266" i="14"/>
  <c r="Y1061" i="14"/>
  <c r="Y160" i="18"/>
  <c r="Y218" i="18"/>
  <c r="Y148" i="18"/>
  <c r="Y114" i="14"/>
  <c r="Y207" i="13"/>
  <c r="Y216" i="18"/>
  <c r="Y691" i="13"/>
  <c r="E96" i="21"/>
  <c r="Y969" i="13"/>
  <c r="Y890" i="18"/>
  <c r="Y923" i="14"/>
  <c r="Y950" i="18"/>
  <c r="Y989" i="14"/>
  <c r="Y988" i="14"/>
  <c r="X465" i="17"/>
  <c r="W465" i="17"/>
  <c r="Y906" i="14"/>
  <c r="V145" i="13"/>
  <c r="V954" i="13"/>
  <c r="V958" i="13" s="1"/>
  <c r="Q954" i="13"/>
  <c r="Q958" i="13" s="1"/>
  <c r="Q145" i="13"/>
  <c r="O809" i="14"/>
  <c r="O813" i="14" s="1"/>
  <c r="O18" i="14"/>
  <c r="R809" i="14"/>
  <c r="R813" i="14" s="1"/>
  <c r="R18" i="14"/>
  <c r="M1023" i="18"/>
  <c r="M267" i="18"/>
  <c r="M1059" i="18" s="1"/>
  <c r="W1023" i="18"/>
  <c r="W267" i="18"/>
  <c r="W1059" i="18" s="1"/>
  <c r="P226" i="14"/>
  <c r="P985" i="14"/>
  <c r="P1021" i="14" s="1"/>
  <c r="U985" i="14"/>
  <c r="U1021" i="14" s="1"/>
  <c r="U226" i="14"/>
  <c r="Y1013" i="18"/>
  <c r="Y912" i="18"/>
  <c r="Y200" i="13"/>
  <c r="Y152" i="13"/>
  <c r="Y637" i="13"/>
  <c r="Q675" i="13"/>
  <c r="Q816" i="13" s="1"/>
  <c r="Y125" i="18"/>
  <c r="Y104" i="18"/>
  <c r="Y1047" i="18"/>
  <c r="Y916" i="14"/>
  <c r="M535" i="14"/>
  <c r="Y915" i="14"/>
  <c r="L887" i="18"/>
  <c r="L131" i="18"/>
  <c r="X887" i="18"/>
  <c r="X131" i="18"/>
  <c r="Y1037" i="14"/>
  <c r="S908" i="13"/>
  <c r="S131" i="13"/>
  <c r="L908" i="13"/>
  <c r="L131" i="13"/>
  <c r="Y1049" i="13"/>
  <c r="Y1055" i="14"/>
  <c r="Y964" i="18"/>
  <c r="Q939" i="18"/>
  <c r="Q183" i="18"/>
  <c r="Q975" i="18" s="1"/>
  <c r="U939" i="18"/>
  <c r="U183" i="18"/>
  <c r="U975" i="18" s="1"/>
  <c r="Y412" i="13"/>
  <c r="V931" i="18"/>
  <c r="V143" i="18"/>
  <c r="V935" i="18" s="1"/>
  <c r="S931" i="18"/>
  <c r="S143" i="18"/>
  <c r="S935" i="18" s="1"/>
  <c r="Y495" i="18"/>
  <c r="Y265" i="13"/>
  <c r="Y263" i="13"/>
  <c r="Y181" i="13"/>
  <c r="Y261" i="13"/>
  <c r="T935" i="14"/>
  <c r="Y96" i="18"/>
  <c r="Y262" i="18"/>
  <c r="Y623" i="18"/>
  <c r="K797" i="18"/>
  <c r="I17" i="3" s="1"/>
  <c r="Y118" i="14"/>
  <c r="Y198" i="14"/>
  <c r="Y893" i="14"/>
  <c r="Y113" i="14"/>
  <c r="Y242" i="18"/>
  <c r="Y248" i="18"/>
  <c r="Y255" i="13"/>
  <c r="Y1068" i="13"/>
  <c r="Y214" i="13"/>
  <c r="Y198" i="18"/>
  <c r="N890" i="14"/>
  <c r="N927" i="14" s="1"/>
  <c r="N227" i="14"/>
  <c r="N132" i="14"/>
  <c r="M890" i="14"/>
  <c r="M927" i="14" s="1"/>
  <c r="M132" i="14"/>
  <c r="M227" i="14"/>
  <c r="Y941" i="13"/>
  <c r="Y992" i="14"/>
  <c r="O981" i="18"/>
  <c r="O225" i="18"/>
  <c r="O1017" i="18" s="1"/>
  <c r="P981" i="18"/>
  <c r="P225" i="18"/>
  <c r="P1017" i="18" s="1"/>
  <c r="Y940" i="13"/>
  <c r="Y916" i="13"/>
  <c r="Y921" i="13"/>
  <c r="Y1048" i="18"/>
  <c r="P827" i="13"/>
  <c r="P831" i="13" s="1"/>
  <c r="P18" i="13"/>
  <c r="X827" i="13"/>
  <c r="X831" i="13" s="1"/>
  <c r="X18" i="13"/>
  <c r="Y968" i="14"/>
  <c r="Y1071" i="13"/>
  <c r="Y1035" i="13"/>
  <c r="R87" i="21"/>
  <c r="Y970" i="13"/>
  <c r="Y250" i="14"/>
  <c r="Y196" i="13"/>
  <c r="Y921" i="14"/>
  <c r="T268" i="14"/>
  <c r="T1027" i="14"/>
  <c r="T1063" i="14" s="1"/>
  <c r="X268" i="14"/>
  <c r="X1027" i="14"/>
  <c r="X1063" i="14" s="1"/>
  <c r="Y986" i="18"/>
  <c r="P1048" i="13"/>
  <c r="P1083" i="13" s="1"/>
  <c r="P270" i="13"/>
  <c r="T943" i="14"/>
  <c r="T979" i="14" s="1"/>
  <c r="T184" i="14"/>
  <c r="R81" i="21"/>
  <c r="Y98" i="13"/>
  <c r="Y103" i="18"/>
  <c r="O1023" i="18"/>
  <c r="O267" i="18"/>
  <c r="O1059" i="18" s="1"/>
  <c r="Y360" i="14"/>
  <c r="P887" i="18"/>
  <c r="P131" i="18"/>
  <c r="U931" i="18"/>
  <c r="U143" i="18"/>
  <c r="U935" i="18" s="1"/>
  <c r="U890" i="14"/>
  <c r="U927" i="14" s="1"/>
  <c r="U132" i="14"/>
  <c r="U227" i="14"/>
  <c r="Y219" i="14"/>
  <c r="Y673" i="13"/>
  <c r="Y973" i="13"/>
  <c r="Y951" i="18"/>
  <c r="N184" i="14"/>
  <c r="N943" i="14"/>
  <c r="N979" i="14" s="1"/>
  <c r="M404" i="13"/>
  <c r="M545" i="13" s="1"/>
  <c r="Y898" i="18"/>
  <c r="Y207" i="14"/>
  <c r="Y911" i="13"/>
  <c r="Y988" i="18"/>
  <c r="L1023" i="18"/>
  <c r="L267" i="18"/>
  <c r="L1059" i="18" s="1"/>
  <c r="Y238" i="13"/>
  <c r="Y163" i="13"/>
  <c r="M816" i="13"/>
  <c r="U908" i="13"/>
  <c r="U131" i="13"/>
  <c r="Y991" i="13"/>
  <c r="T890" i="14"/>
  <c r="T927" i="14" s="1"/>
  <c r="T132" i="14"/>
  <c r="T227" i="14"/>
  <c r="U981" i="18"/>
  <c r="U225" i="18"/>
  <c r="U1017" i="18" s="1"/>
  <c r="Y165" i="14"/>
  <c r="Y209" i="18"/>
  <c r="Y205" i="18"/>
  <c r="Y205" i="14"/>
  <c r="Y214" i="14"/>
  <c r="Y1046" i="14"/>
  <c r="Y999" i="13"/>
  <c r="Y894" i="18"/>
  <c r="Y1010" i="14"/>
  <c r="Y913" i="18"/>
  <c r="Y1040" i="14"/>
  <c r="Y1062" i="13"/>
  <c r="Y946" i="18"/>
  <c r="K270" i="13"/>
  <c r="K1048" i="13"/>
  <c r="K1083" i="13" s="1"/>
  <c r="W1048" i="13"/>
  <c r="W1083" i="13" s="1"/>
  <c r="W270" i="13"/>
  <c r="Y1026" i="13"/>
  <c r="Y1012" i="13"/>
  <c r="R757" i="14"/>
  <c r="R662" i="14"/>
  <c r="R664" i="14" s="1"/>
  <c r="R800" i="14" s="1"/>
  <c r="W757" i="14"/>
  <c r="W662" i="14"/>
  <c r="W664" i="14" s="1"/>
  <c r="W800" i="14" s="1"/>
  <c r="Y918" i="18"/>
  <c r="K533" i="18"/>
  <c r="I17" i="2" s="1"/>
  <c r="W533" i="18"/>
  <c r="U17" i="2" s="1"/>
  <c r="Y1041" i="14"/>
  <c r="Y911" i="18"/>
  <c r="Y406" i="13"/>
  <c r="Y167" i="14"/>
  <c r="Y209" i="13"/>
  <c r="Y140" i="18"/>
  <c r="Y219" i="18"/>
  <c r="Y215" i="18"/>
  <c r="Y129" i="14"/>
  <c r="Y149" i="18"/>
  <c r="Y141" i="14"/>
  <c r="Y264" i="13"/>
  <c r="Y1077" i="13"/>
  <c r="Y119" i="14"/>
  <c r="Y203" i="13"/>
  <c r="Y254" i="18"/>
  <c r="Y182" i="14"/>
  <c r="Y717" i="18"/>
  <c r="Y120" i="13"/>
  <c r="Y15" i="14"/>
  <c r="Y232" i="18"/>
  <c r="Y1011" i="13"/>
  <c r="T948" i="13"/>
  <c r="T1089" i="13" s="1"/>
  <c r="T276" i="13"/>
  <c r="J948" i="13"/>
  <c r="J276" i="13"/>
  <c r="K1005" i="13"/>
  <c r="K1040" i="13" s="1"/>
  <c r="K227" i="13"/>
  <c r="T1005" i="13"/>
  <c r="T1040" i="13" s="1"/>
  <c r="T227" i="13"/>
  <c r="Y1033" i="18"/>
  <c r="J94" i="21"/>
  <c r="R94" i="21"/>
  <c r="V297" i="17" s="1"/>
  <c r="H94" i="21"/>
  <c r="L285" i="17" s="1"/>
  <c r="O94" i="21"/>
  <c r="S286" i="17" s="1"/>
  <c r="I94" i="21"/>
  <c r="K94" i="21"/>
  <c r="M94" i="21"/>
  <c r="Q94" i="21"/>
  <c r="G94" i="21"/>
  <c r="N94" i="21"/>
  <c r="R285" i="17" s="1"/>
  <c r="L94" i="21"/>
  <c r="P286" i="17" s="1"/>
  <c r="F94" i="21"/>
  <c r="J297" i="17" s="1"/>
  <c r="P94" i="21"/>
  <c r="Y920" i="13"/>
  <c r="I117" i="17"/>
  <c r="M117" i="8"/>
  <c r="Q184" i="14"/>
  <c r="Q943" i="14"/>
  <c r="Q979" i="14" s="1"/>
  <c r="V943" i="14"/>
  <c r="V979" i="14" s="1"/>
  <c r="V184" i="14"/>
  <c r="Y258" i="14"/>
  <c r="Y97" i="13"/>
  <c r="Y164" i="13"/>
  <c r="Y166" i="18"/>
  <c r="Y224" i="14"/>
  <c r="Y166" i="14"/>
  <c r="Y99" i="18"/>
  <c r="Y238" i="14"/>
  <c r="Y229" i="13"/>
  <c r="Y395" i="18"/>
  <c r="K545" i="13"/>
  <c r="W545" i="13"/>
  <c r="Y933" i="18"/>
  <c r="Y990" i="13"/>
  <c r="R962" i="13"/>
  <c r="R997" i="13" s="1"/>
  <c r="R184" i="13"/>
  <c r="S962" i="13"/>
  <c r="S997" i="13" s="1"/>
  <c r="S184" i="13"/>
  <c r="Y955" i="14"/>
  <c r="Y965" i="18"/>
  <c r="Y909" i="14"/>
  <c r="Y1020" i="13"/>
  <c r="Y209" i="14"/>
  <c r="Y197" i="18"/>
  <c r="Y156" i="13"/>
  <c r="Y219" i="13"/>
  <c r="Y151" i="14"/>
  <c r="Y1025" i="13"/>
  <c r="Y1035" i="14"/>
  <c r="Y1066" i="13"/>
  <c r="Y971" i="14"/>
  <c r="Y963" i="13"/>
  <c r="X456" i="17"/>
  <c r="W456" i="17"/>
  <c r="T145" i="13"/>
  <c r="T954" i="13"/>
  <c r="T958" i="13" s="1"/>
  <c r="N954" i="13"/>
  <c r="N958" i="13" s="1"/>
  <c r="N145" i="13"/>
  <c r="J809" i="14"/>
  <c r="J18" i="14"/>
  <c r="K809" i="14"/>
  <c r="K813" i="14" s="1"/>
  <c r="K18" i="14"/>
  <c r="Y777" i="13"/>
  <c r="Y900" i="18"/>
  <c r="Y1052" i="13"/>
  <c r="N1023" i="18"/>
  <c r="N267" i="18"/>
  <c r="N1059" i="18" s="1"/>
  <c r="X1023" i="18"/>
  <c r="X267" i="18"/>
  <c r="X1059" i="18" s="1"/>
  <c r="L985" i="14"/>
  <c r="L1021" i="14" s="1"/>
  <c r="L226" i="14"/>
  <c r="X226" i="14"/>
  <c r="X985" i="14"/>
  <c r="X1021" i="14" s="1"/>
  <c r="Y998" i="14"/>
  <c r="Y1075" i="13"/>
  <c r="Y944" i="18"/>
  <c r="Y903" i="14"/>
  <c r="Y949" i="18"/>
  <c r="P675" i="13"/>
  <c r="P816" i="13" s="1"/>
  <c r="O675" i="13"/>
  <c r="O816" i="13" s="1"/>
  <c r="Y950" i="14"/>
  <c r="Y981" i="13"/>
  <c r="K535" i="14"/>
  <c r="N399" i="14"/>
  <c r="N535" i="14" s="1"/>
  <c r="M887" i="18"/>
  <c r="M131" i="18"/>
  <c r="Y214" i="18"/>
  <c r="Y272" i="13"/>
  <c r="Y242" i="14"/>
  <c r="Y217" i="18"/>
  <c r="Y210" i="18"/>
  <c r="X908" i="13"/>
  <c r="X131" i="13"/>
  <c r="W908" i="13"/>
  <c r="W131" i="13"/>
  <c r="W939" i="18"/>
  <c r="W183" i="18"/>
  <c r="W975" i="18" s="1"/>
  <c r="P183" i="18"/>
  <c r="P975" i="18" s="1"/>
  <c r="P939" i="18"/>
  <c r="Y153" i="18"/>
  <c r="Y891" i="14"/>
  <c r="Q931" i="18"/>
  <c r="Q143" i="18"/>
  <c r="Q935" i="18" s="1"/>
  <c r="K931" i="18"/>
  <c r="K143" i="18"/>
  <c r="K935" i="18" s="1"/>
  <c r="R935" i="14"/>
  <c r="S935" i="14"/>
  <c r="N797" i="18"/>
  <c r="L17" i="3" s="1"/>
  <c r="M797" i="18"/>
  <c r="K17" i="3" s="1"/>
  <c r="Y913" i="14"/>
  <c r="Y1040" i="18"/>
  <c r="Y990" i="18"/>
  <c r="Y932" i="13"/>
  <c r="P132" i="14"/>
  <c r="P890" i="14"/>
  <c r="P927" i="14" s="1"/>
  <c r="P227" i="14"/>
  <c r="V890" i="14"/>
  <c r="V927" i="14" s="1"/>
  <c r="V132" i="14"/>
  <c r="V227" i="14"/>
  <c r="Y169" i="18"/>
  <c r="Y240" i="18"/>
  <c r="Y104" i="14"/>
  <c r="Y222" i="14"/>
  <c r="Y171" i="13"/>
  <c r="Y223" i="13"/>
  <c r="Y201" i="18"/>
  <c r="Y105" i="13"/>
  <c r="Y252" i="13"/>
  <c r="Y105" i="18"/>
  <c r="Y162" i="14"/>
  <c r="Y128" i="13"/>
  <c r="Y172" i="14"/>
  <c r="Y197" i="14"/>
  <c r="Y162" i="13"/>
  <c r="V981" i="18"/>
  <c r="V225" i="18"/>
  <c r="V1017" i="18" s="1"/>
  <c r="X981" i="18"/>
  <c r="X225" i="18"/>
  <c r="X1017" i="18" s="1"/>
  <c r="Y1034" i="13"/>
  <c r="M827" i="13"/>
  <c r="M831" i="13" s="1"/>
  <c r="M18" i="13"/>
  <c r="Q18" i="13"/>
  <c r="Q827" i="13"/>
  <c r="Q831" i="13" s="1"/>
  <c r="Y265" i="14"/>
  <c r="Y257" i="13"/>
  <c r="Y239" i="18"/>
  <c r="Y1001" i="14"/>
  <c r="I661" i="18"/>
  <c r="Y661" i="18" s="1"/>
  <c r="L269" i="10"/>
  <c r="Y914" i="13"/>
  <c r="Y927" i="13"/>
  <c r="Y1009" i="13"/>
  <c r="Y260" i="13"/>
  <c r="Y245" i="18"/>
  <c r="Y1037" i="18"/>
  <c r="Y126" i="14"/>
  <c r="Y161" i="18"/>
  <c r="Y211" i="14"/>
  <c r="Y217" i="14"/>
  <c r="Y247" i="13"/>
  <c r="Y235" i="18"/>
  <c r="Y215" i="13"/>
  <c r="R1027" i="14"/>
  <c r="R1063" i="14" s="1"/>
  <c r="R268" i="14"/>
  <c r="W1027" i="14"/>
  <c r="W1063" i="14" s="1"/>
  <c r="W268" i="14"/>
  <c r="Y960" i="14"/>
  <c r="I134" i="14"/>
  <c r="M134" i="6"/>
  <c r="J270" i="6"/>
  <c r="N1048" i="13"/>
  <c r="N1083" i="13" s="1"/>
  <c r="N270" i="13"/>
  <c r="Y1041" i="18"/>
  <c r="Y919" i="18"/>
  <c r="N1005" i="13"/>
  <c r="N1040" i="13" s="1"/>
  <c r="N227" i="13"/>
  <c r="Y148" i="14"/>
  <c r="W962" i="13"/>
  <c r="W997" i="13" s="1"/>
  <c r="W184" i="13"/>
  <c r="Y240" i="14"/>
  <c r="M809" i="14"/>
  <c r="M813" i="14" s="1"/>
  <c r="M18" i="14"/>
  <c r="J226" i="14"/>
  <c r="J985" i="14"/>
  <c r="Y143" i="13"/>
  <c r="Y155" i="14"/>
  <c r="Y240" i="13"/>
  <c r="M908" i="13"/>
  <c r="M131" i="13"/>
  <c r="W981" i="18"/>
  <c r="W225" i="18"/>
  <c r="W1017" i="18" s="1"/>
  <c r="Y127" i="13"/>
  <c r="Y892" i="14"/>
  <c r="O1048" i="13"/>
  <c r="O1083" i="13" s="1"/>
  <c r="O270" i="13"/>
  <c r="Y909" i="18"/>
  <c r="T662" i="14"/>
  <c r="T664" i="14" s="1"/>
  <c r="T800" i="14" s="1"/>
  <c r="T757" i="14"/>
  <c r="Y997" i="14"/>
  <c r="R948" i="13"/>
  <c r="R1089" i="13" s="1"/>
  <c r="R276" i="13"/>
  <c r="F35" i="12"/>
  <c r="K954" i="13"/>
  <c r="K958" i="13" s="1"/>
  <c r="K145" i="13"/>
  <c r="R985" i="14"/>
  <c r="R1021" i="14" s="1"/>
  <c r="R226" i="14"/>
  <c r="Y919" i="13"/>
  <c r="Y176" i="18"/>
  <c r="Y108" i="14"/>
  <c r="Y213" i="18"/>
  <c r="Y157" i="18"/>
  <c r="L931" i="18"/>
  <c r="L143" i="18"/>
  <c r="L935" i="18" s="1"/>
  <c r="Y929" i="13"/>
  <c r="Y993" i="18"/>
  <c r="Y953" i="14"/>
  <c r="Y1056" i="18"/>
  <c r="G29" i="24"/>
  <c r="G36" i="1"/>
  <c r="Y997" i="18"/>
  <c r="Y1025" i="18"/>
  <c r="Y455" i="14"/>
  <c r="Y102" i="18"/>
  <c r="Y161" i="14"/>
  <c r="X15" i="19"/>
  <c r="Y152" i="14"/>
  <c r="Y215" i="14"/>
  <c r="Y263" i="18"/>
  <c r="Y203" i="18"/>
  <c r="Y995" i="18"/>
  <c r="Y1054" i="14"/>
  <c r="G25" i="24"/>
  <c r="S1048" i="13"/>
  <c r="S1083" i="13" s="1"/>
  <c r="S270" i="13"/>
  <c r="X1048" i="13"/>
  <c r="X1083" i="13" s="1"/>
  <c r="X270" i="13"/>
  <c r="Y912" i="14"/>
  <c r="P757" i="14"/>
  <c r="P662" i="14"/>
  <c r="P664" i="14" s="1"/>
  <c r="P800" i="14" s="1"/>
  <c r="X757" i="14"/>
  <c r="X662" i="14"/>
  <c r="X664" i="14" s="1"/>
  <c r="X800" i="14" s="1"/>
  <c r="Y1028" i="14"/>
  <c r="Y1063" i="13"/>
  <c r="R533" i="18"/>
  <c r="P17" i="2" s="1"/>
  <c r="X533" i="18"/>
  <c r="V17" i="2" s="1"/>
  <c r="Y962" i="14"/>
  <c r="Y198" i="13"/>
  <c r="Y114" i="18"/>
  <c r="Y200" i="18"/>
  <c r="Y180" i="13"/>
  <c r="Y118" i="18"/>
  <c r="Y241" i="14"/>
  <c r="Y195" i="13"/>
  <c r="Y101" i="14"/>
  <c r="Y112" i="14"/>
  <c r="Y256" i="14"/>
  <c r="Y1051" i="14"/>
  <c r="Y237" i="13"/>
  <c r="Y201" i="13"/>
  <c r="U948" i="13"/>
  <c r="U1089" i="13" s="1"/>
  <c r="U276" i="13"/>
  <c r="X276" i="13"/>
  <c r="X948" i="13"/>
  <c r="X1089" i="13" s="1"/>
  <c r="O1005" i="13"/>
  <c r="O1040" i="13" s="1"/>
  <c r="O227" i="13"/>
  <c r="X1005" i="13"/>
  <c r="X1040" i="13" s="1"/>
  <c r="X227" i="13"/>
  <c r="Y1034" i="14"/>
  <c r="I120" i="17"/>
  <c r="M120" i="8"/>
  <c r="O943" i="14"/>
  <c r="O979" i="14" s="1"/>
  <c r="O184" i="14"/>
  <c r="K184" i="14"/>
  <c r="K943" i="14"/>
  <c r="K979" i="14" s="1"/>
  <c r="Y977" i="13"/>
  <c r="Y891" i="18"/>
  <c r="I397" i="18"/>
  <c r="Y397" i="18" s="1"/>
  <c r="K269" i="10"/>
  <c r="O404" i="13"/>
  <c r="O545" i="13" s="1"/>
  <c r="X545" i="13"/>
  <c r="Y1005" i="14"/>
  <c r="Y618" i="17"/>
  <c r="Y948" i="14"/>
  <c r="Y1002" i="14"/>
  <c r="N962" i="13"/>
  <c r="N997" i="13" s="1"/>
  <c r="N184" i="13"/>
  <c r="L962" i="13"/>
  <c r="L997" i="13" s="1"/>
  <c r="L184" i="13"/>
  <c r="Y1057" i="14"/>
  <c r="Y111" i="14"/>
  <c r="W954" i="13"/>
  <c r="W958" i="13" s="1"/>
  <c r="W145" i="13"/>
  <c r="S954" i="13"/>
  <c r="S958" i="13" s="1"/>
  <c r="S145" i="13"/>
  <c r="L18" i="14"/>
  <c r="L809" i="14"/>
  <c r="L813" i="14" s="1"/>
  <c r="Q809" i="14"/>
  <c r="Q813" i="14" s="1"/>
  <c r="Q18" i="14"/>
  <c r="Y211" i="18"/>
  <c r="Y252" i="18"/>
  <c r="Y192" i="18"/>
  <c r="Y253" i="18"/>
  <c r="Y1045" i="18"/>
  <c r="Y107" i="14"/>
  <c r="Y108" i="18"/>
  <c r="Y239" i="13"/>
  <c r="Y165" i="18"/>
  <c r="Y110" i="18"/>
  <c r="Y231" i="18"/>
  <c r="J267" i="18"/>
  <c r="J1059" i="18" s="1"/>
  <c r="J1023" i="18"/>
  <c r="N985" i="14"/>
  <c r="N1021" i="14" s="1"/>
  <c r="N226" i="14"/>
  <c r="W226" i="14"/>
  <c r="W985" i="14"/>
  <c r="W1021" i="14" s="1"/>
  <c r="Y897" i="14"/>
  <c r="Y1044" i="14"/>
  <c r="Y247" i="18"/>
  <c r="Y197" i="13"/>
  <c r="Y223" i="14"/>
  <c r="Y110" i="14"/>
  <c r="Y115" i="13"/>
  <c r="Y258" i="18"/>
  <c r="Y168" i="14"/>
  <c r="Y171" i="14"/>
  <c r="Y212" i="18"/>
  <c r="Y106" i="13"/>
  <c r="Y939" i="13"/>
  <c r="Y1033" i="13"/>
  <c r="T675" i="13"/>
  <c r="T816" i="13" s="1"/>
  <c r="K675" i="13"/>
  <c r="K816" i="13" s="1"/>
  <c r="Y116" i="14"/>
  <c r="Y195" i="18"/>
  <c r="Y255" i="18"/>
  <c r="Y180" i="18"/>
  <c r="Y1053" i="13"/>
  <c r="O399" i="14"/>
  <c r="O535" i="14" s="1"/>
  <c r="J535" i="14"/>
  <c r="Y964" i="14"/>
  <c r="R887" i="18"/>
  <c r="R131" i="18"/>
  <c r="J131" i="18"/>
  <c r="J887" i="18"/>
  <c r="Y762" i="14"/>
  <c r="Y420" i="13"/>
  <c r="V908" i="13"/>
  <c r="V131" i="13"/>
  <c r="Y247" i="14"/>
  <c r="Y236" i="13"/>
  <c r="Y154" i="14"/>
  <c r="Y150" i="14"/>
  <c r="Y945" i="14"/>
  <c r="Y175" i="14"/>
  <c r="Y924" i="13"/>
  <c r="J183" i="18"/>
  <c r="J975" i="18" s="1"/>
  <c r="J939" i="18"/>
  <c r="X939" i="18"/>
  <c r="X183" i="18"/>
  <c r="X975" i="18" s="1"/>
  <c r="Y945" i="18"/>
  <c r="Y1049" i="14"/>
  <c r="N143" i="18"/>
  <c r="N935" i="18" s="1"/>
  <c r="N931" i="18"/>
  <c r="T931" i="18"/>
  <c r="T143" i="18"/>
  <c r="T935" i="18" s="1"/>
  <c r="K935" i="14"/>
  <c r="J935" i="14"/>
  <c r="S797" i="18"/>
  <c r="Q17" i="3" s="1"/>
  <c r="O797" i="18"/>
  <c r="M17" i="3" s="1"/>
  <c r="Y993" i="14"/>
  <c r="Y207" i="18"/>
  <c r="Y98" i="14"/>
  <c r="Y965" i="14"/>
  <c r="Y908" i="14"/>
  <c r="Y1027" i="13"/>
  <c r="F87" i="21"/>
  <c r="E90" i="21"/>
  <c r="S227" i="14"/>
  <c r="S890" i="14"/>
  <c r="S927" i="14" s="1"/>
  <c r="S132" i="14"/>
  <c r="Q890" i="14"/>
  <c r="Q927" i="14" s="1"/>
  <c r="Q227" i="14"/>
  <c r="Q132" i="14"/>
  <c r="Y1032" i="18"/>
  <c r="Y918" i="13"/>
  <c r="Y967" i="14"/>
  <c r="L981" i="18"/>
  <c r="L225" i="18"/>
  <c r="L1017" i="18" s="1"/>
  <c r="M981" i="18"/>
  <c r="M225" i="18"/>
  <c r="M1017" i="18" s="1"/>
  <c r="V827" i="13"/>
  <c r="V831" i="13" s="1"/>
  <c r="V18" i="13"/>
  <c r="R18" i="13"/>
  <c r="R827" i="13"/>
  <c r="R831" i="13" s="1"/>
  <c r="Y1060" i="14"/>
  <c r="Y244" i="18"/>
  <c r="Y250" i="18"/>
  <c r="Y1042" i="18"/>
  <c r="Y720" i="14"/>
  <c r="Y173" i="14"/>
  <c r="Y258" i="13"/>
  <c r="Y734" i="13"/>
  <c r="Y951" i="14"/>
  <c r="Y659" i="18"/>
  <c r="Y497" i="14"/>
  <c r="Y244" i="14"/>
  <c r="Y99" i="13"/>
  <c r="Y217" i="13"/>
  <c r="N1027" i="14"/>
  <c r="N1063" i="14" s="1"/>
  <c r="N268" i="14"/>
  <c r="Q757" i="14"/>
  <c r="Q662" i="14"/>
  <c r="Q664" i="14" s="1"/>
  <c r="Q800" i="14" s="1"/>
  <c r="Y463" i="13"/>
  <c r="V948" i="13"/>
  <c r="V1089" i="13" s="1"/>
  <c r="V276" i="13"/>
  <c r="Y154" i="13"/>
  <c r="Y243" i="14"/>
  <c r="Y267" i="13"/>
  <c r="N545" i="13"/>
  <c r="Y98" i="18"/>
  <c r="Y222" i="18"/>
  <c r="Y196" i="18"/>
  <c r="Y113" i="18"/>
  <c r="R1023" i="18"/>
  <c r="R267" i="18"/>
  <c r="R1059" i="18" s="1"/>
  <c r="Y168" i="13"/>
  <c r="U887" i="18"/>
  <c r="U131" i="18"/>
  <c r="N939" i="18"/>
  <c r="N183" i="18"/>
  <c r="N975" i="18" s="1"/>
  <c r="K270" i="6"/>
  <c r="I535" i="14" s="1"/>
  <c r="I399" i="14"/>
  <c r="L890" i="14"/>
  <c r="L927" i="14" s="1"/>
  <c r="L132" i="14"/>
  <c r="L227" i="14"/>
  <c r="Y234" i="18"/>
  <c r="Y936" i="14"/>
  <c r="Q227" i="13"/>
  <c r="Q1005" i="13"/>
  <c r="Q1040" i="13" s="1"/>
  <c r="Y151" i="18"/>
  <c r="Y251" i="18"/>
  <c r="Y239" i="14"/>
  <c r="O954" i="13"/>
  <c r="O958" i="13" s="1"/>
  <c r="O145" i="13"/>
  <c r="Y905" i="18"/>
  <c r="U267" i="18"/>
  <c r="U1059" i="18" s="1"/>
  <c r="U1023" i="18"/>
  <c r="Y976" i="13"/>
  <c r="Y126" i="13"/>
  <c r="Y220" i="13"/>
  <c r="Y1013" i="13"/>
  <c r="Y996" i="18"/>
  <c r="T535" i="14"/>
  <c r="S887" i="18"/>
  <c r="S131" i="18"/>
  <c r="S939" i="18"/>
  <c r="S183" i="18"/>
  <c r="S975" i="18" s="1"/>
  <c r="Y218" i="14"/>
  <c r="Y1059" i="13"/>
  <c r="W827" i="13"/>
  <c r="W831" i="13" s="1"/>
  <c r="W18" i="13"/>
  <c r="L274" i="5"/>
  <c r="I675" i="13"/>
  <c r="L1027" i="14"/>
  <c r="L1063" i="14" s="1"/>
  <c r="L268" i="14"/>
  <c r="Y1009" i="14"/>
  <c r="Y1016" i="14"/>
  <c r="Y930" i="13"/>
  <c r="Y917" i="13"/>
  <c r="Y259" i="14"/>
  <c r="Y178" i="18"/>
  <c r="Y904" i="18"/>
  <c r="Y898" i="14"/>
  <c r="Y249" i="13"/>
  <c r="Y263" i="14"/>
  <c r="Y192" i="14"/>
  <c r="Y987" i="14"/>
  <c r="Y248" i="14"/>
  <c r="Y172" i="13"/>
  <c r="Y985" i="13"/>
  <c r="Y154" i="18"/>
  <c r="Y97" i="14"/>
  <c r="Y200" i="14"/>
  <c r="Y253" i="14"/>
  <c r="Y235" i="13"/>
  <c r="R1048" i="13"/>
  <c r="R1083" i="13" s="1"/>
  <c r="R270" i="13"/>
  <c r="Y117" i="14"/>
  <c r="Y190" i="18"/>
  <c r="Y125" i="14"/>
  <c r="Y243" i="13"/>
  <c r="Y155" i="13"/>
  <c r="Y164" i="14"/>
  <c r="Y1019" i="13"/>
  <c r="L662" i="14"/>
  <c r="L664" i="14" s="1"/>
  <c r="L800" i="14" s="1"/>
  <c r="L757" i="14"/>
  <c r="J662" i="14"/>
  <c r="J664" i="14" s="1"/>
  <c r="J800" i="14" s="1"/>
  <c r="J757" i="14"/>
  <c r="Y976" i="14"/>
  <c r="Y116" i="18"/>
  <c r="Y220" i="14"/>
  <c r="Y216" i="13"/>
  <c r="Y201" i="14"/>
  <c r="Y224" i="13"/>
  <c r="Y249" i="18"/>
  <c r="Y937" i="14"/>
  <c r="Y122" i="13"/>
  <c r="X285" i="17"/>
  <c r="S285" i="17"/>
  <c r="T285" i="17"/>
  <c r="U285" i="17"/>
  <c r="W285" i="17"/>
  <c r="K285" i="17"/>
  <c r="Q285" i="17"/>
  <c r="O285" i="17"/>
  <c r="N285" i="17"/>
  <c r="M285" i="17"/>
  <c r="Y122" i="18"/>
  <c r="Y160" i="13"/>
  <c r="Y142" i="13"/>
  <c r="Y126" i="18"/>
  <c r="Y105" i="14"/>
  <c r="Y900" i="14"/>
  <c r="Y359" i="18"/>
  <c r="Y127" i="18"/>
  <c r="Y110" i="13"/>
  <c r="Y402" i="13"/>
  <c r="Y889" i="18"/>
  <c r="Y936" i="13"/>
  <c r="Y989" i="13"/>
  <c r="Y919" i="14"/>
  <c r="Y892" i="18"/>
  <c r="Y1016" i="13"/>
  <c r="Y1046" i="18"/>
  <c r="Y977" i="14"/>
  <c r="Y1024" i="18"/>
  <c r="Y1008" i="13"/>
  <c r="Y1050" i="13"/>
  <c r="M276" i="13"/>
  <c r="M948" i="13"/>
  <c r="M1089" i="13" s="1"/>
  <c r="Q948" i="13"/>
  <c r="Q1089" i="13" s="1"/>
  <c r="Q276" i="13"/>
  <c r="R1005" i="13"/>
  <c r="R1040" i="13" s="1"/>
  <c r="R227" i="13"/>
  <c r="W1005" i="13"/>
  <c r="W1040" i="13" s="1"/>
  <c r="W227" i="13"/>
  <c r="Y1031" i="14"/>
  <c r="Y943" i="18"/>
  <c r="Y1043" i="18"/>
  <c r="Y208" i="18"/>
  <c r="Y967" i="13"/>
  <c r="I107" i="17"/>
  <c r="M107" i="8"/>
  <c r="J130" i="8"/>
  <c r="M943" i="14"/>
  <c r="M979" i="14" s="1"/>
  <c r="M184" i="14"/>
  <c r="J943" i="14"/>
  <c r="J184" i="14"/>
  <c r="Y1080" i="13"/>
  <c r="Y910" i="13"/>
  <c r="Y958" i="18"/>
  <c r="Y1042" i="13"/>
  <c r="Y366" i="13"/>
  <c r="L545" i="13"/>
  <c r="Y179" i="18"/>
  <c r="Y175" i="18"/>
  <c r="Y1030" i="14"/>
  <c r="Y153" i="14"/>
  <c r="Y106" i="18"/>
  <c r="Y163" i="18"/>
  <c r="Y167" i="13"/>
  <c r="Y980" i="13"/>
  <c r="Y966" i="13"/>
  <c r="M962" i="13"/>
  <c r="M997" i="13" s="1"/>
  <c r="M184" i="13"/>
  <c r="T962" i="13"/>
  <c r="T997" i="13" s="1"/>
  <c r="T184" i="13"/>
  <c r="Y1028" i="18"/>
  <c r="Y1032" i="13"/>
  <c r="Y178" i="14"/>
  <c r="J274" i="5"/>
  <c r="I133" i="13"/>
  <c r="M133" i="5"/>
  <c r="Y972" i="14"/>
  <c r="U954" i="13"/>
  <c r="U958" i="13" s="1"/>
  <c r="U145" i="13"/>
  <c r="L145" i="13"/>
  <c r="L954" i="13"/>
  <c r="L958" i="13" s="1"/>
  <c r="U809" i="14"/>
  <c r="U813" i="14" s="1"/>
  <c r="U18" i="14"/>
  <c r="V18" i="14"/>
  <c r="V809" i="14"/>
  <c r="V813" i="14" s="1"/>
  <c r="Y1003" i="18"/>
  <c r="Y984" i="18"/>
  <c r="Y957" i="18"/>
  <c r="S1023" i="18"/>
  <c r="S267" i="18"/>
  <c r="S1059" i="18" s="1"/>
  <c r="V1023" i="18"/>
  <c r="V267" i="18"/>
  <c r="V1059" i="18" s="1"/>
  <c r="Y190" i="14"/>
  <c r="S985" i="14"/>
  <c r="S1021" i="14" s="1"/>
  <c r="S226" i="14"/>
  <c r="Y213" i="14"/>
  <c r="Y242" i="13"/>
  <c r="Y907" i="18"/>
  <c r="Y1038" i="18"/>
  <c r="Y928" i="13"/>
  <c r="Y1050" i="18"/>
  <c r="Y966" i="14"/>
  <c r="Y1051" i="13"/>
  <c r="Y1005" i="18"/>
  <c r="S675" i="13"/>
  <c r="S816" i="13" s="1"/>
  <c r="U675" i="13"/>
  <c r="U816" i="13" s="1"/>
  <c r="Y986" i="14"/>
  <c r="U535" i="14"/>
  <c r="P535" i="14"/>
  <c r="N887" i="18"/>
  <c r="N131" i="18"/>
  <c r="Q887" i="18"/>
  <c r="Q131" i="18"/>
  <c r="N908" i="13"/>
  <c r="N131" i="13"/>
  <c r="T908" i="13"/>
  <c r="T131" i="13"/>
  <c r="Y970" i="14"/>
  <c r="Y206" i="18"/>
  <c r="Y998" i="18"/>
  <c r="Y260" i="14"/>
  <c r="Y191" i="18"/>
  <c r="Y238" i="18"/>
  <c r="Y212" i="14"/>
  <c r="Y177" i="18"/>
  <c r="Y172" i="18"/>
  <c r="Y111" i="13"/>
  <c r="Y194" i="13"/>
  <c r="Y1007" i="13"/>
  <c r="Y147" i="18"/>
  <c r="R939" i="18"/>
  <c r="R183" i="18"/>
  <c r="R975" i="18" s="1"/>
  <c r="O931" i="18"/>
  <c r="O143" i="18"/>
  <c r="O935" i="18" s="1"/>
  <c r="J931" i="18"/>
  <c r="J143" i="18"/>
  <c r="J935" i="18" s="1"/>
  <c r="Y1078" i="13"/>
  <c r="Y1076" i="13"/>
  <c r="Y994" i="13"/>
  <c r="U935" i="14"/>
  <c r="X935" i="14"/>
  <c r="V797" i="18"/>
  <c r="T17" i="3" s="1"/>
  <c r="U797" i="18"/>
  <c r="S17" i="3" s="1"/>
  <c r="Y999" i="18"/>
  <c r="Y116" i="13"/>
  <c r="Y106" i="14"/>
  <c r="Y115" i="14"/>
  <c r="Y170" i="14"/>
  <c r="Y1069" i="13"/>
  <c r="Y151" i="13"/>
  <c r="Y119" i="13"/>
  <c r="K890" i="14"/>
  <c r="K927" i="14" s="1"/>
  <c r="K929" i="14" s="1"/>
  <c r="K132" i="14"/>
  <c r="K134" i="14" s="1"/>
  <c r="K227" i="14"/>
  <c r="Y984" i="13"/>
  <c r="Y1036" i="13"/>
  <c r="Y1065" i="13"/>
  <c r="Y897" i="18"/>
  <c r="Y957" i="14"/>
  <c r="Y1011" i="14"/>
  <c r="N981" i="18"/>
  <c r="N225" i="18"/>
  <c r="N1017" i="18" s="1"/>
  <c r="R981" i="18"/>
  <c r="R225" i="18"/>
  <c r="R1017" i="18" s="1"/>
  <c r="Y1014" i="14"/>
  <c r="Y279" i="14"/>
  <c r="Y103" i="13"/>
  <c r="Y264" i="18"/>
  <c r="Y108" i="13"/>
  <c r="Y161" i="13"/>
  <c r="Y149" i="14"/>
  <c r="Y944" i="14"/>
  <c r="Y256" i="18"/>
  <c r="Y246" i="13"/>
  <c r="Y109" i="14"/>
  <c r="Y175" i="13"/>
  <c r="Y243" i="18"/>
  <c r="Y124" i="13"/>
  <c r="Y1079" i="13"/>
  <c r="O18" i="13"/>
  <c r="O827" i="13"/>
  <c r="O831" i="13" s="1"/>
  <c r="K827" i="13"/>
  <c r="K831" i="13" s="1"/>
  <c r="K18" i="13"/>
  <c r="Y1036" i="18"/>
  <c r="Y1003" i="14"/>
  <c r="Y915" i="13"/>
  <c r="Y1006" i="13"/>
  <c r="Y953" i="18"/>
  <c r="U1027" i="14"/>
  <c r="U1063" i="14" s="1"/>
  <c r="U268" i="14"/>
  <c r="J268" i="14"/>
  <c r="J1027" i="14"/>
  <c r="Y194" i="18"/>
  <c r="Y125" i="13"/>
  <c r="Y181" i="14"/>
  <c r="Y1015" i="14"/>
  <c r="W948" i="13"/>
  <c r="W1089" i="13" s="1"/>
  <c r="W276" i="13"/>
  <c r="M1005" i="13"/>
  <c r="M1040" i="13" s="1"/>
  <c r="M227" i="13"/>
  <c r="Y170" i="13"/>
  <c r="Y107" i="13"/>
  <c r="V962" i="13"/>
  <c r="V997" i="13" s="1"/>
  <c r="V184" i="13"/>
  <c r="Y212" i="13"/>
  <c r="Y128" i="14"/>
  <c r="Y158" i="18"/>
  <c r="Y177" i="14"/>
  <c r="Y204" i="13"/>
  <c r="W809" i="14"/>
  <c r="W813" i="14" s="1"/>
  <c r="W18" i="14"/>
  <c r="O985" i="14"/>
  <c r="O1021" i="14" s="1"/>
  <c r="O226" i="14"/>
  <c r="Y169" i="14"/>
  <c r="Y120" i="14"/>
  <c r="R908" i="13"/>
  <c r="R131" i="13"/>
  <c r="O183" i="18"/>
  <c r="O975" i="18" s="1"/>
  <c r="O939" i="18"/>
  <c r="Y216" i="14"/>
  <c r="Y189" i="18"/>
  <c r="Y221" i="13"/>
  <c r="Y123" i="14"/>
  <c r="Y14" i="13"/>
  <c r="Y1000" i="14"/>
  <c r="Y1021" i="13"/>
  <c r="Y947" i="14"/>
  <c r="Y1032" i="14"/>
  <c r="V1048" i="13"/>
  <c r="V1083" i="13" s="1"/>
  <c r="V270" i="13"/>
  <c r="Y959" i="14"/>
  <c r="Y113" i="13"/>
  <c r="Y163" i="14"/>
  <c r="R943" i="14"/>
  <c r="R979" i="14" s="1"/>
  <c r="R184" i="14"/>
  <c r="Y153" i="13"/>
  <c r="Y994" i="14"/>
  <c r="Y974" i="14"/>
  <c r="Y1010" i="13"/>
  <c r="Y120" i="18"/>
  <c r="Y261" i="18"/>
  <c r="Y896" i="18"/>
  <c r="W887" i="18"/>
  <c r="W131" i="18"/>
  <c r="Y983" i="18"/>
  <c r="W797" i="18"/>
  <c r="U17" i="3" s="1"/>
  <c r="Y256" i="13"/>
  <c r="J225" i="18"/>
  <c r="J1017" i="18" s="1"/>
  <c r="J981" i="18"/>
  <c r="Y1001" i="18"/>
  <c r="Y251" i="14"/>
  <c r="Y252" i="14"/>
  <c r="Y248" i="13"/>
  <c r="Y221" i="14"/>
  <c r="Y117" i="13"/>
  <c r="Y127" i="14"/>
  <c r="Y100" i="14"/>
  <c r="Y971" i="13"/>
  <c r="L270" i="6"/>
  <c r="I800" i="14" s="1"/>
  <c r="I664" i="14"/>
  <c r="Y1029" i="18"/>
  <c r="Y205" i="13"/>
  <c r="Y202" i="18"/>
  <c r="Y237" i="14"/>
  <c r="Y121" i="18"/>
  <c r="Y1057" i="13"/>
  <c r="Y999" i="14"/>
  <c r="Y260" i="18"/>
  <c r="Y1052" i="18"/>
  <c r="Y995" i="14"/>
  <c r="L1048" i="13"/>
  <c r="L1083" i="13" s="1"/>
  <c r="L270" i="13"/>
  <c r="M1048" i="13"/>
  <c r="M1083" i="13" s="1"/>
  <c r="M270" i="13"/>
  <c r="Y968" i="13"/>
  <c r="Y206" i="13"/>
  <c r="Y168" i="18"/>
  <c r="Y960" i="18"/>
  <c r="Y166" i="13"/>
  <c r="U662" i="14"/>
  <c r="U664" i="14" s="1"/>
  <c r="U800" i="14" s="1"/>
  <c r="U757" i="14"/>
  <c r="Y1029" i="13"/>
  <c r="Y202" i="13"/>
  <c r="Y996" i="14"/>
  <c r="Y142" i="14"/>
  <c r="I275" i="17"/>
  <c r="K130" i="8"/>
  <c r="Y413" i="14"/>
  <c r="O533" i="18"/>
  <c r="M17" i="2" s="1"/>
  <c r="Y923" i="13"/>
  <c r="K274" i="5"/>
  <c r="I404" i="13"/>
  <c r="Y956" i="18"/>
  <c r="Y991" i="14"/>
  <c r="Y1007" i="18"/>
  <c r="Y941" i="18"/>
  <c r="Y1036" i="14"/>
  <c r="Y135" i="13"/>
  <c r="S276" i="13"/>
  <c r="S948" i="13"/>
  <c r="S1089" i="13" s="1"/>
  <c r="Y156" i="18"/>
  <c r="Y218" i="13"/>
  <c r="Y159" i="18"/>
  <c r="Y192" i="13"/>
  <c r="S1005" i="13"/>
  <c r="S1040" i="13" s="1"/>
  <c r="S227" i="13"/>
  <c r="Y241" i="18"/>
  <c r="Y241" i="13"/>
  <c r="Y157" i="14"/>
  <c r="Y167" i="18"/>
  <c r="Y109" i="18"/>
  <c r="Y171" i="18"/>
  <c r="Y963" i="18"/>
  <c r="Y954" i="18"/>
  <c r="Y1050" i="14"/>
  <c r="Y1000" i="18"/>
  <c r="L943" i="14"/>
  <c r="L979" i="14" s="1"/>
  <c r="L184" i="14"/>
  <c r="W943" i="14"/>
  <c r="W979" i="14" s="1"/>
  <c r="W184" i="14"/>
  <c r="Y1053" i="14"/>
  <c r="Y1019" i="14"/>
  <c r="Y1033" i="14"/>
  <c r="U404" i="13"/>
  <c r="U545" i="13" s="1"/>
  <c r="R545" i="13"/>
  <c r="Y967" i="18"/>
  <c r="Y955" i="18"/>
  <c r="Y759" i="18"/>
  <c r="K962" i="13"/>
  <c r="K997" i="13" s="1"/>
  <c r="K184" i="13"/>
  <c r="P962" i="13"/>
  <c r="P997" i="13" s="1"/>
  <c r="P184" i="13"/>
  <c r="Y1059" i="14"/>
  <c r="Y952" i="18"/>
  <c r="Y989" i="18"/>
  <c r="Y946" i="14"/>
  <c r="Y150" i="18"/>
  <c r="Y942" i="18"/>
  <c r="Y922" i="13"/>
  <c r="Y913" i="13"/>
  <c r="P954" i="13"/>
  <c r="P958" i="13" s="1"/>
  <c r="P145" i="13"/>
  <c r="M145" i="13"/>
  <c r="M954" i="13"/>
  <c r="M958" i="13" s="1"/>
  <c r="T809" i="14"/>
  <c r="T813" i="14" s="1"/>
  <c r="T18" i="14"/>
  <c r="S809" i="14"/>
  <c r="S813" i="14" s="1"/>
  <c r="S18" i="14"/>
  <c r="Q1023" i="18"/>
  <c r="Q267" i="18"/>
  <c r="Q1059" i="18" s="1"/>
  <c r="T1023" i="18"/>
  <c r="T267" i="18"/>
  <c r="T1059" i="18" s="1"/>
  <c r="T985" i="14"/>
  <c r="T1021" i="14" s="1"/>
  <c r="T226" i="14"/>
  <c r="V985" i="14"/>
  <c r="V1021" i="14" s="1"/>
  <c r="V226" i="14"/>
  <c r="Y1008" i="14"/>
  <c r="Y1055" i="13"/>
  <c r="Y972" i="13"/>
  <c r="Y963" i="14"/>
  <c r="Y1004" i="18"/>
  <c r="Y1053" i="18"/>
  <c r="R675" i="13"/>
  <c r="R816" i="13" s="1"/>
  <c r="X675" i="13"/>
  <c r="X816" i="13" s="1"/>
  <c r="Y917" i="18"/>
  <c r="Y911" i="14"/>
  <c r="Y987" i="18"/>
  <c r="Y121" i="14"/>
  <c r="Y210" i="13"/>
  <c r="Y191" i="14"/>
  <c r="Y204" i="18"/>
  <c r="R535" i="14"/>
  <c r="W535" i="14"/>
  <c r="O131" i="18"/>
  <c r="O887" i="18"/>
  <c r="T887" i="18"/>
  <c r="T131" i="18"/>
  <c r="Y1085" i="13"/>
  <c r="Q908" i="13"/>
  <c r="Q131" i="13"/>
  <c r="J131" i="13"/>
  <c r="J908" i="13"/>
  <c r="Y1042" i="14"/>
  <c r="Y949" i="14"/>
  <c r="Y1030" i="18"/>
  <c r="Y969" i="18"/>
  <c r="K939" i="18"/>
  <c r="K183" i="18"/>
  <c r="K975" i="18" s="1"/>
  <c r="M939" i="18"/>
  <c r="M183" i="18"/>
  <c r="M975" i="18" s="1"/>
  <c r="Y1013" i="14"/>
  <c r="Y96" i="14"/>
  <c r="Y174" i="13"/>
  <c r="Y254" i="14"/>
  <c r="Y178" i="13"/>
  <c r="Y139" i="18"/>
  <c r="P931" i="18"/>
  <c r="P143" i="18"/>
  <c r="P935" i="18" s="1"/>
  <c r="P935" i="14"/>
  <c r="L935" i="14"/>
  <c r="Y1054" i="18"/>
  <c r="P797" i="18"/>
  <c r="N17" i="3" s="1"/>
  <c r="J797" i="18"/>
  <c r="H17" i="3" s="1"/>
  <c r="Y1034" i="18"/>
  <c r="J132" i="14"/>
  <c r="J890" i="14"/>
  <c r="J227" i="14"/>
  <c r="W890" i="14"/>
  <c r="W927" i="14" s="1"/>
  <c r="W227" i="14"/>
  <c r="W132" i="14"/>
  <c r="W134" i="14" s="1"/>
  <c r="Y158" i="14"/>
  <c r="S981" i="18"/>
  <c r="S225" i="18"/>
  <c r="S1017" i="18" s="1"/>
  <c r="K981" i="18"/>
  <c r="K225" i="18"/>
  <c r="K1017" i="18" s="1"/>
  <c r="U827" i="13"/>
  <c r="U831" i="13" s="1"/>
  <c r="U18" i="13"/>
  <c r="T827" i="13"/>
  <c r="T831" i="13" s="1"/>
  <c r="T18" i="13"/>
  <c r="Y1024" i="13"/>
  <c r="Y1045" i="14"/>
  <c r="Y1073" i="13"/>
  <c r="Y1006" i="14"/>
  <c r="Y1012" i="14"/>
  <c r="Y1027" i="18"/>
  <c r="Y912" i="13"/>
  <c r="V1027" i="14"/>
  <c r="V1063" i="14" s="1"/>
  <c r="V268" i="14"/>
  <c r="Q1027" i="14"/>
  <c r="Q1063" i="14" s="1"/>
  <c r="Q268" i="14"/>
  <c r="Y1056" i="13"/>
  <c r="O757" i="14"/>
  <c r="O662" i="14"/>
  <c r="O664" i="14" s="1"/>
  <c r="O800" i="14" s="1"/>
  <c r="Y15" i="13"/>
  <c r="W288" i="17"/>
  <c r="K288" i="17"/>
  <c r="Q288" i="17"/>
  <c r="T288" i="17"/>
  <c r="N288" i="17"/>
  <c r="U288" i="17"/>
  <c r="X288" i="17"/>
  <c r="O288" i="17"/>
  <c r="M288" i="17"/>
  <c r="Y677" i="13"/>
  <c r="Y122" i="14"/>
  <c r="M118" i="8"/>
  <c r="I118" i="17"/>
  <c r="Y262" i="14"/>
  <c r="I443" i="17"/>
  <c r="L130" i="8"/>
  <c r="Y141" i="13"/>
  <c r="Y99" i="14"/>
  <c r="X931" i="18"/>
  <c r="X143" i="18"/>
  <c r="X935" i="18" s="1"/>
  <c r="Q797" i="18"/>
  <c r="O17" i="3" s="1"/>
  <c r="Y1035" i="18"/>
  <c r="Y266" i="13"/>
  <c r="S827" i="13"/>
  <c r="S831" i="13" s="1"/>
  <c r="S18" i="13"/>
  <c r="M1027" i="14"/>
  <c r="M1063" i="14" s="1"/>
  <c r="M268" i="14"/>
  <c r="Y1029" i="14"/>
  <c r="Y895" i="14"/>
  <c r="Y182" i="13"/>
  <c r="O297" i="17"/>
  <c r="N297" i="17"/>
  <c r="W297" i="17"/>
  <c r="X297" i="17"/>
  <c r="Q297" i="17"/>
  <c r="T297" i="17"/>
  <c r="U297" i="17"/>
  <c r="K297" i="17"/>
  <c r="M297" i="17"/>
  <c r="Y948" i="18"/>
  <c r="P1005" i="13"/>
  <c r="P1040" i="13" s="1"/>
  <c r="P227" i="13"/>
  <c r="J184" i="13"/>
  <c r="J962" i="13"/>
  <c r="Y1017" i="13"/>
  <c r="X809" i="14"/>
  <c r="X813" i="14" s="1"/>
  <c r="X18" i="14"/>
  <c r="K985" i="14"/>
  <c r="K1021" i="14" s="1"/>
  <c r="K226" i="14"/>
  <c r="V675" i="13"/>
  <c r="V816" i="13" s="1"/>
  <c r="Y969" i="14"/>
  <c r="R931" i="18"/>
  <c r="R143" i="18"/>
  <c r="R935" i="18" s="1"/>
  <c r="L797" i="18"/>
  <c r="J17" i="3" s="1"/>
  <c r="O890" i="14"/>
  <c r="O927" i="14" s="1"/>
  <c r="O132" i="14"/>
  <c r="O134" i="14" s="1"/>
  <c r="O227" i="14"/>
  <c r="Y937" i="13"/>
  <c r="Y1039" i="14"/>
  <c r="K268" i="14"/>
  <c r="K1027" i="14"/>
  <c r="K1063" i="14" s="1"/>
  <c r="Y234" i="14"/>
  <c r="Y104" i="13"/>
  <c r="Y261" i="14"/>
  <c r="Y186" i="13"/>
  <c r="Y208" i="13"/>
  <c r="Y158" i="13"/>
  <c r="Y257" i="18"/>
  <c r="Y179" i="13"/>
  <c r="Y992" i="13"/>
  <c r="Y169" i="13"/>
  <c r="Y956" i="14"/>
  <c r="Y237" i="18"/>
  <c r="Y995" i="13"/>
  <c r="Y1067" i="13"/>
  <c r="U1048" i="13"/>
  <c r="U1083" i="13" s="1"/>
  <c r="U270" i="13"/>
  <c r="T270" i="13"/>
  <c r="T1048" i="13"/>
  <c r="T1083" i="13" s="1"/>
  <c r="Y982" i="18"/>
  <c r="Y979" i="13"/>
  <c r="Y213" i="13"/>
  <c r="Y251" i="13"/>
  <c r="Y117" i="18"/>
  <c r="Y199" i="13"/>
  <c r="Y625" i="14"/>
  <c r="S757" i="14"/>
  <c r="S662" i="14"/>
  <c r="S664" i="14" s="1"/>
  <c r="S800" i="14" s="1"/>
  <c r="M757" i="14"/>
  <c r="M662" i="14"/>
  <c r="M664" i="14" s="1"/>
  <c r="M800" i="14" s="1"/>
  <c r="Y828" i="13"/>
  <c r="Y938" i="13"/>
  <c r="Y908" i="18"/>
  <c r="Y1037" i="13"/>
  <c r="W286" i="17"/>
  <c r="X286" i="17"/>
  <c r="Q286" i="17"/>
  <c r="O286" i="17"/>
  <c r="M286" i="17"/>
  <c r="N286" i="17"/>
  <c r="T286" i="17"/>
  <c r="K286" i="17"/>
  <c r="U286" i="17"/>
  <c r="Y914" i="18"/>
  <c r="N533" i="18"/>
  <c r="L17" i="2" s="1"/>
  <c r="Y916" i="18"/>
  <c r="Y962" i="18"/>
  <c r="Y1022" i="13"/>
  <c r="Y1011" i="18"/>
  <c r="Y933" i="13"/>
  <c r="Y992" i="18"/>
  <c r="Y993" i="13"/>
  <c r="L948" i="13"/>
  <c r="L1089" i="13" s="1"/>
  <c r="L276" i="13"/>
  <c r="K948" i="13"/>
  <c r="K1089" i="13" s="1"/>
  <c r="K276" i="13"/>
  <c r="J227" i="13"/>
  <c r="J1005" i="13"/>
  <c r="L1005" i="13"/>
  <c r="L1040" i="13" s="1"/>
  <c r="L227" i="13"/>
  <c r="Y952" i="14"/>
  <c r="Y959" i="18"/>
  <c r="Y199" i="18"/>
  <c r="Y236" i="14"/>
  <c r="Y162" i="18"/>
  <c r="Y180" i="14"/>
  <c r="Y920" i="18"/>
  <c r="Y628" i="17"/>
  <c r="Y626" i="17"/>
  <c r="S943" i="14"/>
  <c r="S979" i="14" s="1"/>
  <c r="S184" i="14"/>
  <c r="X943" i="14"/>
  <c r="X979" i="14" s="1"/>
  <c r="X184" i="14"/>
  <c r="Y961" i="14"/>
  <c r="T545" i="13"/>
  <c r="P545" i="13"/>
  <c r="Y96" i="13"/>
  <c r="Y130" i="14"/>
  <c r="Y141" i="18"/>
  <c r="Y257" i="14"/>
  <c r="Y1052" i="14"/>
  <c r="Y667" i="18"/>
  <c r="Y235" i="14"/>
  <c r="Y210" i="14"/>
  <c r="Y107" i="18"/>
  <c r="Y899" i="18"/>
  <c r="Y285" i="13"/>
  <c r="Y411" i="18"/>
  <c r="Y165" i="13"/>
  <c r="Y177" i="13"/>
  <c r="Y174" i="18"/>
  <c r="Q962" i="13"/>
  <c r="Q997" i="13" s="1"/>
  <c r="Q184" i="13"/>
  <c r="U184" i="13"/>
  <c r="U962" i="13"/>
  <c r="U997" i="13" s="1"/>
  <c r="Y940" i="18"/>
  <c r="Y1004" i="14"/>
  <c r="Y259" i="13"/>
  <c r="Y1072" i="13"/>
  <c r="Y176" i="14"/>
  <c r="Y199" i="14"/>
  <c r="Y123" i="18"/>
  <c r="Y109" i="13"/>
  <c r="Y179" i="14"/>
  <c r="Y194" i="14"/>
  <c r="Y193" i="14"/>
  <c r="Y121" i="13"/>
  <c r="Y150" i="13"/>
  <c r="Y100" i="13"/>
  <c r="X454" i="17"/>
  <c r="W454" i="17"/>
  <c r="Y556" i="13"/>
  <c r="Y1014" i="18"/>
  <c r="R954" i="13"/>
  <c r="R958" i="13" s="1"/>
  <c r="R145" i="13"/>
  <c r="X145" i="13"/>
  <c r="X954" i="13"/>
  <c r="X958" i="13" s="1"/>
  <c r="P809" i="14"/>
  <c r="P813" i="14" s="1"/>
  <c r="P18" i="14"/>
  <c r="N809" i="14"/>
  <c r="N813" i="14" s="1"/>
  <c r="N18" i="14"/>
  <c r="Y1044" i="18"/>
  <c r="Y902" i="14"/>
  <c r="P1023" i="18"/>
  <c r="P267" i="18"/>
  <c r="P1059" i="18" s="1"/>
  <c r="K1023" i="18"/>
  <c r="K267" i="18"/>
  <c r="K1059" i="18" s="1"/>
  <c r="Q985" i="14"/>
  <c r="Q1021" i="14" s="1"/>
  <c r="Q226" i="14"/>
  <c r="M985" i="14"/>
  <c r="M1021" i="14" s="1"/>
  <c r="M226" i="14"/>
  <c r="Y203" i="14"/>
  <c r="Y262" i="13"/>
  <c r="Y152" i="18"/>
  <c r="Y101" i="18"/>
  <c r="Y221" i="18"/>
  <c r="Y118" i="13"/>
  <c r="Y115" i="18"/>
  <c r="Y102" i="14"/>
  <c r="Y159" i="13"/>
  <c r="Y193" i="18"/>
  <c r="Y246" i="18"/>
  <c r="Y249" i="14"/>
  <c r="N675" i="13"/>
  <c r="N816" i="13" s="1"/>
  <c r="W675" i="13"/>
  <c r="W816" i="13" s="1"/>
  <c r="Y972" i="18"/>
  <c r="L535" i="14"/>
  <c r="X535" i="14"/>
  <c r="K887" i="18"/>
  <c r="K131" i="18"/>
  <c r="V887" i="18"/>
  <c r="V131" i="18"/>
  <c r="Y1009" i="18"/>
  <c r="O908" i="13"/>
  <c r="O131" i="13"/>
  <c r="K908" i="13"/>
  <c r="K131" i="13"/>
  <c r="T939" i="18"/>
  <c r="T183" i="18"/>
  <c r="T975" i="18" s="1"/>
  <c r="V939" i="18"/>
  <c r="V183" i="18"/>
  <c r="V975" i="18" s="1"/>
  <c r="Y268" i="13"/>
  <c r="Y174" i="14"/>
  <c r="W931" i="18"/>
  <c r="W143" i="18"/>
  <c r="W935" i="18" s="1"/>
  <c r="M931" i="18"/>
  <c r="M143" i="18"/>
  <c r="M935" i="18" s="1"/>
  <c r="Y1074" i="13"/>
  <c r="N935" i="14"/>
  <c r="O935" i="14"/>
  <c r="Y888" i="18"/>
  <c r="R797" i="18"/>
  <c r="P17" i="3" s="1"/>
  <c r="T797" i="18"/>
  <c r="R17" i="3" s="1"/>
  <c r="Y910" i="14"/>
  <c r="Y397" i="14"/>
  <c r="Y964" i="13"/>
  <c r="Y678" i="14"/>
  <c r="Y111" i="18"/>
  <c r="Y903" i="18"/>
  <c r="Y95" i="14"/>
  <c r="R890" i="14"/>
  <c r="R927" i="14" s="1"/>
  <c r="R929" i="14" s="1"/>
  <c r="R227" i="14"/>
  <c r="R132" i="14"/>
  <c r="R134" i="14" s="1"/>
  <c r="X227" i="14"/>
  <c r="X890" i="14"/>
  <c r="X927" i="14" s="1"/>
  <c r="X929" i="14" s="1"/>
  <c r="X132" i="14"/>
  <c r="X134" i="14" s="1"/>
  <c r="Y961" i="18"/>
  <c r="Q225" i="18"/>
  <c r="Q1017" i="18" s="1"/>
  <c r="Q981" i="18"/>
  <c r="T981" i="18"/>
  <c r="T225" i="18"/>
  <c r="T1017" i="18" s="1"/>
  <c r="Y974" i="13"/>
  <c r="Y988" i="13"/>
  <c r="Y918" i="14"/>
  <c r="J18" i="13"/>
  <c r="J827" i="13"/>
  <c r="L827" i="13"/>
  <c r="L831" i="13" s="1"/>
  <c r="L18" i="13"/>
  <c r="Y1070" i="13"/>
  <c r="Y1031" i="18"/>
  <c r="Y208" i="14"/>
  <c r="Y206" i="14"/>
  <c r="Y102" i="13"/>
  <c r="Y129" i="13"/>
  <c r="Y942" i="13"/>
  <c r="Y156" i="14"/>
  <c r="Y193" i="13"/>
  <c r="Y159" i="14"/>
  <c r="Y222" i="13"/>
  <c r="Y403" i="18"/>
  <c r="Y245" i="13"/>
  <c r="Y155" i="18"/>
  <c r="Y157" i="13"/>
  <c r="Y173" i="13"/>
  <c r="Y259" i="18"/>
  <c r="Y101" i="13"/>
  <c r="Y195" i="14"/>
  <c r="Y114" i="13"/>
  <c r="Y211" i="13"/>
  <c r="Y1060" i="13"/>
  <c r="Y1030" i="13"/>
  <c r="P268" i="14"/>
  <c r="P1027" i="14"/>
  <c r="P1063" i="14" s="1"/>
  <c r="O268" i="14"/>
  <c r="O1027" i="14"/>
  <c r="O1063" i="14" s="1"/>
  <c r="J286" i="17" l="1"/>
  <c r="O929" i="14"/>
  <c r="F84" i="21"/>
  <c r="R270" i="14"/>
  <c r="R286" i="17"/>
  <c r="S288" i="17"/>
  <c r="E87" i="21"/>
  <c r="S297" i="17"/>
  <c r="J285" i="17"/>
  <c r="H84" i="21"/>
  <c r="J288" i="17"/>
  <c r="R1065" i="14"/>
  <c r="W270" i="14"/>
  <c r="W929" i="14"/>
  <c r="X1065" i="14"/>
  <c r="Y227" i="13"/>
  <c r="W1065" i="14"/>
  <c r="L134" i="14"/>
  <c r="L270" i="14" s="1"/>
  <c r="Q134" i="14"/>
  <c r="Q270" i="14" s="1"/>
  <c r="O270" i="14"/>
  <c r="Y757" i="14"/>
  <c r="M929" i="14"/>
  <c r="M1065" i="14" s="1"/>
  <c r="Y131" i="13"/>
  <c r="N134" i="14"/>
  <c r="N270" i="14" s="1"/>
  <c r="Y184" i="13"/>
  <c r="Y404" i="13"/>
  <c r="Y226" i="14"/>
  <c r="Y184" i="14"/>
  <c r="Y935" i="14"/>
  <c r="Y1059" i="18"/>
  <c r="Q929" i="14"/>
  <c r="Y18" i="14"/>
  <c r="Y18" i="13"/>
  <c r="K1065" i="14"/>
  <c r="Y145" i="13"/>
  <c r="Y270" i="13"/>
  <c r="Y276" i="13"/>
  <c r="T929" i="14"/>
  <c r="T1065" i="14" s="1"/>
  <c r="X270" i="14"/>
  <c r="Y227" i="14"/>
  <c r="Y268" i="14"/>
  <c r="M134" i="14"/>
  <c r="Q944" i="13"/>
  <c r="Q946" i="13" s="1"/>
  <c r="Q1087" i="13" s="1"/>
  <c r="Q133" i="13"/>
  <c r="Q274" i="13" s="1"/>
  <c r="L81" i="21"/>
  <c r="N84" i="21"/>
  <c r="G33" i="23"/>
  <c r="I545" i="13"/>
  <c r="Y545" i="13" s="1"/>
  <c r="W133" i="18"/>
  <c r="W923" i="18"/>
  <c r="Y931" i="18"/>
  <c r="R923" i="18"/>
  <c r="R133" i="18"/>
  <c r="O944" i="13"/>
  <c r="O946" i="13" s="1"/>
  <c r="O1087" i="13" s="1"/>
  <c r="O133" i="13"/>
  <c r="O274" i="13" s="1"/>
  <c r="P81" i="21"/>
  <c r="O1065" i="14"/>
  <c r="I466" i="17"/>
  <c r="Y800" i="14"/>
  <c r="I130" i="17"/>
  <c r="M130" i="8"/>
  <c r="L929" i="14"/>
  <c r="L1065" i="14" s="1"/>
  <c r="Q1065" i="14"/>
  <c r="Y939" i="18"/>
  <c r="W120" i="17"/>
  <c r="W624" i="17" s="1"/>
  <c r="X120" i="17"/>
  <c r="X624" i="17" s="1"/>
  <c r="P134" i="14"/>
  <c r="P270" i="14" s="1"/>
  <c r="J813" i="14"/>
  <c r="Y813" i="14" s="1"/>
  <c r="Y809" i="14"/>
  <c r="U133" i="13"/>
  <c r="U274" i="13" s="1"/>
  <c r="U944" i="13"/>
  <c r="U946" i="13" s="1"/>
  <c r="U1087" i="13" s="1"/>
  <c r="X133" i="18"/>
  <c r="X923" i="18"/>
  <c r="J97" i="21"/>
  <c r="P97" i="21"/>
  <c r="T443" i="17" s="1"/>
  <c r="N97" i="21"/>
  <c r="H97" i="21"/>
  <c r="L443" i="17" s="1"/>
  <c r="L97" i="21"/>
  <c r="M97" i="21"/>
  <c r="F97" i="21"/>
  <c r="J443" i="17" s="1"/>
  <c r="O97" i="21"/>
  <c r="S443" i="17" s="1"/>
  <c r="G97" i="21"/>
  <c r="R97" i="21"/>
  <c r="V443" i="17" s="1"/>
  <c r="K97" i="21"/>
  <c r="I97" i="21"/>
  <c r="M443" i="17" s="1"/>
  <c r="Q97" i="21"/>
  <c r="Y225" i="18"/>
  <c r="J1040" i="13"/>
  <c r="Y1040" i="13" s="1"/>
  <c r="Y1005" i="13"/>
  <c r="N443" i="17"/>
  <c r="R443" i="17"/>
  <c r="W443" i="17"/>
  <c r="W466" i="17" s="1"/>
  <c r="X443" i="17"/>
  <c r="X466" i="17" s="1"/>
  <c r="O443" i="17"/>
  <c r="Q443" i="17"/>
  <c r="K443" i="17"/>
  <c r="R288" i="17"/>
  <c r="T923" i="18"/>
  <c r="T133" i="18"/>
  <c r="T133" i="13"/>
  <c r="T274" i="13" s="1"/>
  <c r="T944" i="13"/>
  <c r="T946" i="13" s="1"/>
  <c r="T1087" i="13" s="1"/>
  <c r="Y662" i="14"/>
  <c r="Y399" i="14"/>
  <c r="S134" i="14"/>
  <c r="S270" i="14" s="1"/>
  <c r="Y975" i="18"/>
  <c r="V944" i="13"/>
  <c r="V946" i="13" s="1"/>
  <c r="V1087" i="13" s="1"/>
  <c r="V133" i="13"/>
  <c r="V274" i="13" s="1"/>
  <c r="G84" i="21"/>
  <c r="Y985" i="14"/>
  <c r="J1021" i="14"/>
  <c r="Y1021" i="14" s="1"/>
  <c r="N929" i="14"/>
  <c r="N1065" i="14" s="1"/>
  <c r="P944" i="13"/>
  <c r="P946" i="13" s="1"/>
  <c r="P1087" i="13" s="1"/>
  <c r="P133" i="13"/>
  <c r="P274" i="13" s="1"/>
  <c r="J958" i="13"/>
  <c r="Y958" i="13" s="1"/>
  <c r="Y954" i="13"/>
  <c r="J133" i="18"/>
  <c r="J923" i="18"/>
  <c r="F39" i="12"/>
  <c r="N133" i="18"/>
  <c r="N923" i="18"/>
  <c r="P133" i="18"/>
  <c r="P923" i="18"/>
  <c r="L286" i="17"/>
  <c r="Y286" i="17" s="1"/>
  <c r="V286" i="17"/>
  <c r="L297" i="17"/>
  <c r="L288" i="17"/>
  <c r="P288" i="17"/>
  <c r="Y981" i="18"/>
  <c r="R133" i="13"/>
  <c r="R274" i="13" s="1"/>
  <c r="R944" i="13"/>
  <c r="R946" i="13" s="1"/>
  <c r="R1087" i="13" s="1"/>
  <c r="X107" i="17"/>
  <c r="W107" i="17"/>
  <c r="P285" i="17"/>
  <c r="V285" i="17"/>
  <c r="Y675" i="13"/>
  <c r="S923" i="18"/>
  <c r="S133" i="18"/>
  <c r="Y535" i="14"/>
  <c r="J81" i="21"/>
  <c r="S929" i="14"/>
  <c r="S1065" i="14" s="1"/>
  <c r="P84" i="21"/>
  <c r="G81" i="21"/>
  <c r="X117" i="17"/>
  <c r="X621" i="17" s="1"/>
  <c r="W117" i="17"/>
  <c r="W621" i="17" s="1"/>
  <c r="I84" i="21"/>
  <c r="L923" i="18"/>
  <c r="L133" i="18"/>
  <c r="K81" i="21"/>
  <c r="Y183" i="18"/>
  <c r="I533" i="18"/>
  <c r="Y533" i="18" s="1"/>
  <c r="J17" i="12"/>
  <c r="G17" i="2" s="1"/>
  <c r="W17" i="2" s="1"/>
  <c r="P929" i="14"/>
  <c r="P1065" i="14" s="1"/>
  <c r="J1089" i="13"/>
  <c r="Y1089" i="13" s="1"/>
  <c r="Y948" i="13"/>
  <c r="V923" i="18"/>
  <c r="V133" i="18"/>
  <c r="Y962" i="13"/>
  <c r="J997" i="13"/>
  <c r="Y997" i="13" s="1"/>
  <c r="R297" i="17"/>
  <c r="P297" i="17"/>
  <c r="W118" i="17"/>
  <c r="W622" i="17" s="1"/>
  <c r="X118" i="17"/>
  <c r="X622" i="17" s="1"/>
  <c r="V288" i="17"/>
  <c r="Y890" i="14"/>
  <c r="J927" i="14"/>
  <c r="I298" i="17"/>
  <c r="Y1017" i="18"/>
  <c r="N133" i="13"/>
  <c r="N274" i="13" s="1"/>
  <c r="N944" i="13"/>
  <c r="N946" i="13" s="1"/>
  <c r="N1087" i="13" s="1"/>
  <c r="H33" i="23"/>
  <c r="I816" i="13"/>
  <c r="Y816" i="13" s="1"/>
  <c r="Y267" i="18"/>
  <c r="W133" i="13"/>
  <c r="W274" i="13" s="1"/>
  <c r="W944" i="13"/>
  <c r="W946" i="13" s="1"/>
  <c r="W1087" i="13" s="1"/>
  <c r="K84" i="21"/>
  <c r="I81" i="21"/>
  <c r="U134" i="14"/>
  <c r="U270" i="14" s="1"/>
  <c r="L133" i="13"/>
  <c r="L274" i="13" s="1"/>
  <c r="L944" i="13"/>
  <c r="L946" i="13" s="1"/>
  <c r="L1087" i="13" s="1"/>
  <c r="M84" i="21"/>
  <c r="M269" i="10"/>
  <c r="I17" i="12"/>
  <c r="I269" i="18"/>
  <c r="O81" i="21"/>
  <c r="J831" i="13"/>
  <c r="Y831" i="13" s="1"/>
  <c r="Y827" i="13"/>
  <c r="K944" i="13"/>
  <c r="K946" i="13" s="1"/>
  <c r="K1087" i="13" s="1"/>
  <c r="K133" i="13"/>
  <c r="K274" i="13" s="1"/>
  <c r="U923" i="18"/>
  <c r="U133" i="18"/>
  <c r="M81" i="21"/>
  <c r="I270" i="14"/>
  <c r="M270" i="6"/>
  <c r="J84" i="21"/>
  <c r="J134" i="14"/>
  <c r="J270" i="14" s="1"/>
  <c r="Y908" i="13"/>
  <c r="O923" i="18"/>
  <c r="O133" i="18"/>
  <c r="J275" i="17"/>
  <c r="J298" i="17" s="1"/>
  <c r="S275" i="17"/>
  <c r="O275" i="17"/>
  <c r="O298" i="17" s="1"/>
  <c r="N275" i="17"/>
  <c r="N298" i="17" s="1"/>
  <c r="R275" i="17"/>
  <c r="K275" i="17"/>
  <c r="K298" i="17" s="1"/>
  <c r="Q275" i="17"/>
  <c r="Q298" i="17" s="1"/>
  <c r="M275" i="17"/>
  <c r="M298" i="17" s="1"/>
  <c r="L275" i="17"/>
  <c r="V275" i="17"/>
  <c r="T275" i="17"/>
  <c r="T298" i="17" s="1"/>
  <c r="W275" i="17"/>
  <c r="W298" i="17" s="1"/>
  <c r="X275" i="17"/>
  <c r="X298" i="17" s="1"/>
  <c r="P275" i="17"/>
  <c r="U275" i="17"/>
  <c r="U298" i="17" s="1"/>
  <c r="Y1027" i="14"/>
  <c r="J1063" i="14"/>
  <c r="Y1063" i="14" s="1"/>
  <c r="Q84" i="21"/>
  <c r="G91" i="21"/>
  <c r="K107" i="17" s="1"/>
  <c r="K91" i="21"/>
  <c r="O120" i="17" s="1"/>
  <c r="R91" i="21"/>
  <c r="V117" i="17" s="1"/>
  <c r="Q91" i="21"/>
  <c r="U107" i="17" s="1"/>
  <c r="H91" i="21"/>
  <c r="L117" i="17" s="1"/>
  <c r="F91" i="21"/>
  <c r="J117" i="17" s="1"/>
  <c r="P91" i="21"/>
  <c r="T117" i="17" s="1"/>
  <c r="N91" i="21"/>
  <c r="R120" i="17" s="1"/>
  <c r="O91" i="21"/>
  <c r="S120" i="17" s="1"/>
  <c r="I91" i="21"/>
  <c r="M107" i="17" s="1"/>
  <c r="J91" i="21"/>
  <c r="N129" i="17" s="1"/>
  <c r="L91" i="21"/>
  <c r="P120" i="17" s="1"/>
  <c r="M91" i="21"/>
  <c r="Q118" i="17" s="1"/>
  <c r="G40" i="1"/>
  <c r="G61" i="1"/>
  <c r="G45" i="1"/>
  <c r="G15" i="24"/>
  <c r="M133" i="13"/>
  <c r="M274" i="13" s="1"/>
  <c r="M944" i="13"/>
  <c r="M946" i="13" s="1"/>
  <c r="M1087" i="13" s="1"/>
  <c r="K17" i="12"/>
  <c r="G17" i="3" s="1"/>
  <c r="W17" i="3" s="1"/>
  <c r="I797" i="18"/>
  <c r="V134" i="14"/>
  <c r="V270" i="14" s="1"/>
  <c r="M923" i="18"/>
  <c r="M133" i="18"/>
  <c r="L84" i="21"/>
  <c r="U929" i="14"/>
  <c r="U1065" i="14" s="1"/>
  <c r="X129" i="17"/>
  <c r="X633" i="17" s="1"/>
  <c r="P129" i="17"/>
  <c r="W129" i="17"/>
  <c r="W633" i="17" s="1"/>
  <c r="V129" i="17"/>
  <c r="O129" i="17"/>
  <c r="M129" i="17"/>
  <c r="U129" i="17"/>
  <c r="Q81" i="21"/>
  <c r="Y935" i="18"/>
  <c r="H81" i="21"/>
  <c r="Y664" i="14"/>
  <c r="K133" i="18"/>
  <c r="K923" i="18"/>
  <c r="Y132" i="14"/>
  <c r="R84" i="21"/>
  <c r="J133" i="13"/>
  <c r="J274" i="13" s="1"/>
  <c r="J944" i="13"/>
  <c r="N81" i="21"/>
  <c r="K270" i="14"/>
  <c r="Q923" i="18"/>
  <c r="Q133" i="18"/>
  <c r="O84" i="21"/>
  <c r="I274" i="13"/>
  <c r="I1092" i="13" s="1"/>
  <c r="M274" i="5"/>
  <c r="F33" i="23"/>
  <c r="E33" i="23" s="1"/>
  <c r="J979" i="14"/>
  <c r="Y979" i="14" s="1"/>
  <c r="Y943" i="14"/>
  <c r="L88" i="21"/>
  <c r="P88" i="21"/>
  <c r="F88" i="21"/>
  <c r="H88" i="21"/>
  <c r="J88" i="21"/>
  <c r="R88" i="21"/>
  <c r="Q88" i="21"/>
  <c r="M88" i="21"/>
  <c r="I88" i="21"/>
  <c r="K88" i="21"/>
  <c r="N88" i="21"/>
  <c r="G88" i="21"/>
  <c r="O88" i="21"/>
  <c r="Y887" i="18"/>
  <c r="Y1023" i="18"/>
  <c r="Y131" i="18"/>
  <c r="V929" i="14"/>
  <c r="V1065" i="14" s="1"/>
  <c r="X944" i="13"/>
  <c r="X946" i="13" s="1"/>
  <c r="X1087" i="13" s="1"/>
  <c r="X133" i="13"/>
  <c r="X274" i="13" s="1"/>
  <c r="E94" i="21"/>
  <c r="T134" i="14"/>
  <c r="T270" i="14" s="1"/>
  <c r="Y143" i="18"/>
  <c r="M270" i="14"/>
  <c r="S944" i="13"/>
  <c r="S946" i="13" s="1"/>
  <c r="S1087" i="13" s="1"/>
  <c r="S133" i="13"/>
  <c r="S274" i="13" s="1"/>
  <c r="F81" i="21"/>
  <c r="J1083" i="13"/>
  <c r="Y1083" i="13" s="1"/>
  <c r="Y1048" i="13"/>
  <c r="J129" i="17" l="1"/>
  <c r="V298" i="17"/>
  <c r="S298" i="17"/>
  <c r="Y133" i="18"/>
  <c r="T129" i="17"/>
  <c r="N117" i="17"/>
  <c r="Y285" i="17"/>
  <c r="M120" i="17"/>
  <c r="V118" i="17"/>
  <c r="T107" i="17"/>
  <c r="O118" i="17"/>
  <c r="Q107" i="17"/>
  <c r="Y270" i="14"/>
  <c r="P118" i="17"/>
  <c r="Q117" i="17"/>
  <c r="M159" i="21" s="1"/>
  <c r="Y288" i="17"/>
  <c r="M118" i="17"/>
  <c r="U117" i="17"/>
  <c r="N107" i="17"/>
  <c r="U120" i="17"/>
  <c r="Q129" i="17"/>
  <c r="E84" i="21"/>
  <c r="J85" i="21" s="1"/>
  <c r="L118" i="17"/>
  <c r="L622" i="17" s="1"/>
  <c r="M117" i="17"/>
  <c r="E88" i="21"/>
  <c r="T120" i="17"/>
  <c r="R159" i="21"/>
  <c r="K611" i="17"/>
  <c r="K85" i="21"/>
  <c r="I85" i="21"/>
  <c r="N85" i="21"/>
  <c r="H85" i="21"/>
  <c r="O269" i="18"/>
  <c r="O925" i="18"/>
  <c r="Y927" i="14"/>
  <c r="J929" i="14"/>
  <c r="V925" i="18"/>
  <c r="V269" i="18"/>
  <c r="P298" i="17"/>
  <c r="X611" i="17"/>
  <c r="X130" i="17"/>
  <c r="X634" i="17" s="1"/>
  <c r="U453" i="17"/>
  <c r="U621" i="17" s="1"/>
  <c r="U456" i="17"/>
  <c r="U454" i="17"/>
  <c r="U465" i="17"/>
  <c r="Q78" i="21"/>
  <c r="Q75" i="21" s="1"/>
  <c r="K120" i="17"/>
  <c r="Y944" i="13"/>
  <c r="J946" i="13"/>
  <c r="I1069" i="14"/>
  <c r="Y797" i="18"/>
  <c r="I1064" i="18"/>
  <c r="G62" i="1"/>
  <c r="Y133" i="13"/>
  <c r="R298" i="17"/>
  <c r="R118" i="17"/>
  <c r="O117" i="17"/>
  <c r="S117" i="17"/>
  <c r="P107" i="17"/>
  <c r="V107" i="17"/>
  <c r="Y297" i="17"/>
  <c r="R78" i="21"/>
  <c r="R75" i="21" s="1"/>
  <c r="P78" i="21"/>
  <c r="P75" i="21" s="1"/>
  <c r="U443" i="17"/>
  <c r="M453" i="17"/>
  <c r="M621" i="17" s="1"/>
  <c r="M465" i="17"/>
  <c r="M633" i="17" s="1"/>
  <c r="M454" i="17"/>
  <c r="M456" i="17"/>
  <c r="M624" i="17" s="1"/>
  <c r="L465" i="17"/>
  <c r="L453" i="17"/>
  <c r="L621" i="17" s="1"/>
  <c r="L454" i="17"/>
  <c r="L456" i="17"/>
  <c r="V120" i="17"/>
  <c r="K78" i="21"/>
  <c r="K75" i="21" s="1"/>
  <c r="M78" i="21"/>
  <c r="M75" i="21" s="1"/>
  <c r="O78" i="21"/>
  <c r="O75" i="21" s="1"/>
  <c r="K118" i="17"/>
  <c r="Q456" i="17"/>
  <c r="Q454" i="17"/>
  <c r="Q622" i="17" s="1"/>
  <c r="Q465" i="17"/>
  <c r="Q453" i="17"/>
  <c r="W925" i="18"/>
  <c r="W269" i="18"/>
  <c r="Q611" i="17"/>
  <c r="K39" i="12"/>
  <c r="I39" i="12"/>
  <c r="J39" i="12"/>
  <c r="P465" i="17"/>
  <c r="P633" i="17" s="1"/>
  <c r="P453" i="17"/>
  <c r="P454" i="17"/>
  <c r="P622" i="17" s="1"/>
  <c r="P456" i="17"/>
  <c r="P624" i="17" s="1"/>
  <c r="F78" i="21"/>
  <c r="R129" i="17"/>
  <c r="G41" i="1"/>
  <c r="E91" i="21"/>
  <c r="Y275" i="17"/>
  <c r="U118" i="17"/>
  <c r="R117" i="17"/>
  <c r="W130" i="17"/>
  <c r="W634" i="17" s="1"/>
  <c r="W611" i="17"/>
  <c r="L107" i="17"/>
  <c r="Y923" i="18"/>
  <c r="T269" i="18"/>
  <c r="T925" i="18"/>
  <c r="O454" i="17"/>
  <c r="O453" i="17"/>
  <c r="O466" i="17" s="1"/>
  <c r="O456" i="17"/>
  <c r="O624" i="17" s="1"/>
  <c r="O465" i="17"/>
  <c r="O633" i="17" s="1"/>
  <c r="R454" i="17"/>
  <c r="R456" i="17"/>
  <c r="R624" i="17" s="1"/>
  <c r="R465" i="17"/>
  <c r="R453" i="17"/>
  <c r="N120" i="17"/>
  <c r="M611" i="17"/>
  <c r="M130" i="17"/>
  <c r="J269" i="18"/>
  <c r="J925" i="18"/>
  <c r="V456" i="17"/>
  <c r="V465" i="17"/>
  <c r="V633" i="17" s="1"/>
  <c r="V454" i="17"/>
  <c r="V622" i="17" s="1"/>
  <c r="V453" i="17"/>
  <c r="V621" i="17" s="1"/>
  <c r="T453" i="17"/>
  <c r="T621" i="17" s="1"/>
  <c r="T465" i="17"/>
  <c r="T633" i="17" s="1"/>
  <c r="T456" i="17"/>
  <c r="T624" i="17" s="1"/>
  <c r="T454" i="17"/>
  <c r="L120" i="17"/>
  <c r="L624" i="17" s="1"/>
  <c r="R269" i="18"/>
  <c r="R925" i="18"/>
  <c r="Y274" i="13"/>
  <c r="O622" i="17"/>
  <c r="N611" i="17"/>
  <c r="L78" i="21"/>
  <c r="L75" i="21" s="1"/>
  <c r="S129" i="17"/>
  <c r="H78" i="21"/>
  <c r="H75" i="21" s="1"/>
  <c r="J78" i="21"/>
  <c r="J75" i="21" s="1"/>
  <c r="H34" i="23"/>
  <c r="G34" i="23"/>
  <c r="F34" i="23"/>
  <c r="L129" i="17"/>
  <c r="L633" i="17" s="1"/>
  <c r="I78" i="21"/>
  <c r="I75" i="21" s="1"/>
  <c r="N118" i="17"/>
  <c r="J159" i="21" s="1"/>
  <c r="J118" i="17"/>
  <c r="L269" i="18"/>
  <c r="L925" i="18"/>
  <c r="K117" i="17"/>
  <c r="O107" i="17"/>
  <c r="J107" i="17"/>
  <c r="P443" i="17"/>
  <c r="K453" i="17"/>
  <c r="K465" i="17"/>
  <c r="K454" i="17"/>
  <c r="K456" i="17"/>
  <c r="N454" i="17"/>
  <c r="N456" i="17"/>
  <c r="N453" i="17"/>
  <c r="N621" i="17" s="1"/>
  <c r="N465" i="17"/>
  <c r="N633" i="17" s="1"/>
  <c r="J120" i="17"/>
  <c r="Q633" i="17"/>
  <c r="T611" i="17"/>
  <c r="K925" i="18"/>
  <c r="K269" i="18"/>
  <c r="K129" i="17"/>
  <c r="U269" i="18"/>
  <c r="U925" i="18"/>
  <c r="M622" i="17"/>
  <c r="Y134" i="14"/>
  <c r="L298" i="17"/>
  <c r="G78" i="21"/>
  <c r="G75" i="21" s="1"/>
  <c r="L17" i="12"/>
  <c r="G17" i="4"/>
  <c r="T118" i="17"/>
  <c r="P117" i="17"/>
  <c r="R107" i="17"/>
  <c r="N78" i="21"/>
  <c r="N75" i="21" s="1"/>
  <c r="P269" i="18"/>
  <c r="P925" i="18"/>
  <c r="Y443" i="17"/>
  <c r="S456" i="17"/>
  <c r="S624" i="17" s="1"/>
  <c r="S465" i="17"/>
  <c r="S454" i="17"/>
  <c r="S453" i="17"/>
  <c r="Q120" i="17"/>
  <c r="Q624" i="17" s="1"/>
  <c r="N925" i="18"/>
  <c r="N269" i="18"/>
  <c r="U624" i="17"/>
  <c r="Q269" i="18"/>
  <c r="Q925" i="18"/>
  <c r="E81" i="21"/>
  <c r="U633" i="17"/>
  <c r="M925" i="18"/>
  <c r="M269" i="18"/>
  <c r="G49" i="1"/>
  <c r="G34" i="24"/>
  <c r="S118" i="17"/>
  <c r="S269" i="18"/>
  <c r="S925" i="18"/>
  <c r="S107" i="17"/>
  <c r="L466" i="17"/>
  <c r="E97" i="21"/>
  <c r="J456" i="17"/>
  <c r="J465" i="17"/>
  <c r="J633" i="17" s="1"/>
  <c r="J453" i="17"/>
  <c r="J454" i="17"/>
  <c r="X269" i="18"/>
  <c r="X925" i="18"/>
  <c r="U622" i="17" l="1"/>
  <c r="L85" i="21"/>
  <c r="G85" i="21"/>
  <c r="T622" i="17"/>
  <c r="Q85" i="21"/>
  <c r="S466" i="17"/>
  <c r="N130" i="17"/>
  <c r="M85" i="21"/>
  <c r="Y117" i="17"/>
  <c r="I159" i="21"/>
  <c r="F85" i="21"/>
  <c r="R85" i="21"/>
  <c r="K633" i="17"/>
  <c r="K466" i="17"/>
  <c r="R466" i="17"/>
  <c r="Q466" i="17"/>
  <c r="O85" i="21"/>
  <c r="P85" i="21"/>
  <c r="Y453" i="17"/>
  <c r="S622" i="17"/>
  <c r="J621" i="17"/>
  <c r="S17" i="4"/>
  <c r="S17" i="24" s="1"/>
  <c r="U1061" i="18"/>
  <c r="S18" i="1" s="1"/>
  <c r="K621" i="17"/>
  <c r="K37" i="7"/>
  <c r="H119" i="15" s="1"/>
  <c r="K35" i="7"/>
  <c r="K36" i="7"/>
  <c r="H118" i="15" s="1"/>
  <c r="L161" i="8"/>
  <c r="K38" i="7"/>
  <c r="H120" i="15" s="1"/>
  <c r="K39" i="7"/>
  <c r="H121" i="15" s="1"/>
  <c r="J1061" i="18"/>
  <c r="H17" i="4"/>
  <c r="H17" i="24" s="1"/>
  <c r="R633" i="17"/>
  <c r="V624" i="17"/>
  <c r="K624" i="17"/>
  <c r="M17" i="4"/>
  <c r="M17" i="24" s="1"/>
  <c r="O1061" i="18"/>
  <c r="M18" i="1" s="1"/>
  <c r="K130" i="17"/>
  <c r="T130" i="17"/>
  <c r="Y925" i="18"/>
  <c r="V17" i="4"/>
  <c r="V17" i="24" s="1"/>
  <c r="X1061" i="18"/>
  <c r="V18" i="1" s="1"/>
  <c r="S611" i="17"/>
  <c r="S130" i="17"/>
  <c r="H82" i="21"/>
  <c r="O82" i="21"/>
  <c r="I82" i="21"/>
  <c r="R82" i="21"/>
  <c r="Q82" i="21"/>
  <c r="K82" i="21"/>
  <c r="N82" i="21"/>
  <c r="P82" i="21"/>
  <c r="G82" i="21"/>
  <c r="L82" i="21"/>
  <c r="M82" i="21"/>
  <c r="F82" i="21"/>
  <c r="J82" i="21"/>
  <c r="N17" i="4"/>
  <c r="N17" i="24" s="1"/>
  <c r="P1061" i="18"/>
  <c r="N18" i="1" s="1"/>
  <c r="T466" i="17"/>
  <c r="S633" i="17"/>
  <c r="N624" i="17"/>
  <c r="Y129" i="17"/>
  <c r="M466" i="17"/>
  <c r="M634" i="17" s="1"/>
  <c r="Q621" i="17"/>
  <c r="U466" i="17"/>
  <c r="V130" i="17"/>
  <c r="V611" i="17"/>
  <c r="P159" i="21"/>
  <c r="U130" i="17"/>
  <c r="O611" i="17"/>
  <c r="O130" i="17"/>
  <c r="K161" i="8"/>
  <c r="J39" i="7"/>
  <c r="H80" i="15" s="1"/>
  <c r="J36" i="7"/>
  <c r="H77" i="15" s="1"/>
  <c r="J38" i="7"/>
  <c r="H79" i="15" s="1"/>
  <c r="J37" i="7"/>
  <c r="H78" i="15" s="1"/>
  <c r="J35" i="7"/>
  <c r="L611" i="17"/>
  <c r="L130" i="17"/>
  <c r="Y454" i="17"/>
  <c r="J624" i="17"/>
  <c r="Y120" i="17"/>
  <c r="J17" i="4"/>
  <c r="J17" i="24" s="1"/>
  <c r="L1061" i="18"/>
  <c r="J18" i="1" s="1"/>
  <c r="R621" i="17"/>
  <c r="N159" i="21"/>
  <c r="E78" i="21"/>
  <c r="F75" i="21"/>
  <c r="E75" i="21" s="1"/>
  <c r="P611" i="17"/>
  <c r="P130" i="17"/>
  <c r="U611" i="17"/>
  <c r="S1061" i="18"/>
  <c r="Q18" i="1" s="1"/>
  <c r="Q17" i="4"/>
  <c r="Q17" i="24" s="1"/>
  <c r="Q1061" i="18"/>
  <c r="O18" i="1" s="1"/>
  <c r="O17" i="4"/>
  <c r="O17" i="24" s="1"/>
  <c r="J622" i="17"/>
  <c r="Y118" i="17"/>
  <c r="Y465" i="17"/>
  <c r="G46" i="1"/>
  <c r="G47" i="1" s="1"/>
  <c r="P466" i="17"/>
  <c r="N622" i="17"/>
  <c r="T1061" i="18"/>
  <c r="R18" i="1" s="1"/>
  <c r="R17" i="4"/>
  <c r="R17" i="24" s="1"/>
  <c r="K622" i="17"/>
  <c r="O621" i="17"/>
  <c r="K159" i="21"/>
  <c r="V466" i="17"/>
  <c r="P17" i="4"/>
  <c r="P17" i="24" s="1"/>
  <c r="R1061" i="18"/>
  <c r="P18" i="1" s="1"/>
  <c r="S621" i="17"/>
  <c r="O159" i="21"/>
  <c r="Y456" i="17"/>
  <c r="Y298" i="17"/>
  <c r="M1061" i="18"/>
  <c r="K18" i="1" s="1"/>
  <c r="K17" i="4"/>
  <c r="K17" i="24" s="1"/>
  <c r="L17" i="4"/>
  <c r="L17" i="24" s="1"/>
  <c r="N1061" i="18"/>
  <c r="L18" i="1" s="1"/>
  <c r="R130" i="17"/>
  <c r="R611" i="17"/>
  <c r="U17" i="4"/>
  <c r="U17" i="24" s="1"/>
  <c r="W1061" i="18"/>
  <c r="U18" i="1" s="1"/>
  <c r="R622" i="17"/>
  <c r="J1065" i="14"/>
  <c r="Y1065" i="14" s="1"/>
  <c r="Y929" i="14"/>
  <c r="I17" i="4"/>
  <c r="I17" i="24" s="1"/>
  <c r="K1061" i="18"/>
  <c r="I18" i="1" s="1"/>
  <c r="N466" i="17"/>
  <c r="Q159" i="21"/>
  <c r="V1061" i="18"/>
  <c r="T18" i="1" s="1"/>
  <c r="T17" i="4"/>
  <c r="T17" i="24" s="1"/>
  <c r="P621" i="17"/>
  <c r="L159" i="21"/>
  <c r="J611" i="17"/>
  <c r="J130" i="17"/>
  <c r="Y107" i="17"/>
  <c r="Y269" i="18"/>
  <c r="E34" i="23"/>
  <c r="J161" i="8"/>
  <c r="I37" i="7"/>
  <c r="I39" i="7"/>
  <c r="I36" i="7"/>
  <c r="I35" i="7"/>
  <c r="I38" i="7"/>
  <c r="J466" i="17"/>
  <c r="Q130" i="17"/>
  <c r="Y946" i="13"/>
  <c r="J1087" i="13"/>
  <c r="E85" i="21" l="1"/>
  <c r="Y624" i="17"/>
  <c r="E159" i="21"/>
  <c r="Y633" i="17"/>
  <c r="H35" i="15"/>
  <c r="L35" i="7"/>
  <c r="I41" i="7"/>
  <c r="O634" i="17"/>
  <c r="Y1087" i="13"/>
  <c r="H39" i="15"/>
  <c r="L39" i="7"/>
  <c r="H76" i="15"/>
  <c r="J41" i="7"/>
  <c r="H82" i="15" s="1"/>
  <c r="U634" i="17"/>
  <c r="T118" i="15"/>
  <c r="L118" i="15"/>
  <c r="J118" i="15"/>
  <c r="M118" i="15"/>
  <c r="K118" i="15"/>
  <c r="O118" i="15"/>
  <c r="W118" i="15"/>
  <c r="R118" i="15"/>
  <c r="V118" i="15"/>
  <c r="S118" i="15"/>
  <c r="N118" i="15"/>
  <c r="Q118" i="15"/>
  <c r="I118" i="15"/>
  <c r="P118" i="15"/>
  <c r="U118" i="15"/>
  <c r="I160" i="21"/>
  <c r="H160" i="21"/>
  <c r="R160" i="21"/>
  <c r="K160" i="21"/>
  <c r="P160" i="21"/>
  <c r="Q160" i="21"/>
  <c r="J160" i="21"/>
  <c r="G160" i="21"/>
  <c r="L160" i="21"/>
  <c r="N160" i="21"/>
  <c r="M160" i="21"/>
  <c r="O160" i="21"/>
  <c r="F160" i="21"/>
  <c r="L36" i="7"/>
  <c r="H36" i="15"/>
  <c r="G36" i="24"/>
  <c r="G52" i="1"/>
  <c r="I497" i="17"/>
  <c r="H48" i="23"/>
  <c r="L37" i="7"/>
  <c r="H37" i="15"/>
  <c r="R634" i="17"/>
  <c r="P634" i="17"/>
  <c r="W78" i="15"/>
  <c r="J78" i="15"/>
  <c r="O78" i="15"/>
  <c r="V78" i="15"/>
  <c r="T78" i="15"/>
  <c r="L78" i="15"/>
  <c r="S78" i="15"/>
  <c r="U78" i="15"/>
  <c r="N78" i="15"/>
  <c r="K78" i="15"/>
  <c r="Q78" i="15"/>
  <c r="R78" i="15"/>
  <c r="I78" i="15"/>
  <c r="P78" i="15"/>
  <c r="M78" i="15"/>
  <c r="E82" i="21"/>
  <c r="H117" i="15"/>
  <c r="K41" i="7"/>
  <c r="H123" i="15" s="1"/>
  <c r="W120" i="15"/>
  <c r="I120" i="15"/>
  <c r="L120" i="15"/>
  <c r="V120" i="15"/>
  <c r="J120" i="15"/>
  <c r="R120" i="15"/>
  <c r="P120" i="15"/>
  <c r="T120" i="15"/>
  <c r="N120" i="15"/>
  <c r="S120" i="15"/>
  <c r="Q120" i="15"/>
  <c r="K120" i="15"/>
  <c r="M120" i="15"/>
  <c r="U120" i="15"/>
  <c r="O120" i="15"/>
  <c r="I161" i="17"/>
  <c r="M161" i="8"/>
  <c r="F48" i="23"/>
  <c r="N79" i="15"/>
  <c r="I79" i="15"/>
  <c r="O79" i="15"/>
  <c r="K79" i="15"/>
  <c r="R79" i="15"/>
  <c r="W79" i="15"/>
  <c r="S79" i="15"/>
  <c r="T79" i="15"/>
  <c r="U79" i="15"/>
  <c r="Q79" i="15"/>
  <c r="J79" i="15"/>
  <c r="L79" i="15"/>
  <c r="V79" i="15"/>
  <c r="M79" i="15"/>
  <c r="P79" i="15"/>
  <c r="T634" i="17"/>
  <c r="M119" i="15"/>
  <c r="P119" i="15"/>
  <c r="L119" i="15"/>
  <c r="S119" i="15"/>
  <c r="N119" i="15"/>
  <c r="R119" i="15"/>
  <c r="K119" i="15"/>
  <c r="Q119" i="15"/>
  <c r="I119" i="15"/>
  <c r="W119" i="15"/>
  <c r="O119" i="15"/>
  <c r="U119" i="15"/>
  <c r="V119" i="15"/>
  <c r="J119" i="15"/>
  <c r="T119" i="15"/>
  <c r="Y611" i="17"/>
  <c r="Q634" i="17"/>
  <c r="Y622" i="17"/>
  <c r="M76" i="21"/>
  <c r="L76" i="21"/>
  <c r="G76" i="21"/>
  <c r="K76" i="21"/>
  <c r="F76" i="21"/>
  <c r="P76" i="21"/>
  <c r="J76" i="21"/>
  <c r="O76" i="21"/>
  <c r="H76" i="21"/>
  <c r="Q76" i="21"/>
  <c r="I76" i="21"/>
  <c r="R76" i="21"/>
  <c r="N76" i="21"/>
  <c r="Q77" i="15"/>
  <c r="U77" i="15"/>
  <c r="S77" i="15"/>
  <c r="V77" i="15"/>
  <c r="L77" i="15"/>
  <c r="P77" i="15"/>
  <c r="W77" i="15"/>
  <c r="M77" i="15"/>
  <c r="N77" i="15"/>
  <c r="J77" i="15"/>
  <c r="O77" i="15"/>
  <c r="R77" i="15"/>
  <c r="K77" i="15"/>
  <c r="I77" i="15"/>
  <c r="T77" i="15"/>
  <c r="V634" i="17"/>
  <c r="W17" i="24"/>
  <c r="J634" i="17"/>
  <c r="Y130" i="17"/>
  <c r="Y466" i="17"/>
  <c r="Q79" i="21"/>
  <c r="H79" i="21"/>
  <c r="I79" i="21"/>
  <c r="M79" i="21"/>
  <c r="O79" i="21"/>
  <c r="N79" i="21"/>
  <c r="G79" i="21"/>
  <c r="K79" i="21"/>
  <c r="P79" i="21"/>
  <c r="R79" i="21"/>
  <c r="F79" i="21"/>
  <c r="L79" i="21"/>
  <c r="J79" i="21"/>
  <c r="L634" i="17"/>
  <c r="K80" i="15"/>
  <c r="V80" i="15"/>
  <c r="T80" i="15"/>
  <c r="L80" i="15"/>
  <c r="U80" i="15"/>
  <c r="J80" i="15"/>
  <c r="Q80" i="15"/>
  <c r="R80" i="15"/>
  <c r="S80" i="15"/>
  <c r="O80" i="15"/>
  <c r="N80" i="15"/>
  <c r="P80" i="15"/>
  <c r="M80" i="15"/>
  <c r="I80" i="15"/>
  <c r="W80" i="15"/>
  <c r="Y1061" i="18"/>
  <c r="H18" i="1"/>
  <c r="W18" i="1" s="1"/>
  <c r="G35" i="24"/>
  <c r="G48" i="1"/>
  <c r="N634" i="17"/>
  <c r="Y621" i="17"/>
  <c r="H38" i="15"/>
  <c r="L38" i="7"/>
  <c r="I329" i="17"/>
  <c r="G48" i="23"/>
  <c r="W17" i="4"/>
  <c r="S634" i="17"/>
  <c r="K634" i="17"/>
  <c r="J121" i="15"/>
  <c r="I121" i="15"/>
  <c r="K121" i="15"/>
  <c r="V121" i="15"/>
  <c r="T121" i="15"/>
  <c r="W121" i="15"/>
  <c r="O121" i="15"/>
  <c r="L121" i="15"/>
  <c r="S121" i="15"/>
  <c r="R121" i="15"/>
  <c r="U121" i="15"/>
  <c r="Q121" i="15"/>
  <c r="N121" i="15"/>
  <c r="P121" i="15"/>
  <c r="M121" i="15"/>
  <c r="X119" i="15" l="1"/>
  <c r="X77" i="15"/>
  <c r="X78" i="15"/>
  <c r="X118" i="15"/>
  <c r="X79" i="15"/>
  <c r="X121" i="15"/>
  <c r="X120" i="15"/>
  <c r="X80" i="15"/>
  <c r="Y634" i="17"/>
  <c r="W329" i="17"/>
  <c r="P329" i="17"/>
  <c r="L153" i="21" s="1"/>
  <c r="V329" i="17"/>
  <c r="R153" i="21" s="1"/>
  <c r="Q329" i="17"/>
  <c r="M153" i="21" s="1"/>
  <c r="O329" i="17"/>
  <c r="K153" i="21" s="1"/>
  <c r="X329" i="17"/>
  <c r="J329" i="17"/>
  <c r="F153" i="21" s="1"/>
  <c r="R329" i="17"/>
  <c r="N153" i="21" s="1"/>
  <c r="N329" i="17"/>
  <c r="J153" i="21" s="1"/>
  <c r="T329" i="17"/>
  <c r="P153" i="21" s="1"/>
  <c r="U329" i="17"/>
  <c r="Q153" i="21" s="1"/>
  <c r="L329" i="17"/>
  <c r="H153" i="21" s="1"/>
  <c r="S329" i="17"/>
  <c r="O153" i="21" s="1"/>
  <c r="K329" i="17"/>
  <c r="G153" i="21" s="1"/>
  <c r="M329" i="17"/>
  <c r="I153" i="21" s="1"/>
  <c r="E79" i="21"/>
  <c r="E48" i="23"/>
  <c r="R497" i="17"/>
  <c r="N156" i="21" s="1"/>
  <c r="L497" i="17"/>
  <c r="H156" i="21" s="1"/>
  <c r="T497" i="17"/>
  <c r="P156" i="21" s="1"/>
  <c r="U497" i="17"/>
  <c r="Q156" i="21" s="1"/>
  <c r="W497" i="17"/>
  <c r="K497" i="17"/>
  <c r="G156" i="21" s="1"/>
  <c r="X497" i="17"/>
  <c r="N497" i="17"/>
  <c r="J156" i="21" s="1"/>
  <c r="V497" i="17"/>
  <c r="R156" i="21" s="1"/>
  <c r="O497" i="17"/>
  <c r="K156" i="21" s="1"/>
  <c r="Q497" i="17"/>
  <c r="M156" i="21" s="1"/>
  <c r="P497" i="17"/>
  <c r="L156" i="21" s="1"/>
  <c r="M497" i="17"/>
  <c r="I156" i="21" s="1"/>
  <c r="S497" i="17"/>
  <c r="O156" i="21" s="1"/>
  <c r="J497" i="17"/>
  <c r="F156" i="21" s="1"/>
  <c r="I36" i="15"/>
  <c r="I159" i="15" s="1"/>
  <c r="N36" i="15"/>
  <c r="N159" i="15" s="1"/>
  <c r="Q36" i="15"/>
  <c r="Q159" i="15" s="1"/>
  <c r="K36" i="15"/>
  <c r="K159" i="15" s="1"/>
  <c r="O36" i="15"/>
  <c r="O159" i="15" s="1"/>
  <c r="L36" i="15"/>
  <c r="L159" i="15" s="1"/>
  <c r="S36" i="15"/>
  <c r="S159" i="15" s="1"/>
  <c r="R36" i="15"/>
  <c r="R159" i="15" s="1"/>
  <c r="P36" i="15"/>
  <c r="P159" i="15" s="1"/>
  <c r="M36" i="15"/>
  <c r="M159" i="15" s="1"/>
  <c r="W36" i="15"/>
  <c r="W159" i="15" s="1"/>
  <c r="J36" i="15"/>
  <c r="J159" i="15" s="1"/>
  <c r="T36" i="15"/>
  <c r="T159" i="15" s="1"/>
  <c r="V36" i="15"/>
  <c r="V159" i="15" s="1"/>
  <c r="U36" i="15"/>
  <c r="U159" i="15" s="1"/>
  <c r="V38" i="15"/>
  <c r="V161" i="15" s="1"/>
  <c r="W38" i="15"/>
  <c r="W161" i="15" s="1"/>
  <c r="I38" i="15"/>
  <c r="I161" i="15" s="1"/>
  <c r="T38" i="15"/>
  <c r="T161" i="15" s="1"/>
  <c r="N38" i="15"/>
  <c r="N161" i="15" s="1"/>
  <c r="R38" i="15"/>
  <c r="R161" i="15" s="1"/>
  <c r="M38" i="15"/>
  <c r="M161" i="15" s="1"/>
  <c r="J38" i="15"/>
  <c r="J161" i="15" s="1"/>
  <c r="U38" i="15"/>
  <c r="U161" i="15" s="1"/>
  <c r="S38" i="15"/>
  <c r="S161" i="15" s="1"/>
  <c r="K38" i="15"/>
  <c r="K161" i="15" s="1"/>
  <c r="L38" i="15"/>
  <c r="L161" i="15" s="1"/>
  <c r="Q38" i="15"/>
  <c r="Q161" i="15" s="1"/>
  <c r="P38" i="15"/>
  <c r="P161" i="15" s="1"/>
  <c r="O38" i="15"/>
  <c r="O161" i="15" s="1"/>
  <c r="L161" i="17"/>
  <c r="Q161" i="17"/>
  <c r="J161" i="17"/>
  <c r="K161" i="17"/>
  <c r="M161" i="17"/>
  <c r="U161" i="17"/>
  <c r="W161" i="17"/>
  <c r="N161" i="17"/>
  <c r="P161" i="17"/>
  <c r="O161" i="17"/>
  <c r="X161" i="17"/>
  <c r="X665" i="17" s="1"/>
  <c r="T161" i="17"/>
  <c r="V161" i="17"/>
  <c r="R161" i="17"/>
  <c r="S161" i="17"/>
  <c r="R37" i="15"/>
  <c r="R160" i="15" s="1"/>
  <c r="L37" i="15"/>
  <c r="L160" i="15" s="1"/>
  <c r="K37" i="15"/>
  <c r="K160" i="15" s="1"/>
  <c r="M37" i="15"/>
  <c r="M160" i="15" s="1"/>
  <c r="P37" i="15"/>
  <c r="P160" i="15" s="1"/>
  <c r="N37" i="15"/>
  <c r="N160" i="15" s="1"/>
  <c r="O37" i="15"/>
  <c r="O160" i="15" s="1"/>
  <c r="Q37" i="15"/>
  <c r="Q160" i="15" s="1"/>
  <c r="I37" i="15"/>
  <c r="I160" i="15" s="1"/>
  <c r="J37" i="15"/>
  <c r="J160" i="15" s="1"/>
  <c r="U37" i="15"/>
  <c r="U160" i="15" s="1"/>
  <c r="V37" i="15"/>
  <c r="V160" i="15" s="1"/>
  <c r="T37" i="15"/>
  <c r="T160" i="15" s="1"/>
  <c r="W37" i="15"/>
  <c r="W160" i="15" s="1"/>
  <c r="S37" i="15"/>
  <c r="S160" i="15" s="1"/>
  <c r="H41" i="15"/>
  <c r="L41" i="7"/>
  <c r="G38" i="24"/>
  <c r="E76" i="21"/>
  <c r="E160" i="21"/>
  <c r="Q76" i="15"/>
  <c r="Q82" i="15" s="1"/>
  <c r="K76" i="15"/>
  <c r="K82" i="15" s="1"/>
  <c r="M76" i="15"/>
  <c r="M82" i="15" s="1"/>
  <c r="U76" i="15"/>
  <c r="U82" i="15" s="1"/>
  <c r="S76" i="15"/>
  <c r="S82" i="15" s="1"/>
  <c r="I76" i="15"/>
  <c r="I82" i="15" s="1"/>
  <c r="T76" i="15"/>
  <c r="T82" i="15" s="1"/>
  <c r="O76" i="15"/>
  <c r="O82" i="15" s="1"/>
  <c r="L76" i="15"/>
  <c r="L82" i="15" s="1"/>
  <c r="P76" i="15"/>
  <c r="P82" i="15" s="1"/>
  <c r="R76" i="15"/>
  <c r="R82" i="15" s="1"/>
  <c r="N76" i="15"/>
  <c r="N82" i="15" s="1"/>
  <c r="W76" i="15"/>
  <c r="W82" i="15" s="1"/>
  <c r="J76" i="15"/>
  <c r="J82" i="15" s="1"/>
  <c r="V76" i="15"/>
  <c r="V82" i="15" s="1"/>
  <c r="J39" i="15"/>
  <c r="J162" i="15" s="1"/>
  <c r="R39" i="15"/>
  <c r="R162" i="15" s="1"/>
  <c r="M39" i="15"/>
  <c r="M162" i="15" s="1"/>
  <c r="U39" i="15"/>
  <c r="U162" i="15" s="1"/>
  <c r="N39" i="15"/>
  <c r="N162" i="15" s="1"/>
  <c r="T39" i="15"/>
  <c r="T162" i="15" s="1"/>
  <c r="O39" i="15"/>
  <c r="O162" i="15" s="1"/>
  <c r="V39" i="15"/>
  <c r="V162" i="15" s="1"/>
  <c r="P39" i="15"/>
  <c r="P162" i="15" s="1"/>
  <c r="Q39" i="15"/>
  <c r="Q162" i="15" s="1"/>
  <c r="K39" i="15"/>
  <c r="K162" i="15" s="1"/>
  <c r="W39" i="15"/>
  <c r="W162" i="15" s="1"/>
  <c r="L39" i="15"/>
  <c r="L162" i="15" s="1"/>
  <c r="I39" i="15"/>
  <c r="I162" i="15" s="1"/>
  <c r="S39" i="15"/>
  <c r="S162" i="15" s="1"/>
  <c r="R117" i="15"/>
  <c r="R123" i="15" s="1"/>
  <c r="M117" i="15"/>
  <c r="M123" i="15" s="1"/>
  <c r="K117" i="15"/>
  <c r="K123" i="15" s="1"/>
  <c r="W117" i="15"/>
  <c r="W123" i="15" s="1"/>
  <c r="N117" i="15"/>
  <c r="N123" i="15" s="1"/>
  <c r="S117" i="15"/>
  <c r="S123" i="15" s="1"/>
  <c r="V117" i="15"/>
  <c r="V123" i="15" s="1"/>
  <c r="J117" i="15"/>
  <c r="J123" i="15" s="1"/>
  <c r="P117" i="15"/>
  <c r="P123" i="15" s="1"/>
  <c r="O117" i="15"/>
  <c r="O123" i="15" s="1"/>
  <c r="Q117" i="15"/>
  <c r="Q123" i="15" s="1"/>
  <c r="I117" i="15"/>
  <c r="I123" i="15" s="1"/>
  <c r="U117" i="15"/>
  <c r="U123" i="15" s="1"/>
  <c r="L117" i="15"/>
  <c r="L123" i="15" s="1"/>
  <c r="T117" i="15"/>
  <c r="T123" i="15" s="1"/>
  <c r="K35" i="15"/>
  <c r="R35" i="15"/>
  <c r="P35" i="15"/>
  <c r="L35" i="15"/>
  <c r="V35" i="15"/>
  <c r="T35" i="15"/>
  <c r="W35" i="15"/>
  <c r="N35" i="15"/>
  <c r="O35" i="15"/>
  <c r="S35" i="15"/>
  <c r="U35" i="15"/>
  <c r="Q35" i="15"/>
  <c r="M35" i="15"/>
  <c r="J35" i="15"/>
  <c r="I35" i="15"/>
  <c r="W665" i="17" l="1"/>
  <c r="X82" i="15"/>
  <c r="X123" i="15"/>
  <c r="R41" i="15"/>
  <c r="R158" i="15"/>
  <c r="R164" i="15" s="1"/>
  <c r="O665" i="17"/>
  <c r="K150" i="21"/>
  <c r="K147" i="21" s="1"/>
  <c r="O158" i="15"/>
  <c r="O164" i="15" s="1"/>
  <c r="O41" i="15"/>
  <c r="K158" i="15"/>
  <c r="K164" i="15" s="1"/>
  <c r="K41" i="15"/>
  <c r="X160" i="15"/>
  <c r="P665" i="17"/>
  <c r="L150" i="21"/>
  <c r="L147" i="21" s="1"/>
  <c r="L665" i="17"/>
  <c r="H150" i="21"/>
  <c r="H147" i="21" s="1"/>
  <c r="X159" i="15"/>
  <c r="S158" i="15"/>
  <c r="S164" i="15" s="1"/>
  <c r="S41" i="15"/>
  <c r="X37" i="15"/>
  <c r="Q665" i="17"/>
  <c r="M150" i="21"/>
  <c r="M147" i="21" s="1"/>
  <c r="Y329" i="17"/>
  <c r="I158" i="15"/>
  <c r="I41" i="15"/>
  <c r="N158" i="15"/>
  <c r="N164" i="15" s="1"/>
  <c r="N41" i="15"/>
  <c r="S665" i="17"/>
  <c r="O150" i="21"/>
  <c r="O147" i="21" s="1"/>
  <c r="N665" i="17"/>
  <c r="J150" i="21"/>
  <c r="J147" i="21" s="1"/>
  <c r="E156" i="21"/>
  <c r="Y497" i="17"/>
  <c r="X76" i="15"/>
  <c r="X35" i="15"/>
  <c r="T158" i="15"/>
  <c r="T164" i="15" s="1"/>
  <c r="T41" i="15"/>
  <c r="V665" i="17"/>
  <c r="R150" i="21"/>
  <c r="R147" i="21" s="1"/>
  <c r="U665" i="17"/>
  <c r="Q150" i="21"/>
  <c r="Q147" i="21" s="1"/>
  <c r="X38" i="15"/>
  <c r="X36" i="15"/>
  <c r="P41" i="15"/>
  <c r="P158" i="15"/>
  <c r="P164" i="15" s="1"/>
  <c r="J665" i="17"/>
  <c r="F150" i="21"/>
  <c r="W158" i="15"/>
  <c r="W164" i="15" s="1"/>
  <c r="W41" i="15"/>
  <c r="X162" i="15"/>
  <c r="R665" i="17"/>
  <c r="N150" i="21"/>
  <c r="N147" i="21" s="1"/>
  <c r="F49" i="23"/>
  <c r="G49" i="23"/>
  <c r="H49" i="23"/>
  <c r="M158" i="15"/>
  <c r="M164" i="15" s="1"/>
  <c r="M41" i="15"/>
  <c r="V158" i="15"/>
  <c r="V164" i="15" s="1"/>
  <c r="V41" i="15"/>
  <c r="X117" i="15"/>
  <c r="Y161" i="17"/>
  <c r="M665" i="17"/>
  <c r="I150" i="21"/>
  <c r="I147" i="21" s="1"/>
  <c r="E153" i="21"/>
  <c r="U41" i="15"/>
  <c r="U158" i="15"/>
  <c r="U164" i="15" s="1"/>
  <c r="X161" i="15"/>
  <c r="J158" i="15"/>
  <c r="J164" i="15" s="1"/>
  <c r="J41" i="15"/>
  <c r="Q41" i="15"/>
  <c r="Q158" i="15"/>
  <c r="Q164" i="15" s="1"/>
  <c r="L158" i="15"/>
  <c r="L164" i="15" s="1"/>
  <c r="L41" i="15"/>
  <c r="X39" i="15"/>
  <c r="T665" i="17"/>
  <c r="P150" i="21"/>
  <c r="P147" i="21" s="1"/>
  <c r="K665" i="17"/>
  <c r="G150" i="21"/>
  <c r="G147" i="21" s="1"/>
  <c r="X41" i="15" l="1"/>
  <c r="J154" i="21"/>
  <c r="O154" i="21"/>
  <c r="R154" i="21"/>
  <c r="G154" i="21"/>
  <c r="I154" i="21"/>
  <c r="P154" i="21"/>
  <c r="F154" i="21"/>
  <c r="H154" i="21"/>
  <c r="K154" i="21"/>
  <c r="Q154" i="21"/>
  <c r="L154" i="21"/>
  <c r="M154" i="21"/>
  <c r="N154" i="21"/>
  <c r="H157" i="21"/>
  <c r="L157" i="21"/>
  <c r="P157" i="21"/>
  <c r="K157" i="21"/>
  <c r="I157" i="21"/>
  <c r="M157" i="21"/>
  <c r="Q157" i="21"/>
  <c r="G157" i="21"/>
  <c r="O157" i="21"/>
  <c r="F157" i="21"/>
  <c r="J157" i="21"/>
  <c r="N157" i="21"/>
  <c r="R157" i="21"/>
  <c r="X158" i="15"/>
  <c r="I164" i="15"/>
  <c r="X164" i="15" s="1"/>
  <c r="K167" i="8"/>
  <c r="I335" i="17" s="1"/>
  <c r="K156" i="8"/>
  <c r="K170" i="8"/>
  <c r="I338" i="17" s="1"/>
  <c r="K159" i="8"/>
  <c r="I327" i="17" s="1"/>
  <c r="K157" i="8"/>
  <c r="I325" i="17" s="1"/>
  <c r="K163" i="8"/>
  <c r="I331" i="17" s="1"/>
  <c r="K168" i="8"/>
  <c r="I336" i="17" s="1"/>
  <c r="K162" i="8"/>
  <c r="I330" i="17" s="1"/>
  <c r="K160" i="8"/>
  <c r="I328" i="17" s="1"/>
  <c r="J157" i="8"/>
  <c r="J162" i="8"/>
  <c r="J167" i="8"/>
  <c r="J163" i="8"/>
  <c r="J170" i="8"/>
  <c r="E49" i="23"/>
  <c r="J168" i="8"/>
  <c r="J156" i="8"/>
  <c r="J159" i="8"/>
  <c r="J160" i="8"/>
  <c r="F147" i="21"/>
  <c r="E147" i="21" s="1"/>
  <c r="E150" i="21"/>
  <c r="Y665" i="17"/>
  <c r="L160" i="8"/>
  <c r="I496" i="17" s="1"/>
  <c r="L156" i="8"/>
  <c r="L157" i="8"/>
  <c r="I493" i="17" s="1"/>
  <c r="L162" i="8"/>
  <c r="I498" i="17" s="1"/>
  <c r="L170" i="8"/>
  <c r="I506" i="17" s="1"/>
  <c r="L168" i="8"/>
  <c r="I504" i="17" s="1"/>
  <c r="L163" i="8"/>
  <c r="I499" i="17" s="1"/>
  <c r="L167" i="8"/>
  <c r="I503" i="17" s="1"/>
  <c r="L159" i="8"/>
  <c r="I495" i="17" s="1"/>
  <c r="I148" i="21" l="1"/>
  <c r="N148" i="21"/>
  <c r="G148" i="21"/>
  <c r="P148" i="21"/>
  <c r="J148" i="21"/>
  <c r="K148" i="21"/>
  <c r="M148" i="21"/>
  <c r="R148" i="21"/>
  <c r="L148" i="21"/>
  <c r="H148" i="21"/>
  <c r="F148" i="21"/>
  <c r="O148" i="21"/>
  <c r="Q148" i="21"/>
  <c r="I167" i="17"/>
  <c r="M167" i="8"/>
  <c r="U506" i="17"/>
  <c r="S506" i="17"/>
  <c r="N506" i="17"/>
  <c r="P506" i="17"/>
  <c r="X506" i="17"/>
  <c r="O506" i="17"/>
  <c r="L506" i="17"/>
  <c r="R506" i="17"/>
  <c r="W506" i="17"/>
  <c r="T506" i="17"/>
  <c r="Q506" i="17"/>
  <c r="J506" i="17"/>
  <c r="V506" i="17"/>
  <c r="M506" i="17"/>
  <c r="K506" i="17"/>
  <c r="M160" i="8"/>
  <c r="I160" i="17"/>
  <c r="M162" i="8"/>
  <c r="I162" i="17"/>
  <c r="M338" i="17"/>
  <c r="J338" i="17"/>
  <c r="R338" i="17"/>
  <c r="X338" i="17"/>
  <c r="L338" i="17"/>
  <c r="T338" i="17"/>
  <c r="V338" i="17"/>
  <c r="Q338" i="17"/>
  <c r="W338" i="17"/>
  <c r="N338" i="17"/>
  <c r="S338" i="17"/>
  <c r="U338" i="17"/>
  <c r="K338" i="17"/>
  <c r="O338" i="17"/>
  <c r="P338" i="17"/>
  <c r="E157" i="21"/>
  <c r="E154" i="21"/>
  <c r="R504" i="17"/>
  <c r="J504" i="17"/>
  <c r="L504" i="17"/>
  <c r="P504" i="17"/>
  <c r="T504" i="17"/>
  <c r="X504" i="17"/>
  <c r="M504" i="17"/>
  <c r="Q504" i="17"/>
  <c r="U504" i="17"/>
  <c r="W504" i="17"/>
  <c r="K504" i="17"/>
  <c r="S504" i="17"/>
  <c r="N504" i="17"/>
  <c r="V504" i="17"/>
  <c r="O504" i="17"/>
  <c r="W327" i="17"/>
  <c r="S327" i="17"/>
  <c r="O327" i="17"/>
  <c r="X327" i="17"/>
  <c r="V327" i="17"/>
  <c r="M327" i="17"/>
  <c r="L327" i="17"/>
  <c r="Q327" i="17"/>
  <c r="R327" i="17"/>
  <c r="P327" i="17"/>
  <c r="J327" i="17"/>
  <c r="T327" i="17"/>
  <c r="N327" i="17"/>
  <c r="K327" i="17"/>
  <c r="U327" i="17"/>
  <c r="W498" i="17"/>
  <c r="P498" i="17"/>
  <c r="S498" i="17"/>
  <c r="T498" i="17"/>
  <c r="L498" i="17"/>
  <c r="Q498" i="17"/>
  <c r="J498" i="17"/>
  <c r="N498" i="17"/>
  <c r="R498" i="17"/>
  <c r="O498" i="17"/>
  <c r="V498" i="17"/>
  <c r="K498" i="17"/>
  <c r="M498" i="17"/>
  <c r="U498" i="17"/>
  <c r="X498" i="17"/>
  <c r="M159" i="8"/>
  <c r="I159" i="17"/>
  <c r="I157" i="17"/>
  <c r="M157" i="8"/>
  <c r="I324" i="17"/>
  <c r="K171" i="8"/>
  <c r="X493" i="17"/>
  <c r="L493" i="17"/>
  <c r="U493" i="17"/>
  <c r="O493" i="17"/>
  <c r="W493" i="17"/>
  <c r="M493" i="17"/>
  <c r="P493" i="17"/>
  <c r="T493" i="17"/>
  <c r="K493" i="17"/>
  <c r="N493" i="17"/>
  <c r="Q493" i="17"/>
  <c r="S493" i="17"/>
  <c r="R493" i="17"/>
  <c r="J493" i="17"/>
  <c r="V493" i="17"/>
  <c r="L171" i="8"/>
  <c r="I492" i="17"/>
  <c r="I168" i="17"/>
  <c r="M168" i="8"/>
  <c r="J330" i="17"/>
  <c r="P330" i="17"/>
  <c r="O330" i="17"/>
  <c r="S330" i="17"/>
  <c r="L330" i="17"/>
  <c r="M330" i="17"/>
  <c r="X330" i="17"/>
  <c r="N330" i="17"/>
  <c r="Q330" i="17"/>
  <c r="K330" i="17"/>
  <c r="U330" i="17"/>
  <c r="V330" i="17"/>
  <c r="W330" i="17"/>
  <c r="T330" i="17"/>
  <c r="R330" i="17"/>
  <c r="W328" i="17"/>
  <c r="Q328" i="17"/>
  <c r="U328" i="17"/>
  <c r="X328" i="17"/>
  <c r="L328" i="17"/>
  <c r="V328" i="17"/>
  <c r="T328" i="17"/>
  <c r="N328" i="17"/>
  <c r="M328" i="17"/>
  <c r="K328" i="17"/>
  <c r="J328" i="17"/>
  <c r="P328" i="17"/>
  <c r="O328" i="17"/>
  <c r="S328" i="17"/>
  <c r="R328" i="17"/>
  <c r="X495" i="17"/>
  <c r="V495" i="17"/>
  <c r="P495" i="17"/>
  <c r="J495" i="17"/>
  <c r="K495" i="17"/>
  <c r="N495" i="17"/>
  <c r="M495" i="17"/>
  <c r="O495" i="17"/>
  <c r="T495" i="17"/>
  <c r="U495" i="17"/>
  <c r="W495" i="17"/>
  <c r="L495" i="17"/>
  <c r="Q495" i="17"/>
  <c r="S495" i="17"/>
  <c r="R495" i="17"/>
  <c r="W496" i="17"/>
  <c r="K496" i="17"/>
  <c r="Q496" i="17"/>
  <c r="T496" i="17"/>
  <c r="X496" i="17"/>
  <c r="R496" i="17"/>
  <c r="P496" i="17"/>
  <c r="J496" i="17"/>
  <c r="M496" i="17"/>
  <c r="V496" i="17"/>
  <c r="L496" i="17"/>
  <c r="U496" i="17"/>
  <c r="N496" i="17"/>
  <c r="S496" i="17"/>
  <c r="O496" i="17"/>
  <c r="J336" i="17"/>
  <c r="W336" i="17"/>
  <c r="X336" i="17"/>
  <c r="V336" i="17"/>
  <c r="S336" i="17"/>
  <c r="O336" i="17"/>
  <c r="T336" i="17"/>
  <c r="K336" i="17"/>
  <c r="N336" i="17"/>
  <c r="Q336" i="17"/>
  <c r="L336" i="17"/>
  <c r="M336" i="17"/>
  <c r="P336" i="17"/>
  <c r="U336" i="17"/>
  <c r="R336" i="17"/>
  <c r="J171" i="8"/>
  <c r="I156" i="17"/>
  <c r="M156" i="8"/>
  <c r="J503" i="17"/>
  <c r="X503" i="17"/>
  <c r="N503" i="17"/>
  <c r="K503" i="17"/>
  <c r="R503" i="17"/>
  <c r="M503" i="17"/>
  <c r="O503" i="17"/>
  <c r="T503" i="17"/>
  <c r="V503" i="17"/>
  <c r="Q503" i="17"/>
  <c r="W503" i="17"/>
  <c r="P503" i="17"/>
  <c r="L503" i="17"/>
  <c r="U503" i="17"/>
  <c r="S503" i="17"/>
  <c r="I170" i="17"/>
  <c r="M170" i="8"/>
  <c r="V331" i="17"/>
  <c r="T331" i="17"/>
  <c r="Q331" i="17"/>
  <c r="O331" i="17"/>
  <c r="N331" i="17"/>
  <c r="S331" i="17"/>
  <c r="W331" i="17"/>
  <c r="M331" i="17"/>
  <c r="U331" i="17"/>
  <c r="J331" i="17"/>
  <c r="R331" i="17"/>
  <c r="L331" i="17"/>
  <c r="K331" i="17"/>
  <c r="P331" i="17"/>
  <c r="X331" i="17"/>
  <c r="K335" i="17"/>
  <c r="P335" i="17"/>
  <c r="M335" i="17"/>
  <c r="R335" i="17"/>
  <c r="L335" i="17"/>
  <c r="U335" i="17"/>
  <c r="Q335" i="17"/>
  <c r="N335" i="17"/>
  <c r="T335" i="17"/>
  <c r="W335" i="17"/>
  <c r="O335" i="17"/>
  <c r="S335" i="17"/>
  <c r="X335" i="17"/>
  <c r="J335" i="17"/>
  <c r="V335" i="17"/>
  <c r="U499" i="17"/>
  <c r="J499" i="17"/>
  <c r="O499" i="17"/>
  <c r="Q499" i="17"/>
  <c r="L499" i="17"/>
  <c r="P499" i="17"/>
  <c r="M499" i="17"/>
  <c r="W499" i="17"/>
  <c r="S499" i="17"/>
  <c r="N499" i="17"/>
  <c r="V499" i="17"/>
  <c r="K499" i="17"/>
  <c r="R499" i="17"/>
  <c r="X499" i="17"/>
  <c r="T499" i="17"/>
  <c r="J151" i="21"/>
  <c r="K151" i="21"/>
  <c r="H151" i="21"/>
  <c r="Q151" i="21"/>
  <c r="O151" i="21"/>
  <c r="I151" i="21"/>
  <c r="R151" i="21"/>
  <c r="P151" i="21"/>
  <c r="L151" i="21"/>
  <c r="M151" i="21"/>
  <c r="F151" i="21"/>
  <c r="N151" i="21"/>
  <c r="G151" i="21"/>
  <c r="I163" i="17"/>
  <c r="M163" i="8"/>
  <c r="O325" i="17"/>
  <c r="S325" i="17"/>
  <c r="Q325" i="17"/>
  <c r="X325" i="17"/>
  <c r="R325" i="17"/>
  <c r="J325" i="17"/>
  <c r="P325" i="17"/>
  <c r="M325" i="17"/>
  <c r="L325" i="17"/>
  <c r="K325" i="17"/>
  <c r="T325" i="17"/>
  <c r="V325" i="17"/>
  <c r="W325" i="17"/>
  <c r="N325" i="17"/>
  <c r="U325" i="17"/>
  <c r="Y325" i="17" l="1"/>
  <c r="E151" i="21"/>
  <c r="Y499" i="17"/>
  <c r="Y330" i="17"/>
  <c r="Y498" i="17"/>
  <c r="Y495" i="17"/>
  <c r="Y496" i="17"/>
  <c r="Y338" i="17"/>
  <c r="Y336" i="17"/>
  <c r="Y327" i="17"/>
  <c r="Y504" i="17"/>
  <c r="Y493" i="17"/>
  <c r="Y503" i="17"/>
  <c r="Y328" i="17"/>
  <c r="Y506" i="17"/>
  <c r="Y335" i="17"/>
  <c r="Y331" i="17"/>
  <c r="I171" i="17"/>
  <c r="J173" i="8"/>
  <c r="M171" i="8"/>
  <c r="L157" i="17"/>
  <c r="L661" i="17" s="1"/>
  <c r="R157" i="17"/>
  <c r="R661" i="17" s="1"/>
  <c r="V157" i="17"/>
  <c r="V661" i="17" s="1"/>
  <c r="U157" i="17"/>
  <c r="U661" i="17" s="1"/>
  <c r="S157" i="17"/>
  <c r="S661" i="17" s="1"/>
  <c r="O157" i="17"/>
  <c r="O661" i="17" s="1"/>
  <c r="Q157" i="17"/>
  <c r="Q661" i="17" s="1"/>
  <c r="W157" i="17"/>
  <c r="W661" i="17" s="1"/>
  <c r="M157" i="17"/>
  <c r="M661" i="17" s="1"/>
  <c r="T157" i="17"/>
  <c r="T661" i="17" s="1"/>
  <c r="N157" i="17"/>
  <c r="N661" i="17" s="1"/>
  <c r="K157" i="17"/>
  <c r="K661" i="17" s="1"/>
  <c r="X157" i="17"/>
  <c r="X661" i="17" s="1"/>
  <c r="P157" i="17"/>
  <c r="P661" i="17" s="1"/>
  <c r="J157" i="17"/>
  <c r="J661" i="17" s="1"/>
  <c r="W159" i="17"/>
  <c r="W663" i="17" s="1"/>
  <c r="N159" i="17"/>
  <c r="N663" i="17" s="1"/>
  <c r="M159" i="17"/>
  <c r="M663" i="17" s="1"/>
  <c r="K159" i="17"/>
  <c r="K663" i="17" s="1"/>
  <c r="V159" i="17"/>
  <c r="V663" i="17" s="1"/>
  <c r="L159" i="17"/>
  <c r="L663" i="17" s="1"/>
  <c r="O159" i="17"/>
  <c r="O663" i="17" s="1"/>
  <c r="R159" i="17"/>
  <c r="R663" i="17" s="1"/>
  <c r="Q159" i="17"/>
  <c r="Q663" i="17" s="1"/>
  <c r="T159" i="17"/>
  <c r="T663" i="17" s="1"/>
  <c r="P159" i="17"/>
  <c r="P663" i="17" s="1"/>
  <c r="J159" i="17"/>
  <c r="J663" i="17" s="1"/>
  <c r="U159" i="17"/>
  <c r="U663" i="17" s="1"/>
  <c r="S159" i="17"/>
  <c r="S663" i="17" s="1"/>
  <c r="X159" i="17"/>
  <c r="X663" i="17" s="1"/>
  <c r="Q492" i="17"/>
  <c r="Q507" i="17" s="1"/>
  <c r="Q509" i="17" s="1"/>
  <c r="X492" i="17"/>
  <c r="X507" i="17" s="1"/>
  <c r="X509" i="17" s="1"/>
  <c r="V16" i="3" s="1"/>
  <c r="J492" i="17"/>
  <c r="J507" i="17" s="1"/>
  <c r="J509" i="17" s="1"/>
  <c r="R492" i="17"/>
  <c r="R507" i="17" s="1"/>
  <c r="R509" i="17" s="1"/>
  <c r="K492" i="17"/>
  <c r="K507" i="17" s="1"/>
  <c r="K509" i="17" s="1"/>
  <c r="S492" i="17"/>
  <c r="S507" i="17" s="1"/>
  <c r="S509" i="17" s="1"/>
  <c r="W492" i="17"/>
  <c r="W507" i="17" s="1"/>
  <c r="W509" i="17" s="1"/>
  <c r="U16" i="3" s="1"/>
  <c r="O492" i="17"/>
  <c r="O507" i="17" s="1"/>
  <c r="O509" i="17" s="1"/>
  <c r="L492" i="17"/>
  <c r="L507" i="17" s="1"/>
  <c r="L509" i="17" s="1"/>
  <c r="T492" i="17"/>
  <c r="T507" i="17" s="1"/>
  <c r="T509" i="17" s="1"/>
  <c r="M492" i="17"/>
  <c r="M507" i="17" s="1"/>
  <c r="M509" i="17" s="1"/>
  <c r="U492" i="17"/>
  <c r="U507" i="17" s="1"/>
  <c r="U509" i="17" s="1"/>
  <c r="N492" i="17"/>
  <c r="N507" i="17" s="1"/>
  <c r="N509" i="17" s="1"/>
  <c r="V492" i="17"/>
  <c r="V507" i="17" s="1"/>
  <c r="V509" i="17" s="1"/>
  <c r="P492" i="17"/>
  <c r="P507" i="17" s="1"/>
  <c r="P509" i="17" s="1"/>
  <c r="I507" i="17"/>
  <c r="L173" i="8"/>
  <c r="W168" i="17"/>
  <c r="W672" i="17" s="1"/>
  <c r="V168" i="17"/>
  <c r="V672" i="17" s="1"/>
  <c r="J168" i="17"/>
  <c r="J672" i="17" s="1"/>
  <c r="U168" i="17"/>
  <c r="U672" i="17" s="1"/>
  <c r="M168" i="17"/>
  <c r="M672" i="17" s="1"/>
  <c r="S168" i="17"/>
  <c r="S672" i="17" s="1"/>
  <c r="X168" i="17"/>
  <c r="X672" i="17" s="1"/>
  <c r="P168" i="17"/>
  <c r="P672" i="17" s="1"/>
  <c r="K168" i="17"/>
  <c r="K672" i="17" s="1"/>
  <c r="N168" i="17"/>
  <c r="N672" i="17" s="1"/>
  <c r="Q168" i="17"/>
  <c r="Q672" i="17" s="1"/>
  <c r="R168" i="17"/>
  <c r="R672" i="17" s="1"/>
  <c r="L168" i="17"/>
  <c r="L672" i="17" s="1"/>
  <c r="T168" i="17"/>
  <c r="T672" i="17" s="1"/>
  <c r="O168" i="17"/>
  <c r="O672" i="17" s="1"/>
  <c r="T167" i="17"/>
  <c r="T671" i="17" s="1"/>
  <c r="W167" i="17"/>
  <c r="W671" i="17" s="1"/>
  <c r="V167" i="17"/>
  <c r="V671" i="17" s="1"/>
  <c r="P167" i="17"/>
  <c r="P671" i="17" s="1"/>
  <c r="L167" i="17"/>
  <c r="L671" i="17" s="1"/>
  <c r="Q167" i="17"/>
  <c r="Q671" i="17" s="1"/>
  <c r="X167" i="17"/>
  <c r="X671" i="17" s="1"/>
  <c r="N167" i="17"/>
  <c r="N671" i="17" s="1"/>
  <c r="M167" i="17"/>
  <c r="M671" i="17" s="1"/>
  <c r="K167" i="17"/>
  <c r="K671" i="17" s="1"/>
  <c r="U167" i="17"/>
  <c r="U671" i="17" s="1"/>
  <c r="O167" i="17"/>
  <c r="O671" i="17" s="1"/>
  <c r="S167" i="17"/>
  <c r="S671" i="17" s="1"/>
  <c r="R167" i="17"/>
  <c r="R671" i="17" s="1"/>
  <c r="J167" i="17"/>
  <c r="J671" i="17" s="1"/>
  <c r="O170" i="17"/>
  <c r="O674" i="17" s="1"/>
  <c r="V170" i="17"/>
  <c r="V674" i="17" s="1"/>
  <c r="N170" i="17"/>
  <c r="N674" i="17" s="1"/>
  <c r="M170" i="17"/>
  <c r="M674" i="17" s="1"/>
  <c r="U170" i="17"/>
  <c r="U674" i="17" s="1"/>
  <c r="K170" i="17"/>
  <c r="K674" i="17" s="1"/>
  <c r="L170" i="17"/>
  <c r="L674" i="17" s="1"/>
  <c r="W170" i="17"/>
  <c r="W674" i="17" s="1"/>
  <c r="R170" i="17"/>
  <c r="R674" i="17" s="1"/>
  <c r="S170" i="17"/>
  <c r="S674" i="17" s="1"/>
  <c r="Q170" i="17"/>
  <c r="Q674" i="17" s="1"/>
  <c r="J170" i="17"/>
  <c r="J674" i="17" s="1"/>
  <c r="T170" i="17"/>
  <c r="T674" i="17" s="1"/>
  <c r="X170" i="17"/>
  <c r="X674" i="17" s="1"/>
  <c r="P170" i="17"/>
  <c r="P674" i="17" s="1"/>
  <c r="K173" i="8"/>
  <c r="I339" i="17"/>
  <c r="N162" i="17"/>
  <c r="N666" i="17" s="1"/>
  <c r="O162" i="17"/>
  <c r="O666" i="17" s="1"/>
  <c r="R162" i="17"/>
  <c r="R666" i="17" s="1"/>
  <c r="T162" i="17"/>
  <c r="T666" i="17" s="1"/>
  <c r="S162" i="17"/>
  <c r="S666" i="17" s="1"/>
  <c r="W162" i="17"/>
  <c r="W666" i="17" s="1"/>
  <c r="L162" i="17"/>
  <c r="L666" i="17" s="1"/>
  <c r="J162" i="17"/>
  <c r="J666" i="17" s="1"/>
  <c r="X162" i="17"/>
  <c r="X666" i="17" s="1"/>
  <c r="M162" i="17"/>
  <c r="M666" i="17" s="1"/>
  <c r="V162" i="17"/>
  <c r="V666" i="17" s="1"/>
  <c r="Q162" i="17"/>
  <c r="Q666" i="17" s="1"/>
  <c r="K162" i="17"/>
  <c r="K666" i="17" s="1"/>
  <c r="P162" i="17"/>
  <c r="P666" i="17" s="1"/>
  <c r="U162" i="17"/>
  <c r="U666" i="17" s="1"/>
  <c r="E148" i="21"/>
  <c r="X163" i="17"/>
  <c r="X667" i="17" s="1"/>
  <c r="K163" i="17"/>
  <c r="K667" i="17" s="1"/>
  <c r="N163" i="17"/>
  <c r="N667" i="17" s="1"/>
  <c r="W163" i="17"/>
  <c r="W667" i="17" s="1"/>
  <c r="S163" i="17"/>
  <c r="S667" i="17" s="1"/>
  <c r="Q163" i="17"/>
  <c r="Q667" i="17" s="1"/>
  <c r="T163" i="17"/>
  <c r="T667" i="17" s="1"/>
  <c r="J163" i="17"/>
  <c r="J667" i="17" s="1"/>
  <c r="U163" i="17"/>
  <c r="U667" i="17" s="1"/>
  <c r="O163" i="17"/>
  <c r="O667" i="17" s="1"/>
  <c r="V163" i="17"/>
  <c r="V667" i="17" s="1"/>
  <c r="M163" i="17"/>
  <c r="M667" i="17" s="1"/>
  <c r="L163" i="17"/>
  <c r="L667" i="17" s="1"/>
  <c r="P163" i="17"/>
  <c r="P667" i="17" s="1"/>
  <c r="R163" i="17"/>
  <c r="R667" i="17" s="1"/>
  <c r="O324" i="17"/>
  <c r="O339" i="17" s="1"/>
  <c r="O341" i="17" s="1"/>
  <c r="X324" i="17"/>
  <c r="X339" i="17" s="1"/>
  <c r="X341" i="17" s="1"/>
  <c r="V16" i="2" s="1"/>
  <c r="U324" i="17"/>
  <c r="U339" i="17" s="1"/>
  <c r="U341" i="17" s="1"/>
  <c r="N324" i="17"/>
  <c r="N339" i="17" s="1"/>
  <c r="N341" i="17" s="1"/>
  <c r="P324" i="17"/>
  <c r="P339" i="17" s="1"/>
  <c r="P341" i="17" s="1"/>
  <c r="K324" i="17"/>
  <c r="K339" i="17" s="1"/>
  <c r="K341" i="17" s="1"/>
  <c r="R324" i="17"/>
  <c r="R339" i="17" s="1"/>
  <c r="R341" i="17" s="1"/>
  <c r="S324" i="17"/>
  <c r="S339" i="17" s="1"/>
  <c r="S341" i="17" s="1"/>
  <c r="V324" i="17"/>
  <c r="V339" i="17" s="1"/>
  <c r="V341" i="17" s="1"/>
  <c r="M324" i="17"/>
  <c r="M339" i="17" s="1"/>
  <c r="M341" i="17" s="1"/>
  <c r="W324" i="17"/>
  <c r="W339" i="17" s="1"/>
  <c r="W341" i="17" s="1"/>
  <c r="U16" i="2" s="1"/>
  <c r="Q324" i="17"/>
  <c r="Q339" i="17" s="1"/>
  <c r="Q341" i="17" s="1"/>
  <c r="L324" i="17"/>
  <c r="L339" i="17" s="1"/>
  <c r="L341" i="17" s="1"/>
  <c r="T324" i="17"/>
  <c r="T339" i="17" s="1"/>
  <c r="T341" i="17" s="1"/>
  <c r="J324" i="17"/>
  <c r="J339" i="17" s="1"/>
  <c r="J341" i="17" s="1"/>
  <c r="Q156" i="17"/>
  <c r="J156" i="17"/>
  <c r="S156" i="17"/>
  <c r="L156" i="17"/>
  <c r="U156" i="17"/>
  <c r="P156" i="17"/>
  <c r="T156" i="17"/>
  <c r="N156" i="17"/>
  <c r="X156" i="17"/>
  <c r="R156" i="17"/>
  <c r="V156" i="17"/>
  <c r="W156" i="17"/>
  <c r="O156" i="17"/>
  <c r="M156" i="17"/>
  <c r="K156" i="17"/>
  <c r="N160" i="17"/>
  <c r="N664" i="17" s="1"/>
  <c r="L160" i="17"/>
  <c r="L664" i="17" s="1"/>
  <c r="Q160" i="17"/>
  <c r="Q664" i="17" s="1"/>
  <c r="O160" i="17"/>
  <c r="O664" i="17" s="1"/>
  <c r="V160" i="17"/>
  <c r="V664" i="17" s="1"/>
  <c r="W160" i="17"/>
  <c r="W664" i="17" s="1"/>
  <c r="P160" i="17"/>
  <c r="P664" i="17" s="1"/>
  <c r="S160" i="17"/>
  <c r="S664" i="17" s="1"/>
  <c r="K160" i="17"/>
  <c r="K664" i="17" s="1"/>
  <c r="J160" i="17"/>
  <c r="J664" i="17" s="1"/>
  <c r="M160" i="17"/>
  <c r="M664" i="17" s="1"/>
  <c r="U160" i="17"/>
  <c r="U664" i="17" s="1"/>
  <c r="X160" i="17"/>
  <c r="X664" i="17" s="1"/>
  <c r="R160" i="17"/>
  <c r="R664" i="17" s="1"/>
  <c r="T160" i="17"/>
  <c r="T664" i="17" s="1"/>
  <c r="Y663" i="17" l="1"/>
  <c r="P16" i="2"/>
  <c r="N66" i="21"/>
  <c r="Y672" i="17"/>
  <c r="M171" i="17"/>
  <c r="M660" i="17"/>
  <c r="Y168" i="17"/>
  <c r="Y160" i="17"/>
  <c r="O660" i="17"/>
  <c r="O171" i="17"/>
  <c r="U660" i="17"/>
  <c r="U171" i="17"/>
  <c r="H66" i="21"/>
  <c r="J16" i="2"/>
  <c r="I16" i="2"/>
  <c r="G66" i="21"/>
  <c r="Y163" i="17"/>
  <c r="J16" i="12"/>
  <c r="G36" i="23"/>
  <c r="I341" i="17"/>
  <c r="Y341" i="17" s="1"/>
  <c r="K16" i="3"/>
  <c r="I69" i="21"/>
  <c r="F69" i="21"/>
  <c r="H16" i="3"/>
  <c r="Y159" i="17"/>
  <c r="H16" i="2"/>
  <c r="F66" i="21"/>
  <c r="P66" i="21"/>
  <c r="R16" i="2"/>
  <c r="Y324" i="17"/>
  <c r="Y666" i="17"/>
  <c r="Y339" i="17"/>
  <c r="S16" i="3"/>
  <c r="Q69" i="21"/>
  <c r="L171" i="17"/>
  <c r="L660" i="17"/>
  <c r="M66" i="21"/>
  <c r="O16" i="2"/>
  <c r="L66" i="21"/>
  <c r="N16" i="2"/>
  <c r="Y170" i="17"/>
  <c r="Y671" i="17"/>
  <c r="I509" i="17"/>
  <c r="K16" i="12"/>
  <c r="H36" i="23"/>
  <c r="P69" i="21"/>
  <c r="R16" i="3"/>
  <c r="K171" i="17"/>
  <c r="K660" i="17"/>
  <c r="Y667" i="17"/>
  <c r="G69" i="21"/>
  <c r="I16" i="3"/>
  <c r="N69" i="21"/>
  <c r="P16" i="3"/>
  <c r="W660" i="17"/>
  <c r="W171" i="17"/>
  <c r="V660" i="17"/>
  <c r="V171" i="17"/>
  <c r="J66" i="21"/>
  <c r="L16" i="2"/>
  <c r="Y507" i="17"/>
  <c r="J16" i="3"/>
  <c r="H69" i="21"/>
  <c r="M69" i="21"/>
  <c r="O16" i="3"/>
  <c r="T171" i="17"/>
  <c r="T660" i="17"/>
  <c r="S171" i="17"/>
  <c r="S660" i="17"/>
  <c r="Y664" i="17"/>
  <c r="R660" i="17"/>
  <c r="R171" i="17"/>
  <c r="J660" i="17"/>
  <c r="J171" i="17"/>
  <c r="K16" i="2"/>
  <c r="I66" i="21"/>
  <c r="S16" i="2"/>
  <c r="Q66" i="21"/>
  <c r="Y162" i="17"/>
  <c r="Y167" i="17"/>
  <c r="N16" i="3"/>
  <c r="L69" i="21"/>
  <c r="M16" i="3"/>
  <c r="K69" i="21"/>
  <c r="Y661" i="17"/>
  <c r="X660" i="17"/>
  <c r="X171" i="17"/>
  <c r="Q660" i="17"/>
  <c r="Q171" i="17"/>
  <c r="T16" i="2"/>
  <c r="R66" i="21"/>
  <c r="T16" i="3"/>
  <c r="R69" i="21"/>
  <c r="Y157" i="17"/>
  <c r="M173" i="8"/>
  <c r="F36" i="23"/>
  <c r="E36" i="23" s="1"/>
  <c r="I173" i="17"/>
  <c r="I16" i="12"/>
  <c r="Y492" i="17"/>
  <c r="P171" i="17"/>
  <c r="P660" i="17"/>
  <c r="N171" i="17"/>
  <c r="N660" i="17"/>
  <c r="Y156" i="17"/>
  <c r="O66" i="21"/>
  <c r="Q16" i="2"/>
  <c r="M16" i="2"/>
  <c r="K66" i="21"/>
  <c r="Y674" i="17"/>
  <c r="J69" i="21"/>
  <c r="L16" i="3"/>
  <c r="O69" i="21"/>
  <c r="Q16" i="3"/>
  <c r="Y660" i="17" l="1"/>
  <c r="R173" i="17"/>
  <c r="R675" i="17"/>
  <c r="W675" i="17"/>
  <c r="W173" i="17"/>
  <c r="X173" i="17"/>
  <c r="X675" i="17"/>
  <c r="E69" i="21"/>
  <c r="Q675" i="17"/>
  <c r="Q173" i="17"/>
  <c r="G37" i="23"/>
  <c r="F37" i="23"/>
  <c r="H37" i="23"/>
  <c r="K173" i="17"/>
  <c r="K675" i="17"/>
  <c r="N675" i="17"/>
  <c r="N173" i="17"/>
  <c r="M675" i="17"/>
  <c r="M173" i="17"/>
  <c r="P173" i="17"/>
  <c r="P675" i="17"/>
  <c r="S173" i="17"/>
  <c r="S675" i="17"/>
  <c r="G16" i="3"/>
  <c r="W16" i="3" s="1"/>
  <c r="U675" i="17"/>
  <c r="U173" i="17"/>
  <c r="Y509" i="17"/>
  <c r="I680" i="17"/>
  <c r="L675" i="17"/>
  <c r="L173" i="17"/>
  <c r="E66" i="21"/>
  <c r="Y171" i="17"/>
  <c r="L16" i="12"/>
  <c r="G16" i="4"/>
  <c r="J675" i="17"/>
  <c r="J173" i="17"/>
  <c r="T675" i="17"/>
  <c r="T173" i="17"/>
  <c r="V675" i="17"/>
  <c r="V173" i="17"/>
  <c r="G16" i="2"/>
  <c r="W16" i="2" s="1"/>
  <c r="O173" i="17"/>
  <c r="O675" i="17"/>
  <c r="J63" i="21" l="1"/>
  <c r="L16" i="4"/>
  <c r="L16" i="24" s="1"/>
  <c r="N677" i="17"/>
  <c r="I70" i="21"/>
  <c r="Q70" i="21"/>
  <c r="H70" i="21"/>
  <c r="N70" i="21"/>
  <c r="K70" i="21"/>
  <c r="P70" i="21"/>
  <c r="G70" i="21"/>
  <c r="L70" i="21"/>
  <c r="M70" i="21"/>
  <c r="O70" i="21"/>
  <c r="J70" i="21"/>
  <c r="F70" i="21"/>
  <c r="R70" i="21"/>
  <c r="F63" i="21"/>
  <c r="J677" i="17"/>
  <c r="H16" i="4"/>
  <c r="H16" i="24" s="1"/>
  <c r="L677" i="17"/>
  <c r="J16" i="4"/>
  <c r="J16" i="24" s="1"/>
  <c r="H63" i="21"/>
  <c r="R16" i="4"/>
  <c r="R16" i="24" s="1"/>
  <c r="T677" i="17"/>
  <c r="P63" i="21"/>
  <c r="R67" i="21"/>
  <c r="O67" i="21"/>
  <c r="F67" i="21"/>
  <c r="M67" i="21"/>
  <c r="Q67" i="21"/>
  <c r="I67" i="21"/>
  <c r="L67" i="21"/>
  <c r="K67" i="21"/>
  <c r="H67" i="21"/>
  <c r="G67" i="21"/>
  <c r="J67" i="21"/>
  <c r="P67" i="21"/>
  <c r="N67" i="21"/>
  <c r="Y675" i="17"/>
  <c r="O63" i="21"/>
  <c r="Q16" i="4"/>
  <c r="Q16" i="24" s="1"/>
  <c r="S677" i="17"/>
  <c r="G63" i="21"/>
  <c r="K677" i="17"/>
  <c r="I16" i="4"/>
  <c r="I16" i="24" s="1"/>
  <c r="V16" i="4"/>
  <c r="V16" i="24" s="1"/>
  <c r="X677" i="17"/>
  <c r="V17" i="1" s="1"/>
  <c r="K15" i="7"/>
  <c r="H97" i="15" s="1"/>
  <c r="K17" i="11"/>
  <c r="H68" i="19" s="1"/>
  <c r="K18" i="11"/>
  <c r="H69" i="19" s="1"/>
  <c r="K17" i="7"/>
  <c r="H99" i="15" s="1"/>
  <c r="K16" i="7"/>
  <c r="H98" i="15" s="1"/>
  <c r="K15" i="11"/>
  <c r="K23" i="7"/>
  <c r="H105" i="15" s="1"/>
  <c r="K24" i="7"/>
  <c r="H106" i="15" s="1"/>
  <c r="K22" i="7"/>
  <c r="H104" i="15" s="1"/>
  <c r="K19" i="7"/>
  <c r="H101" i="15" s="1"/>
  <c r="K20" i="7"/>
  <c r="H102" i="15" s="1"/>
  <c r="K21" i="7"/>
  <c r="H103" i="15" s="1"/>
  <c r="K14" i="7"/>
  <c r="U16" i="4"/>
  <c r="U16" i="24" s="1"/>
  <c r="W677" i="17"/>
  <c r="U17" i="1" s="1"/>
  <c r="L63" i="21"/>
  <c r="P677" i="17"/>
  <c r="N16" i="4"/>
  <c r="N16" i="24" s="1"/>
  <c r="I19" i="7"/>
  <c r="I17" i="7"/>
  <c r="I17" i="11"/>
  <c r="I21" i="7"/>
  <c r="I23" i="7"/>
  <c r="I24" i="7"/>
  <c r="I22" i="7"/>
  <c r="I15" i="7"/>
  <c r="I16" i="7"/>
  <c r="I18" i="11"/>
  <c r="I15" i="11"/>
  <c r="I20" i="7"/>
  <c r="I14" i="7"/>
  <c r="E37" i="23"/>
  <c r="Y173" i="17"/>
  <c r="R63" i="21"/>
  <c r="T16" i="4"/>
  <c r="T16" i="24" s="1"/>
  <c r="V677" i="17"/>
  <c r="Q63" i="21"/>
  <c r="S16" i="4"/>
  <c r="S16" i="24" s="1"/>
  <c r="U677" i="17"/>
  <c r="K16" i="4"/>
  <c r="K16" i="24" s="1"/>
  <c r="M677" i="17"/>
  <c r="I63" i="21"/>
  <c r="J15" i="11"/>
  <c r="J23" i="7"/>
  <c r="H64" i="15" s="1"/>
  <c r="J19" i="7"/>
  <c r="H60" i="15" s="1"/>
  <c r="J18" i="11"/>
  <c r="H43" i="19" s="1"/>
  <c r="J22" i="7"/>
  <c r="H63" i="15" s="1"/>
  <c r="J17" i="7"/>
  <c r="H58" i="15" s="1"/>
  <c r="J16" i="7"/>
  <c r="H57" i="15" s="1"/>
  <c r="J14" i="7"/>
  <c r="J20" i="7"/>
  <c r="H61" i="15" s="1"/>
  <c r="J15" i="7"/>
  <c r="H56" i="15" s="1"/>
  <c r="J21" i="7"/>
  <c r="H62" i="15" s="1"/>
  <c r="J24" i="7"/>
  <c r="H65" i="15" s="1"/>
  <c r="J17" i="11"/>
  <c r="H42" i="19" s="1"/>
  <c r="K63" i="21"/>
  <c r="M16" i="4"/>
  <c r="M16" i="24" s="1"/>
  <c r="O677" i="17"/>
  <c r="M63" i="21"/>
  <c r="Q677" i="17"/>
  <c r="O16" i="4"/>
  <c r="O16" i="24" s="1"/>
  <c r="N63" i="21"/>
  <c r="P16" i="4"/>
  <c r="P16" i="24" s="1"/>
  <c r="R677" i="17"/>
  <c r="U65" i="15" l="1"/>
  <c r="T65" i="15"/>
  <c r="R65" i="15"/>
  <c r="S65" i="15"/>
  <c r="O65" i="15"/>
  <c r="M65" i="15"/>
  <c r="Q65" i="15"/>
  <c r="K65" i="15"/>
  <c r="V65" i="15"/>
  <c r="P65" i="15"/>
  <c r="N65" i="15"/>
  <c r="W65" i="15"/>
  <c r="J65" i="15"/>
  <c r="L65" i="15"/>
  <c r="I65" i="15"/>
  <c r="M43" i="19"/>
  <c r="R43" i="19"/>
  <c r="Q43" i="19"/>
  <c r="S43" i="19"/>
  <c r="V43" i="19"/>
  <c r="U43" i="19"/>
  <c r="P43" i="19"/>
  <c r="L43" i="19"/>
  <c r="T43" i="19"/>
  <c r="I43" i="19"/>
  <c r="O43" i="19"/>
  <c r="J43" i="19"/>
  <c r="W43" i="19"/>
  <c r="N43" i="19"/>
  <c r="K43" i="19"/>
  <c r="I26" i="7"/>
  <c r="L14" i="7"/>
  <c r="H14" i="15"/>
  <c r="H23" i="15"/>
  <c r="L23" i="7"/>
  <c r="U105" i="15"/>
  <c r="S105" i="15"/>
  <c r="R105" i="15"/>
  <c r="O105" i="15"/>
  <c r="P105" i="15"/>
  <c r="W105" i="15"/>
  <c r="L105" i="15"/>
  <c r="I105" i="15"/>
  <c r="Q105" i="15"/>
  <c r="V105" i="15"/>
  <c r="N105" i="15"/>
  <c r="J105" i="15"/>
  <c r="M105" i="15"/>
  <c r="T105" i="15"/>
  <c r="K105" i="15"/>
  <c r="P17" i="1"/>
  <c r="N60" i="21"/>
  <c r="M104" i="15"/>
  <c r="Q104" i="15"/>
  <c r="I104" i="15"/>
  <c r="N104" i="15"/>
  <c r="L104" i="15"/>
  <c r="W104" i="15"/>
  <c r="V104" i="15"/>
  <c r="O104" i="15"/>
  <c r="P104" i="15"/>
  <c r="S104" i="15"/>
  <c r="K104" i="15"/>
  <c r="J104" i="15"/>
  <c r="R104" i="15"/>
  <c r="T104" i="15"/>
  <c r="U104" i="15"/>
  <c r="U106" i="15"/>
  <c r="V106" i="15"/>
  <c r="S106" i="15"/>
  <c r="Q106" i="15"/>
  <c r="R106" i="15"/>
  <c r="N106" i="15"/>
  <c r="J106" i="15"/>
  <c r="O106" i="15"/>
  <c r="T106" i="15"/>
  <c r="I106" i="15"/>
  <c r="K106" i="15"/>
  <c r="L106" i="15"/>
  <c r="M106" i="15"/>
  <c r="W106" i="15"/>
  <c r="P106" i="15"/>
  <c r="J62" i="15"/>
  <c r="S62" i="15"/>
  <c r="P62" i="15"/>
  <c r="R62" i="15"/>
  <c r="K62" i="15"/>
  <c r="T62" i="15"/>
  <c r="O62" i="15"/>
  <c r="N62" i="15"/>
  <c r="M62" i="15"/>
  <c r="V62" i="15"/>
  <c r="U62" i="15"/>
  <c r="Q62" i="15"/>
  <c r="W62" i="15"/>
  <c r="L62" i="15"/>
  <c r="I62" i="15"/>
  <c r="I60" i="15"/>
  <c r="T60" i="15"/>
  <c r="O60" i="15"/>
  <c r="M60" i="15"/>
  <c r="N60" i="15"/>
  <c r="Q60" i="15"/>
  <c r="S60" i="15"/>
  <c r="P60" i="15"/>
  <c r="V60" i="15"/>
  <c r="J60" i="15"/>
  <c r="U60" i="15"/>
  <c r="R60" i="15"/>
  <c r="W60" i="15"/>
  <c r="L60" i="15"/>
  <c r="K60" i="15"/>
  <c r="L20" i="7"/>
  <c r="H20" i="15"/>
  <c r="H21" i="15"/>
  <c r="L21" i="7"/>
  <c r="K19" i="11"/>
  <c r="H66" i="19"/>
  <c r="N17" i="1"/>
  <c r="L60" i="21"/>
  <c r="S17" i="1"/>
  <c r="Q60" i="21"/>
  <c r="E70" i="21"/>
  <c r="W56" i="15"/>
  <c r="R56" i="15"/>
  <c r="U56" i="15"/>
  <c r="O56" i="15"/>
  <c r="Q56" i="15"/>
  <c r="P56" i="15"/>
  <c r="J56" i="15"/>
  <c r="K56" i="15"/>
  <c r="I56" i="15"/>
  <c r="S56" i="15"/>
  <c r="N56" i="15"/>
  <c r="L56" i="15"/>
  <c r="V56" i="15"/>
  <c r="T56" i="15"/>
  <c r="M56" i="15"/>
  <c r="V64" i="15"/>
  <c r="L64" i="15"/>
  <c r="P64" i="15"/>
  <c r="M64" i="15"/>
  <c r="I64" i="15"/>
  <c r="T64" i="15"/>
  <c r="Q64" i="15"/>
  <c r="U64" i="15"/>
  <c r="N64" i="15"/>
  <c r="S64" i="15"/>
  <c r="K64" i="15"/>
  <c r="R64" i="15"/>
  <c r="O64" i="15"/>
  <c r="J64" i="15"/>
  <c r="W64" i="15"/>
  <c r="R60" i="21"/>
  <c r="T17" i="1"/>
  <c r="I19" i="11"/>
  <c r="L15" i="11"/>
  <c r="H14" i="19"/>
  <c r="L17" i="11"/>
  <c r="H16" i="19"/>
  <c r="K26" i="7"/>
  <c r="H96" i="15"/>
  <c r="K98" i="15"/>
  <c r="W98" i="15"/>
  <c r="J98" i="15"/>
  <c r="P98" i="15"/>
  <c r="S98" i="15"/>
  <c r="U98" i="15"/>
  <c r="Q98" i="15"/>
  <c r="O98" i="15"/>
  <c r="V98" i="15"/>
  <c r="R98" i="15"/>
  <c r="I98" i="15"/>
  <c r="T98" i="15"/>
  <c r="M98" i="15"/>
  <c r="N98" i="15"/>
  <c r="L98" i="15"/>
  <c r="G60" i="21"/>
  <c r="I17" i="1"/>
  <c r="E67" i="21"/>
  <c r="J17" i="1"/>
  <c r="H60" i="21"/>
  <c r="R58" i="15"/>
  <c r="T58" i="15"/>
  <c r="U58" i="15"/>
  <c r="J58" i="15"/>
  <c r="P58" i="15"/>
  <c r="I58" i="15"/>
  <c r="M58" i="15"/>
  <c r="W58" i="15"/>
  <c r="N58" i="15"/>
  <c r="S58" i="15"/>
  <c r="L58" i="15"/>
  <c r="O58" i="15"/>
  <c r="Q58" i="15"/>
  <c r="V58" i="15"/>
  <c r="K58" i="15"/>
  <c r="V42" i="19"/>
  <c r="U42" i="19"/>
  <c r="J42" i="19"/>
  <c r="W42" i="19"/>
  <c r="O42" i="19"/>
  <c r="I42" i="19"/>
  <c r="P42" i="19"/>
  <c r="K42" i="19"/>
  <c r="L42" i="19"/>
  <c r="M42" i="19"/>
  <c r="R42" i="19"/>
  <c r="N42" i="19"/>
  <c r="Q42" i="19"/>
  <c r="S42" i="19"/>
  <c r="T42" i="19"/>
  <c r="V61" i="15"/>
  <c r="L61" i="15"/>
  <c r="M61" i="15"/>
  <c r="N61" i="15"/>
  <c r="S61" i="15"/>
  <c r="O61" i="15"/>
  <c r="K61" i="15"/>
  <c r="Q61" i="15"/>
  <c r="P61" i="15"/>
  <c r="U61" i="15"/>
  <c r="R61" i="15"/>
  <c r="T61" i="15"/>
  <c r="J61" i="15"/>
  <c r="I61" i="15"/>
  <c r="W61" i="15"/>
  <c r="H40" i="19"/>
  <c r="J19" i="11"/>
  <c r="L18" i="11"/>
  <c r="H17" i="19"/>
  <c r="H17" i="15"/>
  <c r="L17" i="7"/>
  <c r="R103" i="15"/>
  <c r="M103" i="15"/>
  <c r="U103" i="15"/>
  <c r="K103" i="15"/>
  <c r="N103" i="15"/>
  <c r="Q103" i="15"/>
  <c r="S103" i="15"/>
  <c r="W103" i="15"/>
  <c r="L103" i="15"/>
  <c r="V103" i="15"/>
  <c r="O103" i="15"/>
  <c r="T103" i="15"/>
  <c r="I103" i="15"/>
  <c r="P103" i="15"/>
  <c r="J103" i="15"/>
  <c r="N99" i="15"/>
  <c r="U99" i="15"/>
  <c r="L99" i="15"/>
  <c r="P99" i="15"/>
  <c r="J99" i="15"/>
  <c r="T99" i="15"/>
  <c r="S99" i="15"/>
  <c r="V99" i="15"/>
  <c r="Q99" i="15"/>
  <c r="I99" i="15"/>
  <c r="R99" i="15"/>
  <c r="M99" i="15"/>
  <c r="O99" i="15"/>
  <c r="W99" i="15"/>
  <c r="K99" i="15"/>
  <c r="W16" i="24"/>
  <c r="L17" i="1"/>
  <c r="J60" i="21"/>
  <c r="H22" i="15"/>
  <c r="L22" i="7"/>
  <c r="R17" i="1"/>
  <c r="P60" i="21"/>
  <c r="L24" i="7"/>
  <c r="H24" i="15"/>
  <c r="K60" i="21"/>
  <c r="M17" i="1"/>
  <c r="H55" i="15"/>
  <c r="J26" i="7"/>
  <c r="L16" i="7"/>
  <c r="H16" i="15"/>
  <c r="H19" i="15"/>
  <c r="L19" i="7"/>
  <c r="W102" i="15"/>
  <c r="S102" i="15"/>
  <c r="O102" i="15"/>
  <c r="M102" i="15"/>
  <c r="J102" i="15"/>
  <c r="T102" i="15"/>
  <c r="I102" i="15"/>
  <c r="Q102" i="15"/>
  <c r="K102" i="15"/>
  <c r="U102" i="15"/>
  <c r="P102" i="15"/>
  <c r="L102" i="15"/>
  <c r="N102" i="15"/>
  <c r="R102" i="15"/>
  <c r="V102" i="15"/>
  <c r="S69" i="19"/>
  <c r="I69" i="19"/>
  <c r="K69" i="19"/>
  <c r="U69" i="19"/>
  <c r="Q69" i="19"/>
  <c r="V69" i="19"/>
  <c r="J69" i="19"/>
  <c r="O69" i="19"/>
  <c r="N69" i="19"/>
  <c r="L69" i="19"/>
  <c r="R69" i="19"/>
  <c r="T69" i="19"/>
  <c r="M69" i="19"/>
  <c r="W69" i="19"/>
  <c r="P69" i="19"/>
  <c r="Q17" i="1"/>
  <c r="O60" i="21"/>
  <c r="H17" i="1"/>
  <c r="F60" i="21"/>
  <c r="Y677" i="17"/>
  <c r="Q97" i="15"/>
  <c r="W97" i="15"/>
  <c r="P97" i="15"/>
  <c r="L97" i="15"/>
  <c r="T97" i="15"/>
  <c r="O97" i="15"/>
  <c r="I97" i="15"/>
  <c r="J97" i="15"/>
  <c r="U97" i="15"/>
  <c r="K97" i="15"/>
  <c r="R97" i="15"/>
  <c r="N97" i="15"/>
  <c r="S97" i="15"/>
  <c r="V97" i="15"/>
  <c r="M97" i="15"/>
  <c r="Q63" i="15"/>
  <c r="R63" i="15"/>
  <c r="U63" i="15"/>
  <c r="J63" i="15"/>
  <c r="L63" i="15"/>
  <c r="M63" i="15"/>
  <c r="V63" i="15"/>
  <c r="I63" i="15"/>
  <c r="P63" i="15"/>
  <c r="T63" i="15"/>
  <c r="W63" i="15"/>
  <c r="S63" i="15"/>
  <c r="O63" i="15"/>
  <c r="K63" i="15"/>
  <c r="N63" i="15"/>
  <c r="O17" i="1"/>
  <c r="M60" i="21"/>
  <c r="J57" i="15"/>
  <c r="I57" i="15"/>
  <c r="O57" i="15"/>
  <c r="N57" i="15"/>
  <c r="T57" i="15"/>
  <c r="U57" i="15"/>
  <c r="M57" i="15"/>
  <c r="S57" i="15"/>
  <c r="K57" i="15"/>
  <c r="W57" i="15"/>
  <c r="Q57" i="15"/>
  <c r="P57" i="15"/>
  <c r="L57" i="15"/>
  <c r="V57" i="15"/>
  <c r="R57" i="15"/>
  <c r="K17" i="1"/>
  <c r="I60" i="21"/>
  <c r="W16" i="4"/>
  <c r="H15" i="15"/>
  <c r="L15" i="7"/>
  <c r="I101" i="15"/>
  <c r="V101" i="15"/>
  <c r="T101" i="15"/>
  <c r="R101" i="15"/>
  <c r="U101" i="15"/>
  <c r="O101" i="15"/>
  <c r="K101" i="15"/>
  <c r="N101" i="15"/>
  <c r="Q101" i="15"/>
  <c r="P101" i="15"/>
  <c r="S101" i="15"/>
  <c r="W101" i="15"/>
  <c r="M101" i="15"/>
  <c r="J101" i="15"/>
  <c r="L101" i="15"/>
  <c r="W68" i="19"/>
  <c r="T68" i="19"/>
  <c r="V68" i="19"/>
  <c r="I68" i="19"/>
  <c r="M68" i="19"/>
  <c r="K68" i="19"/>
  <c r="L68" i="19"/>
  <c r="P68" i="19"/>
  <c r="S68" i="19"/>
  <c r="Q68" i="19"/>
  <c r="R68" i="19"/>
  <c r="O68" i="19"/>
  <c r="J68" i="19"/>
  <c r="N68" i="19"/>
  <c r="U68" i="19"/>
  <c r="E63" i="21"/>
  <c r="X57" i="15" l="1"/>
  <c r="X103" i="15"/>
  <c r="X102" i="15"/>
  <c r="X65" i="15"/>
  <c r="X43" i="19"/>
  <c r="X101" i="15"/>
  <c r="X97" i="15"/>
  <c r="X69" i="19"/>
  <c r="X98" i="15"/>
  <c r="X64" i="15"/>
  <c r="X58" i="15"/>
  <c r="X56" i="15"/>
  <c r="X104" i="15"/>
  <c r="X42" i="19"/>
  <c r="X60" i="15"/>
  <c r="X63" i="15"/>
  <c r="X99" i="15"/>
  <c r="X61" i="15"/>
  <c r="X106" i="15"/>
  <c r="X105" i="15"/>
  <c r="X68" i="19"/>
  <c r="X62" i="15"/>
  <c r="F64" i="21"/>
  <c r="Q64" i="21"/>
  <c r="T23" i="15" s="1"/>
  <c r="T146" i="15" s="1"/>
  <c r="I64" i="21"/>
  <c r="L19" i="15" s="1"/>
  <c r="L142" i="15" s="1"/>
  <c r="M64" i="21"/>
  <c r="L64" i="21"/>
  <c r="K64" i="21"/>
  <c r="N14" i="19" s="1"/>
  <c r="O64" i="21"/>
  <c r="R17" i="19" s="1"/>
  <c r="R95" i="19" s="1"/>
  <c r="H64" i="21"/>
  <c r="R64" i="21"/>
  <c r="U19" i="15" s="1"/>
  <c r="U142" i="15" s="1"/>
  <c r="G64" i="21"/>
  <c r="J17" i="19" s="1"/>
  <c r="J95" i="19" s="1"/>
  <c r="P64" i="21"/>
  <c r="S17" i="19" s="1"/>
  <c r="S95" i="19" s="1"/>
  <c r="N64" i="21"/>
  <c r="J64" i="21"/>
  <c r="W17" i="19"/>
  <c r="W95" i="19" s="1"/>
  <c r="P17" i="19"/>
  <c r="P95" i="19" s="1"/>
  <c r="Q17" i="19"/>
  <c r="Q95" i="19" s="1"/>
  <c r="I17" i="19"/>
  <c r="I95" i="19" s="1"/>
  <c r="V17" i="19"/>
  <c r="V95" i="19" s="1"/>
  <c r="K17" i="19"/>
  <c r="K95" i="19" s="1"/>
  <c r="M17" i="19"/>
  <c r="M95" i="19" s="1"/>
  <c r="O17" i="19"/>
  <c r="O95" i="19" s="1"/>
  <c r="I27" i="11"/>
  <c r="H18" i="19"/>
  <c r="L19" i="11"/>
  <c r="R66" i="19"/>
  <c r="R70" i="19" s="1"/>
  <c r="R78" i="19" s="1"/>
  <c r="Q18" i="3" s="1"/>
  <c r="S66" i="19"/>
  <c r="S70" i="19" s="1"/>
  <c r="S78" i="19" s="1"/>
  <c r="R18" i="3" s="1"/>
  <c r="V66" i="19"/>
  <c r="V70" i="19" s="1"/>
  <c r="V78" i="19" s="1"/>
  <c r="U18" i="3" s="1"/>
  <c r="P66" i="19"/>
  <c r="P70" i="19" s="1"/>
  <c r="P78" i="19" s="1"/>
  <c r="O18" i="3" s="1"/>
  <c r="W66" i="19"/>
  <c r="W70" i="19" s="1"/>
  <c r="W78" i="19" s="1"/>
  <c r="V18" i="3" s="1"/>
  <c r="N66" i="19"/>
  <c r="N70" i="19" s="1"/>
  <c r="N78" i="19" s="1"/>
  <c r="M18" i="3" s="1"/>
  <c r="K66" i="19"/>
  <c r="K70" i="19" s="1"/>
  <c r="K78" i="19" s="1"/>
  <c r="J18" i="3" s="1"/>
  <c r="L66" i="19"/>
  <c r="L70" i="19" s="1"/>
  <c r="L78" i="19" s="1"/>
  <c r="K18" i="3" s="1"/>
  <c r="Q66" i="19"/>
  <c r="Q70" i="19" s="1"/>
  <c r="Q78" i="19" s="1"/>
  <c r="P18" i="3" s="1"/>
  <c r="O66" i="19"/>
  <c r="O70" i="19" s="1"/>
  <c r="O78" i="19" s="1"/>
  <c r="N18" i="3" s="1"/>
  <c r="J66" i="19"/>
  <c r="J70" i="19" s="1"/>
  <c r="J78" i="19" s="1"/>
  <c r="I18" i="3" s="1"/>
  <c r="M66" i="19"/>
  <c r="M70" i="19" s="1"/>
  <c r="M78" i="19" s="1"/>
  <c r="L18" i="3" s="1"/>
  <c r="U66" i="19"/>
  <c r="U70" i="19" s="1"/>
  <c r="U78" i="19" s="1"/>
  <c r="T18" i="3" s="1"/>
  <c r="I66" i="19"/>
  <c r="I70" i="19" s="1"/>
  <c r="I78" i="19" s="1"/>
  <c r="H18" i="3" s="1"/>
  <c r="T66" i="19"/>
  <c r="T70" i="19" s="1"/>
  <c r="T78" i="19" s="1"/>
  <c r="S18" i="3" s="1"/>
  <c r="E60" i="21"/>
  <c r="H67" i="15"/>
  <c r="J44" i="7"/>
  <c r="K27" i="11"/>
  <c r="H70" i="19"/>
  <c r="W19" i="15"/>
  <c r="W142" i="15" s="1"/>
  <c r="Q19" i="15"/>
  <c r="Q142" i="15" s="1"/>
  <c r="V19" i="15"/>
  <c r="V142" i="15" s="1"/>
  <c r="P19" i="15"/>
  <c r="P142" i="15" s="1"/>
  <c r="M19" i="15"/>
  <c r="M142" i="15" s="1"/>
  <c r="I19" i="15"/>
  <c r="I142" i="15" s="1"/>
  <c r="K19" i="15"/>
  <c r="K142" i="15" s="1"/>
  <c r="O19" i="15"/>
  <c r="O142" i="15" s="1"/>
  <c r="Q14" i="19"/>
  <c r="U14" i="19"/>
  <c r="I14" i="19"/>
  <c r="M14" i="19"/>
  <c r="O14" i="19"/>
  <c r="V14" i="19"/>
  <c r="W14" i="19"/>
  <c r="P14" i="19"/>
  <c r="K14" i="19"/>
  <c r="U16" i="15"/>
  <c r="U139" i="15" s="1"/>
  <c r="M16" i="15"/>
  <c r="M139" i="15" s="1"/>
  <c r="W16" i="15"/>
  <c r="W139" i="15" s="1"/>
  <c r="O16" i="15"/>
  <c r="O139" i="15" s="1"/>
  <c r="I16" i="15"/>
  <c r="I139" i="15" s="1"/>
  <c r="V16" i="15"/>
  <c r="V139" i="15" s="1"/>
  <c r="Q16" i="15"/>
  <c r="Q139" i="15" s="1"/>
  <c r="K16" i="15"/>
  <c r="K139" i="15" s="1"/>
  <c r="P16" i="15"/>
  <c r="P139" i="15" s="1"/>
  <c r="W17" i="1"/>
  <c r="L55" i="15"/>
  <c r="L67" i="15" s="1"/>
  <c r="L85" i="15" s="1"/>
  <c r="V55" i="15"/>
  <c r="V67" i="15" s="1"/>
  <c r="V85" i="15" s="1"/>
  <c r="U13" i="2" s="1"/>
  <c r="U34" i="2" s="1"/>
  <c r="R55" i="15"/>
  <c r="R67" i="15" s="1"/>
  <c r="R85" i="15" s="1"/>
  <c r="Q55" i="15"/>
  <c r="Q67" i="15" s="1"/>
  <c r="Q85" i="15" s="1"/>
  <c r="T55" i="15"/>
  <c r="T67" i="15" s="1"/>
  <c r="T85" i="15" s="1"/>
  <c r="W55" i="15"/>
  <c r="W67" i="15" s="1"/>
  <c r="W85" i="15" s="1"/>
  <c r="V13" i="2" s="1"/>
  <c r="V34" i="2" s="1"/>
  <c r="P55" i="15"/>
  <c r="P67" i="15" s="1"/>
  <c r="P85" i="15" s="1"/>
  <c r="S55" i="15"/>
  <c r="S67" i="15" s="1"/>
  <c r="S85" i="15" s="1"/>
  <c r="M55" i="15"/>
  <c r="M67" i="15" s="1"/>
  <c r="M85" i="15" s="1"/>
  <c r="U55" i="15"/>
  <c r="U67" i="15" s="1"/>
  <c r="U85" i="15" s="1"/>
  <c r="K55" i="15"/>
  <c r="K67" i="15" s="1"/>
  <c r="K85" i="15" s="1"/>
  <c r="N55" i="15"/>
  <c r="N67" i="15" s="1"/>
  <c r="N85" i="15" s="1"/>
  <c r="I55" i="15"/>
  <c r="I67" i="15" s="1"/>
  <c r="I85" i="15" s="1"/>
  <c r="J55" i="15"/>
  <c r="J67" i="15" s="1"/>
  <c r="J85" i="15" s="1"/>
  <c r="O55" i="15"/>
  <c r="O67" i="15" s="1"/>
  <c r="O85" i="15" s="1"/>
  <c r="W22" i="15"/>
  <c r="W145" i="15" s="1"/>
  <c r="I22" i="15"/>
  <c r="I145" i="15" s="1"/>
  <c r="V22" i="15"/>
  <c r="V145" i="15" s="1"/>
  <c r="Q22" i="15"/>
  <c r="Q145" i="15" s="1"/>
  <c r="M22" i="15"/>
  <c r="M145" i="15" s="1"/>
  <c r="P22" i="15"/>
  <c r="P145" i="15" s="1"/>
  <c r="R22" i="15"/>
  <c r="R145" i="15" s="1"/>
  <c r="O22" i="15"/>
  <c r="O145" i="15" s="1"/>
  <c r="U22" i="15"/>
  <c r="U145" i="15" s="1"/>
  <c r="K22" i="15"/>
  <c r="K145" i="15" s="1"/>
  <c r="H44" i="19"/>
  <c r="J27" i="11"/>
  <c r="J96" i="15"/>
  <c r="J108" i="15" s="1"/>
  <c r="J126" i="15" s="1"/>
  <c r="L96" i="15"/>
  <c r="L108" i="15" s="1"/>
  <c r="L126" i="15" s="1"/>
  <c r="U96" i="15"/>
  <c r="U108" i="15" s="1"/>
  <c r="U126" i="15" s="1"/>
  <c r="R96" i="15"/>
  <c r="R108" i="15" s="1"/>
  <c r="R126" i="15" s="1"/>
  <c r="M96" i="15"/>
  <c r="M108" i="15" s="1"/>
  <c r="M126" i="15" s="1"/>
  <c r="I96" i="15"/>
  <c r="I108" i="15" s="1"/>
  <c r="I126" i="15" s="1"/>
  <c r="T96" i="15"/>
  <c r="T108" i="15" s="1"/>
  <c r="T126" i="15" s="1"/>
  <c r="P96" i="15"/>
  <c r="P108" i="15" s="1"/>
  <c r="P126" i="15" s="1"/>
  <c r="K96" i="15"/>
  <c r="K108" i="15" s="1"/>
  <c r="K126" i="15" s="1"/>
  <c r="V96" i="15"/>
  <c r="V108" i="15" s="1"/>
  <c r="V126" i="15" s="1"/>
  <c r="U13" i="3" s="1"/>
  <c r="U36" i="3" s="1"/>
  <c r="N96" i="15"/>
  <c r="N108" i="15" s="1"/>
  <c r="N126" i="15" s="1"/>
  <c r="S96" i="15"/>
  <c r="S108" i="15" s="1"/>
  <c r="S126" i="15" s="1"/>
  <c r="W96" i="15"/>
  <c r="W108" i="15" s="1"/>
  <c r="W126" i="15" s="1"/>
  <c r="V13" i="3" s="1"/>
  <c r="V36" i="3" s="1"/>
  <c r="Q96" i="15"/>
  <c r="Q108" i="15" s="1"/>
  <c r="Q126" i="15" s="1"/>
  <c r="O96" i="15"/>
  <c r="O108" i="15" s="1"/>
  <c r="O126" i="15" s="1"/>
  <c r="W23" i="15"/>
  <c r="W146" i="15" s="1"/>
  <c r="K23" i="15"/>
  <c r="K146" i="15" s="1"/>
  <c r="L23" i="15"/>
  <c r="L146" i="15" s="1"/>
  <c r="V23" i="15"/>
  <c r="V146" i="15" s="1"/>
  <c r="Q23" i="15"/>
  <c r="Q146" i="15" s="1"/>
  <c r="U23" i="15"/>
  <c r="U146" i="15" s="1"/>
  <c r="P23" i="15"/>
  <c r="P146" i="15" s="1"/>
  <c r="O23" i="15"/>
  <c r="O146" i="15" s="1"/>
  <c r="M23" i="15"/>
  <c r="M146" i="15" s="1"/>
  <c r="I23" i="15"/>
  <c r="I146" i="15" s="1"/>
  <c r="Q17" i="15"/>
  <c r="Q140" i="15" s="1"/>
  <c r="P17" i="15"/>
  <c r="P140" i="15" s="1"/>
  <c r="I17" i="15"/>
  <c r="I140" i="15" s="1"/>
  <c r="M17" i="15"/>
  <c r="M140" i="15" s="1"/>
  <c r="U17" i="15"/>
  <c r="U140" i="15" s="1"/>
  <c r="K17" i="15"/>
  <c r="K140" i="15" s="1"/>
  <c r="W17" i="15"/>
  <c r="W140" i="15" s="1"/>
  <c r="T17" i="15"/>
  <c r="T140" i="15" s="1"/>
  <c r="V17" i="15"/>
  <c r="V140" i="15" s="1"/>
  <c r="O17" i="15"/>
  <c r="O140" i="15" s="1"/>
  <c r="P15" i="15"/>
  <c r="P138" i="15" s="1"/>
  <c r="I15" i="15"/>
  <c r="I138" i="15" s="1"/>
  <c r="W15" i="15"/>
  <c r="W138" i="15" s="1"/>
  <c r="K15" i="15"/>
  <c r="K138" i="15" s="1"/>
  <c r="J15" i="15"/>
  <c r="J138" i="15" s="1"/>
  <c r="L15" i="15"/>
  <c r="L138" i="15" s="1"/>
  <c r="V15" i="15"/>
  <c r="V138" i="15" s="1"/>
  <c r="Q15" i="15"/>
  <c r="Q138" i="15" s="1"/>
  <c r="O15" i="15"/>
  <c r="O138" i="15" s="1"/>
  <c r="U15" i="15"/>
  <c r="U138" i="15" s="1"/>
  <c r="M15" i="15"/>
  <c r="M138" i="15" s="1"/>
  <c r="S15" i="15"/>
  <c r="S138" i="15" s="1"/>
  <c r="U40" i="19"/>
  <c r="U44" i="19" s="1"/>
  <c r="T40" i="19"/>
  <c r="T44" i="19" s="1"/>
  <c r="R40" i="19"/>
  <c r="R44" i="19" s="1"/>
  <c r="V40" i="19"/>
  <c r="V44" i="19" s="1"/>
  <c r="K40" i="19"/>
  <c r="K44" i="19" s="1"/>
  <c r="M40" i="19"/>
  <c r="M44" i="19" s="1"/>
  <c r="L40" i="19"/>
  <c r="L44" i="19" s="1"/>
  <c r="P40" i="19"/>
  <c r="P44" i="19" s="1"/>
  <c r="N40" i="19"/>
  <c r="N44" i="19" s="1"/>
  <c r="I40" i="19"/>
  <c r="I44" i="19" s="1"/>
  <c r="W40" i="19"/>
  <c r="W44" i="19" s="1"/>
  <c r="O40" i="19"/>
  <c r="O44" i="19" s="1"/>
  <c r="J40" i="19"/>
  <c r="J44" i="19" s="1"/>
  <c r="Q40" i="19"/>
  <c r="Q44" i="19" s="1"/>
  <c r="S40" i="19"/>
  <c r="S44" i="19" s="1"/>
  <c r="K44" i="7"/>
  <c r="H108" i="15"/>
  <c r="W21" i="15"/>
  <c r="W144" i="15" s="1"/>
  <c r="U21" i="15"/>
  <c r="U144" i="15" s="1"/>
  <c r="J21" i="15"/>
  <c r="J144" i="15" s="1"/>
  <c r="L21" i="15"/>
  <c r="L144" i="15" s="1"/>
  <c r="V21" i="15"/>
  <c r="V144" i="15" s="1"/>
  <c r="S21" i="15"/>
  <c r="S144" i="15" s="1"/>
  <c r="K21" i="15"/>
  <c r="K144" i="15" s="1"/>
  <c r="O21" i="15"/>
  <c r="O144" i="15" s="1"/>
  <c r="P21" i="15"/>
  <c r="P144" i="15" s="1"/>
  <c r="I21" i="15"/>
  <c r="I144" i="15" s="1"/>
  <c r="M21" i="15"/>
  <c r="M144" i="15" s="1"/>
  <c r="Q21" i="15"/>
  <c r="Q144" i="15" s="1"/>
  <c r="Q14" i="15"/>
  <c r="O14" i="15"/>
  <c r="S14" i="15"/>
  <c r="P14" i="15"/>
  <c r="V14" i="15"/>
  <c r="M14" i="15"/>
  <c r="L14" i="15"/>
  <c r="U14" i="15"/>
  <c r="K14" i="15"/>
  <c r="I14" i="15"/>
  <c r="W14" i="15"/>
  <c r="T16" i="19"/>
  <c r="T94" i="19" s="1"/>
  <c r="M16" i="19"/>
  <c r="M94" i="19" s="1"/>
  <c r="L16" i="19"/>
  <c r="L94" i="19" s="1"/>
  <c r="I16" i="19"/>
  <c r="I94" i="19" s="1"/>
  <c r="Q16" i="19"/>
  <c r="Q94" i="19" s="1"/>
  <c r="K16" i="19"/>
  <c r="K94" i="19" s="1"/>
  <c r="S16" i="19"/>
  <c r="S94" i="19" s="1"/>
  <c r="P16" i="19"/>
  <c r="P94" i="19" s="1"/>
  <c r="O16" i="19"/>
  <c r="O94" i="19" s="1"/>
  <c r="U16" i="19"/>
  <c r="U94" i="19" s="1"/>
  <c r="V16" i="19"/>
  <c r="V94" i="19" s="1"/>
  <c r="W16" i="19"/>
  <c r="W94" i="19" s="1"/>
  <c r="K20" i="15"/>
  <c r="K143" i="15" s="1"/>
  <c r="W20" i="15"/>
  <c r="W143" i="15" s="1"/>
  <c r="P20" i="15"/>
  <c r="P143" i="15" s="1"/>
  <c r="U20" i="15"/>
  <c r="U143" i="15" s="1"/>
  <c r="L20" i="15"/>
  <c r="L143" i="15" s="1"/>
  <c r="M20" i="15"/>
  <c r="M143" i="15" s="1"/>
  <c r="I20" i="15"/>
  <c r="I143" i="15" s="1"/>
  <c r="O20" i="15"/>
  <c r="O143" i="15" s="1"/>
  <c r="Q20" i="15"/>
  <c r="Q143" i="15" s="1"/>
  <c r="V20" i="15"/>
  <c r="V143" i="15" s="1"/>
  <c r="S20" i="15"/>
  <c r="S143" i="15" s="1"/>
  <c r="V24" i="15"/>
  <c r="V147" i="15" s="1"/>
  <c r="W24" i="15"/>
  <c r="W147" i="15" s="1"/>
  <c r="P24" i="15"/>
  <c r="P147" i="15" s="1"/>
  <c r="S24" i="15"/>
  <c r="S147" i="15" s="1"/>
  <c r="M24" i="15"/>
  <c r="M147" i="15" s="1"/>
  <c r="K24" i="15"/>
  <c r="K147" i="15" s="1"/>
  <c r="T24" i="15"/>
  <c r="T147" i="15" s="1"/>
  <c r="L24" i="15"/>
  <c r="L147" i="15" s="1"/>
  <c r="O24" i="15"/>
  <c r="O147" i="15" s="1"/>
  <c r="Q24" i="15"/>
  <c r="Q147" i="15" s="1"/>
  <c r="U24" i="15"/>
  <c r="U147" i="15" s="1"/>
  <c r="I24" i="15"/>
  <c r="I147" i="15" s="1"/>
  <c r="R24" i="15"/>
  <c r="R147" i="15" s="1"/>
  <c r="H26" i="15"/>
  <c r="I44" i="7"/>
  <c r="L26" i="7"/>
  <c r="L44" i="7" s="1"/>
  <c r="T14" i="15" l="1"/>
  <c r="T15" i="15"/>
  <c r="T138" i="15" s="1"/>
  <c r="J22" i="15"/>
  <c r="J145" i="15" s="1"/>
  <c r="T16" i="15"/>
  <c r="T139" i="15" s="1"/>
  <c r="T14" i="19"/>
  <c r="J19" i="15"/>
  <c r="J142" i="15" s="1"/>
  <c r="T19" i="15"/>
  <c r="T142" i="15" s="1"/>
  <c r="U17" i="19"/>
  <c r="U95" i="19" s="1"/>
  <c r="J20" i="15"/>
  <c r="J143" i="15" s="1"/>
  <c r="J24" i="15"/>
  <c r="J147" i="15" s="1"/>
  <c r="T21" i="15"/>
  <c r="T144" i="15" s="1"/>
  <c r="J23" i="15"/>
  <c r="J146" i="15" s="1"/>
  <c r="J16" i="19"/>
  <c r="J94" i="19" s="1"/>
  <c r="J14" i="19"/>
  <c r="T17" i="19"/>
  <c r="T95" i="19" s="1"/>
  <c r="J16" i="15"/>
  <c r="J139" i="15" s="1"/>
  <c r="T20" i="15"/>
  <c r="T143" i="15" s="1"/>
  <c r="J14" i="15"/>
  <c r="T22" i="15"/>
  <c r="T145" i="15" s="1"/>
  <c r="J17" i="15"/>
  <c r="J140" i="15" s="1"/>
  <c r="L22" i="15"/>
  <c r="L145" i="15" s="1"/>
  <c r="S16" i="15"/>
  <c r="S139" i="15" s="1"/>
  <c r="L16" i="15"/>
  <c r="L139" i="15" s="1"/>
  <c r="L17" i="15"/>
  <c r="L140" i="15" s="1"/>
  <c r="L14" i="19"/>
  <c r="S23" i="15"/>
  <c r="S146" i="15" s="1"/>
  <c r="S19" i="15"/>
  <c r="S142" i="15" s="1"/>
  <c r="L17" i="19"/>
  <c r="L95" i="19" s="1"/>
  <c r="S17" i="15"/>
  <c r="S140" i="15" s="1"/>
  <c r="S14" i="19"/>
  <c r="S22" i="15"/>
  <c r="S145" i="15" s="1"/>
  <c r="N92" i="19"/>
  <c r="O137" i="15"/>
  <c r="O149" i="15" s="1"/>
  <c r="O167" i="15" s="1"/>
  <c r="N38" i="1" s="1"/>
  <c r="O26" i="15"/>
  <c r="O44" i="15" s="1"/>
  <c r="O13" i="3"/>
  <c r="M180" i="21"/>
  <c r="R15" i="15"/>
  <c r="R138" i="15" s="1"/>
  <c r="S92" i="19"/>
  <c r="S18" i="19"/>
  <c r="N14" i="15"/>
  <c r="T137" i="15"/>
  <c r="N21" i="15"/>
  <c r="N144" i="15" s="1"/>
  <c r="X144" i="15" s="1"/>
  <c r="R21" i="15"/>
  <c r="R144" i="15" s="1"/>
  <c r="V18" i="2"/>
  <c r="W52" i="19"/>
  <c r="V52" i="19"/>
  <c r="U18" i="2"/>
  <c r="N17" i="15"/>
  <c r="N180" i="21"/>
  <c r="P13" i="3"/>
  <c r="F180" i="21"/>
  <c r="H13" i="3"/>
  <c r="N22" i="15"/>
  <c r="N145" i="15" s="1"/>
  <c r="N13" i="2"/>
  <c r="L177" i="21"/>
  <c r="R13" i="2"/>
  <c r="P177" i="21"/>
  <c r="W92" i="19"/>
  <c r="W18" i="19"/>
  <c r="U18" i="19"/>
  <c r="U92" i="19"/>
  <c r="X67" i="15"/>
  <c r="L137" i="15"/>
  <c r="P18" i="19"/>
  <c r="P92" i="19"/>
  <c r="R16" i="19"/>
  <c r="R94" i="19" s="1"/>
  <c r="N18" i="2"/>
  <c r="O52" i="19"/>
  <c r="N13" i="3"/>
  <c r="L180" i="21"/>
  <c r="I18" i="19"/>
  <c r="I92" i="19"/>
  <c r="N20" i="15"/>
  <c r="N143" i="15" s="1"/>
  <c r="N24" i="15"/>
  <c r="N147" i="15" s="1"/>
  <c r="J26" i="15"/>
  <c r="J44" i="15" s="1"/>
  <c r="J137" i="15"/>
  <c r="J149" i="15" s="1"/>
  <c r="J167" i="15" s="1"/>
  <c r="I38" i="1" s="1"/>
  <c r="M26" i="15"/>
  <c r="M44" i="15" s="1"/>
  <c r="M137" i="15"/>
  <c r="M149" i="15" s="1"/>
  <c r="M167" i="15" s="1"/>
  <c r="L38" i="1" s="1"/>
  <c r="Q137" i="15"/>
  <c r="Q149" i="15" s="1"/>
  <c r="Q167" i="15" s="1"/>
  <c r="P38" i="1" s="1"/>
  <c r="Q26" i="15"/>
  <c r="Q44" i="15" s="1"/>
  <c r="I52" i="19"/>
  <c r="H18" i="2"/>
  <c r="R52" i="19"/>
  <c r="Q18" i="2"/>
  <c r="N23" i="15"/>
  <c r="N146" i="15" s="1"/>
  <c r="V37" i="3"/>
  <c r="V47" i="3"/>
  <c r="V43" i="24" s="1"/>
  <c r="L13" i="3"/>
  <c r="J180" i="21"/>
  <c r="I13" i="2"/>
  <c r="G177" i="21"/>
  <c r="O13" i="2"/>
  <c r="M177" i="21"/>
  <c r="R16" i="15"/>
  <c r="R139" i="15" s="1"/>
  <c r="Q92" i="19"/>
  <c r="Q18" i="19"/>
  <c r="R61" i="21"/>
  <c r="J61" i="21"/>
  <c r="P61" i="21"/>
  <c r="H61" i="21"/>
  <c r="I61" i="21"/>
  <c r="G61" i="21"/>
  <c r="Q61" i="21"/>
  <c r="O61" i="21"/>
  <c r="N61" i="21"/>
  <c r="L61" i="21"/>
  <c r="F61" i="21"/>
  <c r="K61" i="21"/>
  <c r="M61" i="21"/>
  <c r="X66" i="19"/>
  <c r="N17" i="19"/>
  <c r="N95" i="19" s="1"/>
  <c r="M52" i="19"/>
  <c r="L18" i="2"/>
  <c r="U36" i="2"/>
  <c r="U35" i="2"/>
  <c r="J18" i="2"/>
  <c r="K52" i="19"/>
  <c r="Q180" i="21"/>
  <c r="S13" i="3"/>
  <c r="X44" i="19"/>
  <c r="H85" i="15"/>
  <c r="X85" i="15" s="1"/>
  <c r="J37" i="12"/>
  <c r="W137" i="15"/>
  <c r="W149" i="15" s="1"/>
  <c r="W167" i="15" s="1"/>
  <c r="V38" i="1" s="1"/>
  <c r="W26" i="15"/>
  <c r="W44" i="15" s="1"/>
  <c r="V13" i="4" s="1"/>
  <c r="X108" i="15"/>
  <c r="N52" i="19"/>
  <c r="M18" i="2"/>
  <c r="T52" i="19"/>
  <c r="S18" i="2"/>
  <c r="R23" i="15"/>
  <c r="R146" i="15" s="1"/>
  <c r="R13" i="3"/>
  <c r="P180" i="21"/>
  <c r="O180" i="21"/>
  <c r="Q13" i="3"/>
  <c r="F177" i="21"/>
  <c r="H13" i="2"/>
  <c r="V35" i="2"/>
  <c r="V36" i="2"/>
  <c r="V18" i="19"/>
  <c r="V92" i="19"/>
  <c r="R19" i="15"/>
  <c r="R142" i="15" s="1"/>
  <c r="I18" i="2"/>
  <c r="J52" i="19"/>
  <c r="X55" i="15"/>
  <c r="J18" i="19"/>
  <c r="J92" i="19"/>
  <c r="J177" i="21"/>
  <c r="L13" i="2"/>
  <c r="H44" i="15"/>
  <c r="H172" i="15" s="1"/>
  <c r="I37" i="12"/>
  <c r="N16" i="19"/>
  <c r="N94" i="19" s="1"/>
  <c r="I26" i="15"/>
  <c r="I44" i="15" s="1"/>
  <c r="I137" i="15"/>
  <c r="V26" i="15"/>
  <c r="V44" i="15" s="1"/>
  <c r="U13" i="4" s="1"/>
  <c r="V137" i="15"/>
  <c r="V149" i="15" s="1"/>
  <c r="V167" i="15" s="1"/>
  <c r="U38" i="1" s="1"/>
  <c r="H126" i="15"/>
  <c r="X126" i="15" s="1"/>
  <c r="K37" i="12"/>
  <c r="P52" i="19"/>
  <c r="O18" i="2"/>
  <c r="T18" i="2"/>
  <c r="U52" i="19"/>
  <c r="M13" i="3"/>
  <c r="K180" i="21"/>
  <c r="T13" i="3"/>
  <c r="R180" i="21"/>
  <c r="M13" i="2"/>
  <c r="K177" i="21"/>
  <c r="Q177" i="21"/>
  <c r="S13" i="2"/>
  <c r="K92" i="19"/>
  <c r="K18" i="19"/>
  <c r="O18" i="19"/>
  <c r="O92" i="19"/>
  <c r="R14" i="19"/>
  <c r="R20" i="15"/>
  <c r="R143" i="15" s="1"/>
  <c r="K26" i="15"/>
  <c r="K44" i="15" s="1"/>
  <c r="K137" i="15"/>
  <c r="K149" i="15" s="1"/>
  <c r="K167" i="15" s="1"/>
  <c r="J38" i="1" s="1"/>
  <c r="P137" i="15"/>
  <c r="P149" i="15" s="1"/>
  <c r="P167" i="15" s="1"/>
  <c r="O38" i="1" s="1"/>
  <c r="P26" i="15"/>
  <c r="P44" i="15" s="1"/>
  <c r="R18" i="2"/>
  <c r="S52" i="19"/>
  <c r="L52" i="19"/>
  <c r="K18" i="2"/>
  <c r="U37" i="3"/>
  <c r="U38" i="3"/>
  <c r="V38" i="3" s="1"/>
  <c r="I180" i="21"/>
  <c r="K13" i="3"/>
  <c r="H177" i="21"/>
  <c r="J13" i="2"/>
  <c r="P13" i="2"/>
  <c r="N177" i="21"/>
  <c r="L18" i="19"/>
  <c r="L92" i="19"/>
  <c r="T92" i="19"/>
  <c r="T18" i="19"/>
  <c r="N19" i="15"/>
  <c r="N142" i="15" s="1"/>
  <c r="X70" i="19"/>
  <c r="E64" i="21"/>
  <c r="X96" i="15"/>
  <c r="J33" i="11"/>
  <c r="H52" i="19"/>
  <c r="J18" i="12"/>
  <c r="X147" i="15"/>
  <c r="R14" i="15"/>
  <c r="I177" i="21"/>
  <c r="K13" i="2"/>
  <c r="U137" i="15"/>
  <c r="U149" i="15" s="1"/>
  <c r="U167" i="15" s="1"/>
  <c r="T38" i="1" s="1"/>
  <c r="U26" i="15"/>
  <c r="U44" i="15" s="1"/>
  <c r="S137" i="15"/>
  <c r="P18" i="2"/>
  <c r="Q52" i="19"/>
  <c r="X40" i="19"/>
  <c r="N15" i="15"/>
  <c r="N138" i="15" s="1"/>
  <c r="X138" i="15" s="1"/>
  <c r="R17" i="15"/>
  <c r="R140" i="15" s="1"/>
  <c r="H180" i="21"/>
  <c r="J13" i="3"/>
  <c r="G180" i="21"/>
  <c r="I13" i="3"/>
  <c r="T13" i="2"/>
  <c r="R177" i="21"/>
  <c r="Q13" i="2"/>
  <c r="O177" i="21"/>
  <c r="N16" i="15"/>
  <c r="N139" i="15" s="1"/>
  <c r="M92" i="19"/>
  <c r="M18" i="19"/>
  <c r="K18" i="12"/>
  <c r="K33" i="11"/>
  <c r="H78" i="19"/>
  <c r="X78" i="19" s="1"/>
  <c r="I18" i="12"/>
  <c r="I33" i="11"/>
  <c r="L27" i="11"/>
  <c r="H26" i="19"/>
  <c r="X94" i="19" l="1"/>
  <c r="X24" i="15"/>
  <c r="L149" i="15"/>
  <c r="L167" i="15" s="1"/>
  <c r="K38" i="1" s="1"/>
  <c r="X145" i="15"/>
  <c r="X139" i="15"/>
  <c r="T26" i="15"/>
  <c r="T44" i="15" s="1"/>
  <c r="X22" i="15"/>
  <c r="X95" i="19"/>
  <c r="L26" i="15"/>
  <c r="L44" i="15" s="1"/>
  <c r="I174" i="21" s="1"/>
  <c r="I171" i="21" s="1"/>
  <c r="T149" i="15"/>
  <c r="T167" i="15" s="1"/>
  <c r="S38" i="1" s="1"/>
  <c r="X142" i="15"/>
  <c r="S149" i="15"/>
  <c r="S167" i="15" s="1"/>
  <c r="R38" i="1" s="1"/>
  <c r="S26" i="15"/>
  <c r="S44" i="15" s="1"/>
  <c r="X143" i="15"/>
  <c r="X16" i="15"/>
  <c r="E180" i="21"/>
  <c r="X146" i="15"/>
  <c r="T50" i="1"/>
  <c r="T51" i="1" s="1"/>
  <c r="T61" i="1"/>
  <c r="T40" i="1"/>
  <c r="U36" i="4"/>
  <c r="U13" i="24"/>
  <c r="L13" i="4"/>
  <c r="J174" i="21"/>
  <c r="J171" i="21" s="1"/>
  <c r="N208" i="21"/>
  <c r="N193" i="21"/>
  <c r="M208" i="21"/>
  <c r="M193" i="21"/>
  <c r="I207" i="21"/>
  <c r="I192" i="21"/>
  <c r="T96" i="19"/>
  <c r="T26" i="19"/>
  <c r="T104" i="19" s="1"/>
  <c r="S19" i="1" s="1"/>
  <c r="S21" i="1" s="1"/>
  <c r="S23" i="1" s="1"/>
  <c r="S18" i="4"/>
  <c r="S18" i="24" s="1"/>
  <c r="I193" i="21"/>
  <c r="I208" i="21"/>
  <c r="R92" i="19"/>
  <c r="R18" i="19"/>
  <c r="K192" i="21"/>
  <c r="K207" i="21"/>
  <c r="F174" i="21"/>
  <c r="H13" i="4"/>
  <c r="V26" i="19"/>
  <c r="V104" i="19" s="1"/>
  <c r="U19" i="1" s="1"/>
  <c r="U21" i="1" s="1"/>
  <c r="U23" i="1" s="1"/>
  <c r="V96" i="19"/>
  <c r="U18" i="4"/>
  <c r="U18" i="24" s="1"/>
  <c r="O193" i="21"/>
  <c r="O208" i="21"/>
  <c r="Q208" i="21"/>
  <c r="Q193" i="21"/>
  <c r="X19" i="15"/>
  <c r="G192" i="21"/>
  <c r="G207" i="21"/>
  <c r="G174" i="21"/>
  <c r="G171" i="21" s="1"/>
  <c r="I13" i="4"/>
  <c r="L193" i="21"/>
  <c r="L208" i="21"/>
  <c r="S13" i="4"/>
  <c r="Q174" i="21"/>
  <c r="Q171" i="21" s="1"/>
  <c r="N13" i="4"/>
  <c r="L174" i="21"/>
  <c r="L171" i="21" s="1"/>
  <c r="E177" i="21"/>
  <c r="I26" i="19"/>
  <c r="I104" i="19" s="1"/>
  <c r="H18" i="4"/>
  <c r="H18" i="24" s="1"/>
  <c r="I96" i="19"/>
  <c r="X21" i="15"/>
  <c r="J26" i="19"/>
  <c r="J104" i="19" s="1"/>
  <c r="I19" i="1" s="1"/>
  <c r="I21" i="1" s="1"/>
  <c r="I23" i="1" s="1"/>
  <c r="I18" i="4"/>
  <c r="I18" i="24" s="1"/>
  <c r="J96" i="19"/>
  <c r="Q96" i="19"/>
  <c r="P18" i="4"/>
  <c r="P18" i="24" s="1"/>
  <c r="Q26" i="19"/>
  <c r="Q104" i="19" s="1"/>
  <c r="P19" i="1" s="1"/>
  <c r="P21" i="1" s="1"/>
  <c r="P23" i="1" s="1"/>
  <c r="X17" i="19"/>
  <c r="P192" i="21"/>
  <c r="P207" i="21"/>
  <c r="N140" i="15"/>
  <c r="X140" i="15" s="1"/>
  <c r="X17" i="15"/>
  <c r="S40" i="1"/>
  <c r="S50" i="1"/>
  <c r="S51" i="1" s="1"/>
  <c r="S61" i="1"/>
  <c r="N40" i="1"/>
  <c r="N50" i="1"/>
  <c r="N51" i="1" s="1"/>
  <c r="N61" i="1"/>
  <c r="H192" i="21"/>
  <c r="H207" i="21"/>
  <c r="W96" i="19"/>
  <c r="W26" i="19"/>
  <c r="W104" i="19" s="1"/>
  <c r="V19" i="1" s="1"/>
  <c r="V21" i="1" s="1"/>
  <c r="V23" i="1" s="1"/>
  <c r="V18" i="4"/>
  <c r="V18" i="24" s="1"/>
  <c r="O192" i="21"/>
  <c r="O207" i="21"/>
  <c r="G18" i="3"/>
  <c r="W18" i="3" s="1"/>
  <c r="K20" i="12"/>
  <c r="X23" i="15"/>
  <c r="O13" i="4"/>
  <c r="M174" i="21"/>
  <c r="M171" i="21" s="1"/>
  <c r="O96" i="19"/>
  <c r="N18" i="4"/>
  <c r="N18" i="24" s="1"/>
  <c r="O26" i="19"/>
  <c r="O104" i="19" s="1"/>
  <c r="N19" i="1" s="1"/>
  <c r="N21" i="1" s="1"/>
  <c r="N23" i="1" s="1"/>
  <c r="R208" i="21"/>
  <c r="R193" i="21"/>
  <c r="J193" i="21"/>
  <c r="J208" i="21"/>
  <c r="X16" i="19"/>
  <c r="N26" i="15"/>
  <c r="N44" i="15" s="1"/>
  <c r="N137" i="15"/>
  <c r="N149" i="15" s="1"/>
  <c r="N167" i="15" s="1"/>
  <c r="M38" i="1" s="1"/>
  <c r="G193" i="21"/>
  <c r="G208" i="21"/>
  <c r="M96" i="19"/>
  <c r="L18" i="4"/>
  <c r="L18" i="24" s="1"/>
  <c r="M26" i="19"/>
  <c r="M104" i="19" s="1"/>
  <c r="L19" i="1" s="1"/>
  <c r="L21" i="1" s="1"/>
  <c r="L23" i="1" s="1"/>
  <c r="R13" i="4"/>
  <c r="P174" i="21"/>
  <c r="P171" i="21" s="1"/>
  <c r="R26" i="15"/>
  <c r="R44" i="15" s="1"/>
  <c r="X44" i="15" s="1"/>
  <c r="R137" i="15"/>
  <c r="R149" i="15" s="1"/>
  <c r="R167" i="15" s="1"/>
  <c r="Q38" i="1" s="1"/>
  <c r="K18" i="4"/>
  <c r="K18" i="24" s="1"/>
  <c r="L96" i="19"/>
  <c r="L26" i="19"/>
  <c r="L104" i="19" s="1"/>
  <c r="K19" i="1" s="1"/>
  <c r="K21" i="1" s="1"/>
  <c r="K23" i="1" s="1"/>
  <c r="O40" i="1"/>
  <c r="O50" i="1"/>
  <c r="O51" i="1" s="1"/>
  <c r="O61" i="1"/>
  <c r="K96" i="19"/>
  <c r="K26" i="19"/>
  <c r="K104" i="19" s="1"/>
  <c r="J19" i="1" s="1"/>
  <c r="J21" i="1" s="1"/>
  <c r="J23" i="1" s="1"/>
  <c r="J18" i="4"/>
  <c r="J18" i="24" s="1"/>
  <c r="G13" i="3"/>
  <c r="H45" i="23"/>
  <c r="K35" i="12"/>
  <c r="F45" i="23"/>
  <c r="I35" i="12"/>
  <c r="L37" i="12"/>
  <c r="G13" i="4"/>
  <c r="P208" i="21"/>
  <c r="P193" i="21"/>
  <c r="V36" i="4"/>
  <c r="V13" i="24"/>
  <c r="X14" i="19"/>
  <c r="P13" i="4"/>
  <c r="N174" i="21"/>
  <c r="N171" i="21" s="1"/>
  <c r="L207" i="21"/>
  <c r="L192" i="21"/>
  <c r="R18" i="4"/>
  <c r="R18" i="24" s="1"/>
  <c r="S96" i="19"/>
  <c r="S26" i="19"/>
  <c r="S104" i="19" s="1"/>
  <c r="R19" i="1" s="1"/>
  <c r="R21" i="1" s="1"/>
  <c r="R23" i="1" s="1"/>
  <c r="X14" i="15"/>
  <c r="L18" i="12"/>
  <c r="G18" i="4"/>
  <c r="I20" i="12"/>
  <c r="H208" i="21"/>
  <c r="H193" i="21"/>
  <c r="X20" i="15"/>
  <c r="K208" i="21"/>
  <c r="K193" i="21"/>
  <c r="V50" i="1"/>
  <c r="V51" i="1" s="1"/>
  <c r="V61" i="1"/>
  <c r="V62" i="1" s="1"/>
  <c r="V40" i="1"/>
  <c r="V41" i="1" s="1"/>
  <c r="P40" i="1"/>
  <c r="P61" i="1"/>
  <c r="P50" i="1"/>
  <c r="P51" i="1" s="1"/>
  <c r="N18" i="19"/>
  <c r="X18" i="19" s="1"/>
  <c r="G18" i="2"/>
  <c r="W18" i="2" s="1"/>
  <c r="J20" i="12"/>
  <c r="M207" i="21"/>
  <c r="M192" i="21"/>
  <c r="H181" i="21"/>
  <c r="R181" i="21"/>
  <c r="N181" i="21"/>
  <c r="K181" i="21"/>
  <c r="I181" i="21"/>
  <c r="F181" i="21"/>
  <c r="Q181" i="21"/>
  <c r="O181" i="21"/>
  <c r="P181" i="21"/>
  <c r="M181" i="21"/>
  <c r="G181" i="21"/>
  <c r="J181" i="21"/>
  <c r="L181" i="21"/>
  <c r="X52" i="19"/>
  <c r="X26" i="15"/>
  <c r="I149" i="15"/>
  <c r="R192" i="21"/>
  <c r="R207" i="21"/>
  <c r="R61" i="1"/>
  <c r="R50" i="1"/>
  <c r="R51" i="1" s="1"/>
  <c r="R40" i="1"/>
  <c r="R174" i="21"/>
  <c r="R171" i="21" s="1"/>
  <c r="T13" i="4"/>
  <c r="N192" i="21"/>
  <c r="N207" i="21"/>
  <c r="J13" i="4"/>
  <c r="H174" i="21"/>
  <c r="H171" i="21" s="1"/>
  <c r="Q207" i="21"/>
  <c r="Q192" i="21"/>
  <c r="U50" i="1"/>
  <c r="U51" i="1" s="1"/>
  <c r="U61" i="1"/>
  <c r="U62" i="1" s="1"/>
  <c r="U40" i="1"/>
  <c r="U41" i="1" s="1"/>
  <c r="J207" i="21"/>
  <c r="J192" i="21"/>
  <c r="F207" i="21"/>
  <c r="F192" i="21"/>
  <c r="X15" i="15"/>
  <c r="G45" i="23"/>
  <c r="G13" i="2"/>
  <c r="J35" i="12"/>
  <c r="E61" i="21"/>
  <c r="X92" i="19"/>
  <c r="P96" i="19"/>
  <c r="P26" i="19"/>
  <c r="P104" i="19" s="1"/>
  <c r="O19" i="1" s="1"/>
  <c r="O21" i="1" s="1"/>
  <c r="O23" i="1" s="1"/>
  <c r="O18" i="4"/>
  <c r="O18" i="24" s="1"/>
  <c r="U26" i="19"/>
  <c r="U104" i="19" s="1"/>
  <c r="T19" i="1" s="1"/>
  <c r="T21" i="1" s="1"/>
  <c r="T23" i="1" s="1"/>
  <c r="U96" i="19"/>
  <c r="T18" i="4"/>
  <c r="T18" i="24" s="1"/>
  <c r="F193" i="21"/>
  <c r="F208" i="21"/>
  <c r="L20" i="12" l="1"/>
  <c r="K13" i="4"/>
  <c r="X137" i="15"/>
  <c r="U38" i="4"/>
  <c r="U34" i="24"/>
  <c r="U37" i="4"/>
  <c r="U35" i="24" s="1"/>
  <c r="T13" i="24"/>
  <c r="R191" i="21"/>
  <c r="R206" i="21"/>
  <c r="O13" i="24"/>
  <c r="M191" i="21"/>
  <c r="M206" i="21"/>
  <c r="Q186" i="21"/>
  <c r="Q187" i="21"/>
  <c r="Q197" i="21" s="1"/>
  <c r="S41" i="1"/>
  <c r="Q188" i="21"/>
  <c r="Q198" i="21" s="1"/>
  <c r="H19" i="1"/>
  <c r="R186" i="21"/>
  <c r="R188" i="21"/>
  <c r="R198" i="21" s="1"/>
  <c r="R187" i="21"/>
  <c r="R197" i="21" s="1"/>
  <c r="T41" i="1"/>
  <c r="E192" i="21"/>
  <c r="Q15" i="3"/>
  <c r="P15" i="3"/>
  <c r="G15" i="2"/>
  <c r="I167" i="15"/>
  <c r="X149" i="15"/>
  <c r="M15" i="3"/>
  <c r="J15" i="3"/>
  <c r="P13" i="24"/>
  <c r="N206" i="21"/>
  <c r="N191" i="21"/>
  <c r="Q61" i="1"/>
  <c r="Q50" i="1"/>
  <c r="Q51" i="1" s="1"/>
  <c r="Q40" i="1"/>
  <c r="I15" i="3"/>
  <c r="T15" i="3"/>
  <c r="L213" i="21"/>
  <c r="L218" i="21" s="1"/>
  <c r="N62" i="1"/>
  <c r="L211" i="21"/>
  <c r="L212" i="21"/>
  <c r="L217" i="21" s="1"/>
  <c r="P178" i="21"/>
  <c r="I178" i="21"/>
  <c r="G178" i="21"/>
  <c r="O178" i="21"/>
  <c r="J178" i="21"/>
  <c r="M178" i="21"/>
  <c r="N178" i="21"/>
  <c r="Q178" i="21"/>
  <c r="H178" i="21"/>
  <c r="F178" i="21"/>
  <c r="R178" i="21"/>
  <c r="L178" i="21"/>
  <c r="K178" i="21"/>
  <c r="Q18" i="4"/>
  <c r="Q18" i="24" s="1"/>
  <c r="R96" i="19"/>
  <c r="R26" i="19"/>
  <c r="R104" i="19" s="1"/>
  <c r="Q19" i="1" s="1"/>
  <c r="Q21" i="1" s="1"/>
  <c r="Q23" i="1" s="1"/>
  <c r="R211" i="21"/>
  <c r="T62" i="1"/>
  <c r="R213" i="21"/>
  <c r="R218" i="21" s="1"/>
  <c r="R212" i="21"/>
  <c r="R217" i="21" s="1"/>
  <c r="E207" i="21"/>
  <c r="G15" i="4"/>
  <c r="G36" i="4" s="1"/>
  <c r="L35" i="12"/>
  <c r="O62" i="1"/>
  <c r="M213" i="21"/>
  <c r="M218" i="21" s="1"/>
  <c r="M211" i="21"/>
  <c r="M212" i="21"/>
  <c r="M217" i="21" s="1"/>
  <c r="O174" i="21"/>
  <c r="O171" i="21" s="1"/>
  <c r="Q13" i="4"/>
  <c r="K13" i="24"/>
  <c r="I191" i="21"/>
  <c r="I206" i="21"/>
  <c r="G34" i="2"/>
  <c r="W13" i="2"/>
  <c r="G41" i="2"/>
  <c r="J13" i="24"/>
  <c r="H206" i="21"/>
  <c r="H191" i="21"/>
  <c r="R41" i="1"/>
  <c r="P187" i="21"/>
  <c r="P197" i="21" s="1"/>
  <c r="P186" i="21"/>
  <c r="P188" i="21"/>
  <c r="P198" i="21" s="1"/>
  <c r="N186" i="21"/>
  <c r="N187" i="21"/>
  <c r="N197" i="21" s="1"/>
  <c r="P41" i="1"/>
  <c r="N188" i="21"/>
  <c r="N198" i="21" s="1"/>
  <c r="E45" i="23"/>
  <c r="M61" i="1"/>
  <c r="M40" i="1"/>
  <c r="M50" i="1"/>
  <c r="M51" i="1" s="1"/>
  <c r="N13" i="24"/>
  <c r="L206" i="21"/>
  <c r="L191" i="21"/>
  <c r="N15" i="3"/>
  <c r="S15" i="3"/>
  <c r="W13" i="3"/>
  <c r="N26" i="19"/>
  <c r="N104" i="19" s="1"/>
  <c r="M19" i="1" s="1"/>
  <c r="M21" i="1" s="1"/>
  <c r="M23" i="1" s="1"/>
  <c r="M18" i="4"/>
  <c r="M18" i="24" s="1"/>
  <c r="N96" i="19"/>
  <c r="X96" i="19" s="1"/>
  <c r="L15" i="3"/>
  <c r="E208" i="21"/>
  <c r="N212" i="21"/>
  <c r="N217" i="21" s="1"/>
  <c r="N213" i="21"/>
  <c r="N218" i="21" s="1"/>
  <c r="P62" i="1"/>
  <c r="N211" i="21"/>
  <c r="H15" i="3"/>
  <c r="E193" i="21"/>
  <c r="E181" i="21"/>
  <c r="V34" i="24"/>
  <c r="V37" i="4"/>
  <c r="V35" i="24" s="1"/>
  <c r="G15" i="3"/>
  <c r="M186" i="21"/>
  <c r="M187" i="21"/>
  <c r="M197" i="21" s="1"/>
  <c r="M188" i="21"/>
  <c r="M198" i="21" s="1"/>
  <c r="O41" i="1"/>
  <c r="R13" i="24"/>
  <c r="P206" i="21"/>
  <c r="P191" i="21"/>
  <c r="M13" i="4"/>
  <c r="K174" i="21"/>
  <c r="K171" i="21" s="1"/>
  <c r="N41" i="1"/>
  <c r="L186" i="21"/>
  <c r="L188" i="21"/>
  <c r="L198" i="21" s="1"/>
  <c r="L187" i="21"/>
  <c r="L197" i="21" s="1"/>
  <c r="H13" i="24"/>
  <c r="F191" i="21"/>
  <c r="F206" i="21"/>
  <c r="K15" i="3"/>
  <c r="O15" i="3"/>
  <c r="P212" i="21"/>
  <c r="P217" i="21" s="1"/>
  <c r="P213" i="21"/>
  <c r="P218" i="21" s="1"/>
  <c r="P211" i="21"/>
  <c r="R62" i="1"/>
  <c r="R15" i="3"/>
  <c r="Q211" i="21"/>
  <c r="Q212" i="21"/>
  <c r="Q217" i="21" s="1"/>
  <c r="Q213" i="21"/>
  <c r="Q218" i="21" s="1"/>
  <c r="S62" i="1"/>
  <c r="S13" i="24"/>
  <c r="Q191" i="21"/>
  <c r="Q206" i="21"/>
  <c r="I13" i="24"/>
  <c r="G206" i="21"/>
  <c r="G191" i="21"/>
  <c r="E174" i="21"/>
  <c r="F171" i="21"/>
  <c r="E171" i="21" s="1"/>
  <c r="L13" i="24"/>
  <c r="J191" i="21"/>
  <c r="J206" i="21"/>
  <c r="W18" i="24" l="1"/>
  <c r="N36" i="3"/>
  <c r="K187" i="21"/>
  <c r="K197" i="21" s="1"/>
  <c r="K186" i="21"/>
  <c r="M41" i="1"/>
  <c r="K188" i="21"/>
  <c r="K198" i="21" s="1"/>
  <c r="G43" i="2"/>
  <c r="G42" i="2"/>
  <c r="I36" i="3"/>
  <c r="W19" i="1"/>
  <c r="H21" i="1"/>
  <c r="G37" i="4"/>
  <c r="G38" i="4"/>
  <c r="H172" i="21"/>
  <c r="K172" i="21"/>
  <c r="J172" i="21"/>
  <c r="P172" i="21"/>
  <c r="N172" i="21"/>
  <c r="I172" i="21"/>
  <c r="R172" i="21"/>
  <c r="G172" i="21"/>
  <c r="Q172" i="21"/>
  <c r="F172" i="21"/>
  <c r="O172" i="21"/>
  <c r="L172" i="21"/>
  <c r="M172" i="21"/>
  <c r="L189" i="21"/>
  <c r="L196" i="21"/>
  <c r="L199" i="21" s="1"/>
  <c r="J36" i="3"/>
  <c r="M196" i="21"/>
  <c r="M199" i="21" s="1"/>
  <c r="M189" i="21"/>
  <c r="L209" i="21"/>
  <c r="G35" i="2"/>
  <c r="G36" i="2"/>
  <c r="V38" i="4"/>
  <c r="U36" i="24"/>
  <c r="J209" i="21"/>
  <c r="G209" i="21"/>
  <c r="P194" i="21"/>
  <c r="I209" i="21"/>
  <c r="W18" i="4"/>
  <c r="M36" i="3"/>
  <c r="Q36" i="3"/>
  <c r="P189" i="21"/>
  <c r="P196" i="21"/>
  <c r="P199" i="21" s="1"/>
  <c r="Q41" i="1"/>
  <c r="O188" i="21"/>
  <c r="O198" i="21" s="1"/>
  <c r="O187" i="21"/>
  <c r="O197" i="21" s="1"/>
  <c r="O186" i="21"/>
  <c r="R209" i="21"/>
  <c r="O36" i="3"/>
  <c r="J194" i="21"/>
  <c r="X26" i="19"/>
  <c r="P209" i="21"/>
  <c r="W15" i="3"/>
  <c r="G45" i="3"/>
  <c r="H194" i="21"/>
  <c r="I194" i="21"/>
  <c r="O211" i="21"/>
  <c r="O213" i="21"/>
  <c r="O218" i="21" s="1"/>
  <c r="Q62" i="1"/>
  <c r="O212" i="21"/>
  <c r="O217" i="21" s="1"/>
  <c r="R196" i="21"/>
  <c r="R199" i="21" s="1"/>
  <c r="R189" i="21"/>
  <c r="Q196" i="21"/>
  <c r="Q199" i="21" s="1"/>
  <c r="Q189" i="21"/>
  <c r="Q214" i="21"/>
  <c r="Q216" i="21"/>
  <c r="Q219" i="21" s="1"/>
  <c r="K36" i="3"/>
  <c r="L36" i="3"/>
  <c r="G36" i="3"/>
  <c r="S36" i="3"/>
  <c r="H209" i="21"/>
  <c r="M216" i="21"/>
  <c r="M219" i="21" s="1"/>
  <c r="M214" i="21"/>
  <c r="T36" i="3"/>
  <c r="N194" i="21"/>
  <c r="J175" i="21"/>
  <c r="R175" i="21"/>
  <c r="O175" i="21"/>
  <c r="K175" i="21"/>
  <c r="F175" i="21"/>
  <c r="L175" i="21"/>
  <c r="N175" i="21"/>
  <c r="M175" i="21"/>
  <c r="P175" i="21"/>
  <c r="G175" i="21"/>
  <c r="I175" i="21"/>
  <c r="Q175" i="21"/>
  <c r="H175" i="21"/>
  <c r="R36" i="3"/>
  <c r="L194" i="21"/>
  <c r="G194" i="21"/>
  <c r="H46" i="23"/>
  <c r="K30" i="11" s="1"/>
  <c r="F46" i="23"/>
  <c r="G46" i="23"/>
  <c r="J30" i="11" s="1"/>
  <c r="Q209" i="21"/>
  <c r="P216" i="21"/>
  <c r="P219" i="21" s="1"/>
  <c r="P214" i="21"/>
  <c r="F209" i="21"/>
  <c r="H36" i="3"/>
  <c r="W45" i="3"/>
  <c r="N189" i="21"/>
  <c r="N196" i="21"/>
  <c r="N199" i="21" s="1"/>
  <c r="R214" i="21"/>
  <c r="R216" i="21"/>
  <c r="R219" i="21" s="1"/>
  <c r="E178" i="21"/>
  <c r="N209" i="21"/>
  <c r="X167" i="15"/>
  <c r="H38" i="1"/>
  <c r="M209" i="21"/>
  <c r="G45" i="4"/>
  <c r="K211" i="21"/>
  <c r="K213" i="21"/>
  <c r="K218" i="21" s="1"/>
  <c r="K212" i="21"/>
  <c r="K217" i="21" s="1"/>
  <c r="M62" i="1"/>
  <c r="L216" i="21"/>
  <c r="L219" i="21" s="1"/>
  <c r="L214" i="21"/>
  <c r="M13" i="24"/>
  <c r="K191" i="21"/>
  <c r="E191" i="21" s="1"/>
  <c r="K206" i="21"/>
  <c r="Q13" i="24"/>
  <c r="O206" i="21"/>
  <c r="O191" i="21"/>
  <c r="R194" i="21"/>
  <c r="Q194" i="21"/>
  <c r="F194" i="21"/>
  <c r="N216" i="21"/>
  <c r="N219" i="21" s="1"/>
  <c r="N214" i="21"/>
  <c r="P36" i="3"/>
  <c r="X104" i="19"/>
  <c r="M194" i="21"/>
  <c r="W13" i="4"/>
  <c r="W13" i="24" l="1"/>
  <c r="I38" i="3"/>
  <c r="I37" i="3"/>
  <c r="E194" i="21"/>
  <c r="P37" i="3"/>
  <c r="P38" i="3"/>
  <c r="R37" i="3"/>
  <c r="R38" i="3"/>
  <c r="K38" i="3"/>
  <c r="K37" i="3"/>
  <c r="Q38" i="3"/>
  <c r="Q37" i="3"/>
  <c r="K189" i="21"/>
  <c r="K196" i="21"/>
  <c r="K199" i="21" s="1"/>
  <c r="H38" i="3"/>
  <c r="H37" i="3"/>
  <c r="J24" i="12"/>
  <c r="H55" i="19"/>
  <c r="S38" i="3"/>
  <c r="S37" i="3"/>
  <c r="G46" i="3"/>
  <c r="G47" i="3"/>
  <c r="K209" i="21"/>
  <c r="K194" i="21"/>
  <c r="G47" i="4"/>
  <c r="G46" i="4"/>
  <c r="E46" i="23"/>
  <c r="I30" i="11"/>
  <c r="T37" i="3"/>
  <c r="T38" i="3"/>
  <c r="O38" i="3"/>
  <c r="O37" i="3"/>
  <c r="V36" i="24"/>
  <c r="W21" i="1"/>
  <c r="H23" i="1"/>
  <c r="N37" i="3"/>
  <c r="N38" i="3"/>
  <c r="H81" i="19"/>
  <c r="K24" i="12"/>
  <c r="E175" i="21"/>
  <c r="W38" i="1"/>
  <c r="L37" i="3"/>
  <c r="L38" i="3"/>
  <c r="O196" i="21"/>
  <c r="O199" i="21" s="1"/>
  <c r="O189" i="21"/>
  <c r="K214" i="21"/>
  <c r="K216" i="21"/>
  <c r="K219" i="21" s="1"/>
  <c r="O194" i="21"/>
  <c r="E206" i="21"/>
  <c r="O209" i="21"/>
  <c r="G37" i="3"/>
  <c r="G38" i="3"/>
  <c r="O216" i="21"/>
  <c r="O219" i="21" s="1"/>
  <c r="O214" i="21"/>
  <c r="M37" i="3"/>
  <c r="M38" i="3"/>
  <c r="J37" i="3"/>
  <c r="J38" i="3"/>
  <c r="E172" i="21"/>
  <c r="W38" i="3" l="1"/>
  <c r="W37" i="3"/>
  <c r="W40" i="3" s="1"/>
  <c r="W23" i="1"/>
  <c r="I24" i="12"/>
  <c r="L30" i="11"/>
  <c r="H29" i="19"/>
  <c r="E209" i="21"/>
  <c r="G20" i="3"/>
  <c r="K28" i="12"/>
  <c r="K29" i="12" s="1"/>
  <c r="G25" i="3" s="1"/>
  <c r="G20" i="2"/>
  <c r="J28" i="12"/>
  <c r="I81" i="19"/>
  <c r="H20" i="3" s="1"/>
  <c r="M81" i="19"/>
  <c r="L20" i="3" s="1"/>
  <c r="Q81" i="19"/>
  <c r="P20" i="3" s="1"/>
  <c r="U81" i="19"/>
  <c r="T20" i="3" s="1"/>
  <c r="R81" i="19"/>
  <c r="Q20" i="3" s="1"/>
  <c r="J81" i="19"/>
  <c r="I20" i="3" s="1"/>
  <c r="N81" i="19"/>
  <c r="M20" i="3" s="1"/>
  <c r="S81" i="19"/>
  <c r="R20" i="3" s="1"/>
  <c r="O81" i="19"/>
  <c r="N20" i="3" s="1"/>
  <c r="V81" i="19"/>
  <c r="U20" i="3" s="1"/>
  <c r="K81" i="19"/>
  <c r="J20" i="3" s="1"/>
  <c r="P81" i="19"/>
  <c r="O20" i="3" s="1"/>
  <c r="W81" i="19"/>
  <c r="V20" i="3" s="1"/>
  <c r="T81" i="19"/>
  <c r="S20" i="3" s="1"/>
  <c r="L81" i="19"/>
  <c r="K20" i="3" s="1"/>
  <c r="K55" i="19"/>
  <c r="J20" i="2" s="1"/>
  <c r="S55" i="19"/>
  <c r="R20" i="2" s="1"/>
  <c r="U55" i="19"/>
  <c r="T20" i="2" s="1"/>
  <c r="J55" i="19"/>
  <c r="I20" i="2" s="1"/>
  <c r="O55" i="19"/>
  <c r="N20" i="2" s="1"/>
  <c r="L55" i="19"/>
  <c r="K20" i="2" s="1"/>
  <c r="I55" i="19"/>
  <c r="H20" i="2" s="1"/>
  <c r="Q55" i="19"/>
  <c r="P20" i="2" s="1"/>
  <c r="N55" i="19"/>
  <c r="M20" i="2" s="1"/>
  <c r="V55" i="19"/>
  <c r="U20" i="2" s="1"/>
  <c r="T55" i="19"/>
  <c r="S20" i="2" s="1"/>
  <c r="M55" i="19"/>
  <c r="L20" i="2" s="1"/>
  <c r="W55" i="19"/>
  <c r="V20" i="2" s="1"/>
  <c r="R55" i="19"/>
  <c r="Q20" i="2" s="1"/>
  <c r="P55" i="19"/>
  <c r="O20" i="2" s="1"/>
  <c r="Q24" i="3" l="1"/>
  <c r="Q25" i="3" s="1"/>
  <c r="U24" i="3"/>
  <c r="U25" i="3" s="1"/>
  <c r="P24" i="3"/>
  <c r="P25" i="3" s="1"/>
  <c r="W20" i="3"/>
  <c r="O24" i="3"/>
  <c r="K33" i="12"/>
  <c r="G24" i="3"/>
  <c r="X55" i="19"/>
  <c r="X81" i="19"/>
  <c r="L24" i="3"/>
  <c r="L25" i="3" s="1"/>
  <c r="U24" i="2"/>
  <c r="U25" i="2" s="1"/>
  <c r="N24" i="3"/>
  <c r="N25" i="3" s="1"/>
  <c r="H24" i="3"/>
  <c r="H25" i="3" s="1"/>
  <c r="J24" i="3"/>
  <c r="J25" i="3" s="1"/>
  <c r="K24" i="3"/>
  <c r="K25" i="3" s="1"/>
  <c r="R24" i="3"/>
  <c r="G24" i="2"/>
  <c r="Q29" i="19"/>
  <c r="S29" i="19"/>
  <c r="M29" i="19"/>
  <c r="U29" i="19"/>
  <c r="R29" i="19"/>
  <c r="V29" i="19"/>
  <c r="O29" i="19"/>
  <c r="K29" i="19"/>
  <c r="I29" i="19"/>
  <c r="P29" i="19"/>
  <c r="N29" i="19"/>
  <c r="J29" i="19"/>
  <c r="L29" i="19"/>
  <c r="T29" i="19"/>
  <c r="W29" i="19"/>
  <c r="H111" i="19"/>
  <c r="T24" i="3"/>
  <c r="V24" i="2"/>
  <c r="V25" i="2" s="1"/>
  <c r="S24" i="3"/>
  <c r="S25" i="3" s="1"/>
  <c r="M24" i="3"/>
  <c r="M25" i="3" s="1"/>
  <c r="J29" i="12"/>
  <c r="G25" i="2" s="1"/>
  <c r="V24" i="3"/>
  <c r="V25" i="3" s="1"/>
  <c r="I24" i="3"/>
  <c r="I25" i="3" s="1"/>
  <c r="W20" i="2"/>
  <c r="L24" i="12"/>
  <c r="G20" i="4"/>
  <c r="I28" i="12"/>
  <c r="O107" i="19" l="1"/>
  <c r="N25" i="1" s="1"/>
  <c r="N20" i="4"/>
  <c r="N20" i="24" s="1"/>
  <c r="G24" i="4"/>
  <c r="L28" i="12"/>
  <c r="H20" i="4"/>
  <c r="H20" i="24" s="1"/>
  <c r="I107" i="19"/>
  <c r="S107" i="19"/>
  <c r="R25" i="1" s="1"/>
  <c r="R20" i="4"/>
  <c r="R20" i="24" s="1"/>
  <c r="L29" i="3"/>
  <c r="L31" i="3" s="1"/>
  <c r="Q107" i="19"/>
  <c r="P25" i="1" s="1"/>
  <c r="P20" i="4"/>
  <c r="P20" i="24" s="1"/>
  <c r="J29" i="3"/>
  <c r="J31" i="3" s="1"/>
  <c r="M29" i="3"/>
  <c r="M31" i="3" s="1"/>
  <c r="V20" i="4"/>
  <c r="W107" i="19"/>
  <c r="V25" i="1" s="1"/>
  <c r="X29" i="19"/>
  <c r="J33" i="12"/>
  <c r="H29" i="3"/>
  <c r="H31" i="3" s="1"/>
  <c r="K20" i="4"/>
  <c r="K20" i="24" s="1"/>
  <c r="L107" i="19"/>
  <c r="K25" i="1" s="1"/>
  <c r="V107" i="19"/>
  <c r="U25" i="1" s="1"/>
  <c r="U20" i="4"/>
  <c r="W24" i="3"/>
  <c r="J20" i="4"/>
  <c r="J20" i="24" s="1"/>
  <c r="K107" i="19"/>
  <c r="J25" i="1" s="1"/>
  <c r="S29" i="3"/>
  <c r="S31" i="3" s="1"/>
  <c r="I29" i="3"/>
  <c r="I31" i="3" s="1"/>
  <c r="J107" i="19"/>
  <c r="I25" i="1" s="1"/>
  <c r="I20" i="4"/>
  <c r="I20" i="24" s="1"/>
  <c r="Q20" i="4"/>
  <c r="Q20" i="24" s="1"/>
  <c r="R107" i="19"/>
  <c r="Q25" i="1" s="1"/>
  <c r="R25" i="3"/>
  <c r="R29" i="3" s="1"/>
  <c r="R31" i="3" s="1"/>
  <c r="N29" i="3"/>
  <c r="N31" i="3" s="1"/>
  <c r="G29" i="3"/>
  <c r="K22" i="12"/>
  <c r="K12" i="12" s="1"/>
  <c r="K42" i="12" s="1"/>
  <c r="U29" i="3"/>
  <c r="U31" i="3" s="1"/>
  <c r="V29" i="2"/>
  <c r="V31" i="2" s="1"/>
  <c r="M20" i="4"/>
  <c r="M20" i="24" s="1"/>
  <c r="N107" i="19"/>
  <c r="M25" i="1" s="1"/>
  <c r="U107" i="19"/>
  <c r="T25" i="1" s="1"/>
  <c r="T20" i="4"/>
  <c r="T20" i="24" s="1"/>
  <c r="T107" i="19"/>
  <c r="S25" i="1" s="1"/>
  <c r="S20" i="4"/>
  <c r="S20" i="24" s="1"/>
  <c r="P29" i="3"/>
  <c r="P31" i="3" s="1"/>
  <c r="I29" i="12"/>
  <c r="V29" i="3"/>
  <c r="V31" i="3" s="1"/>
  <c r="T25" i="3"/>
  <c r="T29" i="3" s="1"/>
  <c r="T31" i="3" s="1"/>
  <c r="O20" i="4"/>
  <c r="O20" i="24" s="1"/>
  <c r="P107" i="19"/>
  <c r="O25" i="1" s="1"/>
  <c r="L20" i="4"/>
  <c r="L20" i="24" s="1"/>
  <c r="M107" i="19"/>
  <c r="L25" i="1" s="1"/>
  <c r="K29" i="3"/>
  <c r="K31" i="3" s="1"/>
  <c r="U29" i="2"/>
  <c r="U31" i="2" s="1"/>
  <c r="O25" i="3"/>
  <c r="Q29" i="3"/>
  <c r="Q31" i="3" s="1"/>
  <c r="W25" i="3" l="1"/>
  <c r="R40" i="3"/>
  <c r="Q29" i="1"/>
  <c r="Q30" i="1"/>
  <c r="H33" i="3"/>
  <c r="H40" i="3"/>
  <c r="H42" i="3" s="1"/>
  <c r="V49" i="3"/>
  <c r="V40" i="3"/>
  <c r="G29" i="2"/>
  <c r="J22" i="12"/>
  <c r="J12" i="12" s="1"/>
  <c r="O29" i="3"/>
  <c r="O31" i="3" s="1"/>
  <c r="T29" i="1"/>
  <c r="T30" i="1" s="1"/>
  <c r="W20" i="4"/>
  <c r="Q40" i="3"/>
  <c r="M29" i="1"/>
  <c r="P30" i="1"/>
  <c r="P29" i="1"/>
  <c r="U45" i="2"/>
  <c r="U38" i="2"/>
  <c r="G25" i="4"/>
  <c r="L29" i="12"/>
  <c r="V45" i="2"/>
  <c r="V38" i="2"/>
  <c r="L33" i="3"/>
  <c r="L40" i="3"/>
  <c r="L42" i="3" s="1"/>
  <c r="I33" i="12"/>
  <c r="T40" i="3"/>
  <c r="K33" i="3"/>
  <c r="K40" i="3"/>
  <c r="K42" i="3" s="1"/>
  <c r="I29" i="1"/>
  <c r="I30" i="1" s="1"/>
  <c r="U25" i="4"/>
  <c r="U25" i="24" s="1"/>
  <c r="U20" i="24"/>
  <c r="U24" i="4"/>
  <c r="L29" i="1"/>
  <c r="L30" i="1" s="1"/>
  <c r="I33" i="3"/>
  <c r="I40" i="3"/>
  <c r="I42" i="3" s="1"/>
  <c r="U29" i="1"/>
  <c r="U30" i="1" s="1"/>
  <c r="V24" i="4"/>
  <c r="V25" i="4" s="1"/>
  <c r="V25" i="24" s="1"/>
  <c r="V20" i="24"/>
  <c r="R29" i="1"/>
  <c r="R30" i="1" s="1"/>
  <c r="U49" i="3"/>
  <c r="U40" i="3"/>
  <c r="S29" i="1"/>
  <c r="S30" i="1" s="1"/>
  <c r="G31" i="3"/>
  <c r="W29" i="3"/>
  <c r="S40" i="3"/>
  <c r="K29" i="1"/>
  <c r="M40" i="3"/>
  <c r="H25" i="1"/>
  <c r="X107" i="19"/>
  <c r="N29" i="1"/>
  <c r="N30" i="1" s="1"/>
  <c r="J29" i="1"/>
  <c r="P40" i="3"/>
  <c r="V29" i="1"/>
  <c r="V30" i="1" s="1"/>
  <c r="O29" i="1"/>
  <c r="O30" i="1" s="1"/>
  <c r="N40" i="3"/>
  <c r="J33" i="3"/>
  <c r="J40" i="3"/>
  <c r="J42" i="3" s="1"/>
  <c r="W20" i="24" l="1"/>
  <c r="L33" i="12"/>
  <c r="I22" i="12"/>
  <c r="T34" i="1"/>
  <c r="T36" i="1" s="1"/>
  <c r="T45" i="1" s="1"/>
  <c r="T49" i="1" s="1"/>
  <c r="N34" i="1"/>
  <c r="N36" i="1" s="1"/>
  <c r="N45" i="1" s="1"/>
  <c r="N49" i="1" s="1"/>
  <c r="V34" i="1"/>
  <c r="V36" i="1" s="1"/>
  <c r="V45" i="1" s="1"/>
  <c r="V49" i="1" s="1"/>
  <c r="I34" i="1"/>
  <c r="I36" i="1" s="1"/>
  <c r="P34" i="1"/>
  <c r="P36" i="1" s="1"/>
  <c r="P45" i="1" s="1"/>
  <c r="P49" i="1" s="1"/>
  <c r="O40" i="3"/>
  <c r="O34" i="1"/>
  <c r="O36" i="1" s="1"/>
  <c r="O45" i="1" s="1"/>
  <c r="O49" i="1" s="1"/>
  <c r="V29" i="4"/>
  <c r="V31" i="4" s="1"/>
  <c r="V24" i="24"/>
  <c r="V29" i="24" s="1"/>
  <c r="V31" i="24" s="1"/>
  <c r="G31" i="2"/>
  <c r="J42" i="12"/>
  <c r="Q34" i="1"/>
  <c r="Q36" i="1" s="1"/>
  <c r="Q45" i="1" s="1"/>
  <c r="Q49" i="1" s="1"/>
  <c r="R34" i="1"/>
  <c r="R36" i="1" s="1"/>
  <c r="R45" i="1" s="1"/>
  <c r="R49" i="1" s="1"/>
  <c r="W31" i="3"/>
  <c r="G49" i="3"/>
  <c r="G51" i="3" s="1"/>
  <c r="G40" i="3"/>
  <c r="G42" i="3" s="1"/>
  <c r="L34" i="1"/>
  <c r="L36" i="1" s="1"/>
  <c r="S34" i="1"/>
  <c r="S36" i="1" s="1"/>
  <c r="S45" i="1" s="1"/>
  <c r="S49" i="1" s="1"/>
  <c r="G29" i="4"/>
  <c r="M30" i="1"/>
  <c r="M34" i="1" s="1"/>
  <c r="M36" i="1" s="1"/>
  <c r="M45" i="1" s="1"/>
  <c r="M49" i="1" s="1"/>
  <c r="W25" i="1"/>
  <c r="H29" i="1"/>
  <c r="H30" i="1" s="1"/>
  <c r="J30" i="1"/>
  <c r="J34" i="1" s="1"/>
  <c r="J36" i="1" s="1"/>
  <c r="K30" i="1"/>
  <c r="K34" i="1" s="1"/>
  <c r="K36" i="1" s="1"/>
  <c r="U34" i="1"/>
  <c r="U36" i="1" s="1"/>
  <c r="U45" i="1" s="1"/>
  <c r="U49" i="1" s="1"/>
  <c r="U24" i="24"/>
  <c r="U29" i="24" s="1"/>
  <c r="U31" i="24" s="1"/>
  <c r="U29" i="4"/>
  <c r="U31" i="4" s="1"/>
  <c r="W30" i="1" l="1"/>
  <c r="M46" i="1"/>
  <c r="M47" i="1" s="1"/>
  <c r="M48" i="1" s="1"/>
  <c r="K40" i="1"/>
  <c r="K45" i="1"/>
  <c r="K61" i="1"/>
  <c r="J40" i="1"/>
  <c r="J61" i="1"/>
  <c r="J45" i="1"/>
  <c r="L45" i="1"/>
  <c r="L61" i="1"/>
  <c r="L40" i="1"/>
  <c r="I61" i="1"/>
  <c r="I45" i="1"/>
  <c r="I40" i="1"/>
  <c r="V46" i="1"/>
  <c r="V47" i="1" s="1"/>
  <c r="V48" i="1" s="1"/>
  <c r="H34" i="1"/>
  <c r="W29" i="1"/>
  <c r="V49" i="4"/>
  <c r="V45" i="24" s="1"/>
  <c r="V40" i="4"/>
  <c r="V38" i="24" s="1"/>
  <c r="N46" i="1"/>
  <c r="N47" i="1" s="1"/>
  <c r="N48" i="1" s="1"/>
  <c r="T46" i="1"/>
  <c r="T47" i="1" s="1"/>
  <c r="T48" i="1" s="1"/>
  <c r="U49" i="4"/>
  <c r="U45" i="24" s="1"/>
  <c r="U40" i="4"/>
  <c r="U38" i="24" s="1"/>
  <c r="R46" i="1"/>
  <c r="R47" i="1" s="1"/>
  <c r="R48" i="1" s="1"/>
  <c r="I12" i="12"/>
  <c r="L22" i="12"/>
  <c r="O46" i="1"/>
  <c r="O47" i="1" s="1"/>
  <c r="O48" i="1" s="1"/>
  <c r="Q46" i="1"/>
  <c r="Q47" i="1" s="1"/>
  <c r="Q48" i="1" s="1"/>
  <c r="U46" i="1"/>
  <c r="U47" i="1" s="1"/>
  <c r="U48" i="1" s="1"/>
  <c r="S46" i="1"/>
  <c r="S47" i="1" s="1"/>
  <c r="S48" i="1" s="1"/>
  <c r="G45" i="2"/>
  <c r="G38" i="2"/>
  <c r="P46" i="1"/>
  <c r="P47" i="1" s="1"/>
  <c r="P48" i="1" s="1"/>
  <c r="G213" i="21" l="1"/>
  <c r="G218" i="21" s="1"/>
  <c r="G212" i="21"/>
  <c r="G217" i="21" s="1"/>
  <c r="G211" i="21"/>
  <c r="I62" i="1"/>
  <c r="H187" i="21"/>
  <c r="H197" i="21" s="1"/>
  <c r="J41" i="1"/>
  <c r="H186" i="21"/>
  <c r="H188" i="21"/>
  <c r="H198" i="21" s="1"/>
  <c r="L49" i="1"/>
  <c r="L50" i="1"/>
  <c r="L51" i="1" s="1"/>
  <c r="I186" i="21"/>
  <c r="I188" i="21"/>
  <c r="I198" i="21" s="1"/>
  <c r="K41" i="1"/>
  <c r="I187" i="21"/>
  <c r="I197" i="21" s="1"/>
  <c r="K49" i="1"/>
  <c r="K50" i="1"/>
  <c r="K51" i="1" s="1"/>
  <c r="J186" i="21"/>
  <c r="J188" i="21"/>
  <c r="J198" i="21" s="1"/>
  <c r="L41" i="1"/>
  <c r="J187" i="21"/>
  <c r="J197" i="21" s="1"/>
  <c r="W34" i="1"/>
  <c r="H36" i="1"/>
  <c r="G186" i="21"/>
  <c r="G188" i="21"/>
  <c r="G198" i="21" s="1"/>
  <c r="G187" i="21"/>
  <c r="G197" i="21" s="1"/>
  <c r="I41" i="1"/>
  <c r="J49" i="1"/>
  <c r="J50" i="1"/>
  <c r="J51" i="1" s="1"/>
  <c r="K62" i="1"/>
  <c r="I211" i="21"/>
  <c r="I212" i="21"/>
  <c r="I217" i="21" s="1"/>
  <c r="I213" i="21"/>
  <c r="I218" i="21" s="1"/>
  <c r="J213" i="21"/>
  <c r="J218" i="21" s="1"/>
  <c r="J211" i="21"/>
  <c r="J212" i="21"/>
  <c r="J217" i="21" s="1"/>
  <c r="L62" i="1"/>
  <c r="I42" i="12"/>
  <c r="G31" i="4"/>
  <c r="L12" i="12"/>
  <c r="I49" i="1"/>
  <c r="I50" i="1"/>
  <c r="I51" i="1" s="1"/>
  <c r="H211" i="21"/>
  <c r="H212" i="21"/>
  <c r="H217" i="21" s="1"/>
  <c r="J62" i="1"/>
  <c r="H213" i="21"/>
  <c r="H218" i="21" s="1"/>
  <c r="H196" i="21" l="1"/>
  <c r="H199" i="21" s="1"/>
  <c r="H189" i="21"/>
  <c r="J189" i="21"/>
  <c r="J196" i="21"/>
  <c r="J199" i="21" s="1"/>
  <c r="J46" i="1"/>
  <c r="J47" i="1" s="1"/>
  <c r="J48" i="1" s="1"/>
  <c r="I189" i="21"/>
  <c r="I196" i="21"/>
  <c r="I199" i="21" s="1"/>
  <c r="G214" i="21"/>
  <c r="G216" i="21"/>
  <c r="G219" i="21" s="1"/>
  <c r="J216" i="21"/>
  <c r="J219" i="21" s="1"/>
  <c r="J214" i="21"/>
  <c r="G40" i="4"/>
  <c r="G49" i="4"/>
  <c r="I216" i="21"/>
  <c r="I219" i="21" s="1"/>
  <c r="I214" i="21"/>
  <c r="G189" i="21"/>
  <c r="G196" i="21"/>
  <c r="G199" i="21" s="1"/>
  <c r="K46" i="1"/>
  <c r="K47" i="1" s="1"/>
  <c r="K48" i="1" s="1"/>
  <c r="L46" i="1"/>
  <c r="L47" i="1" s="1"/>
  <c r="L48" i="1" s="1"/>
  <c r="W36" i="1"/>
  <c r="H40" i="1"/>
  <c r="H45" i="1"/>
  <c r="H61" i="1"/>
  <c r="H214" i="21"/>
  <c r="H216" i="21"/>
  <c r="H219" i="21" s="1"/>
  <c r="I46" i="1"/>
  <c r="I47" i="1" s="1"/>
  <c r="I48" i="1" s="1"/>
  <c r="G51" i="4" l="1"/>
  <c r="L52" i="1"/>
  <c r="G42" i="4"/>
  <c r="J52" i="1"/>
  <c r="F213" i="21"/>
  <c r="F212" i="21"/>
  <c r="F211" i="21"/>
  <c r="H62" i="1"/>
  <c r="K52" i="1"/>
  <c r="H49" i="1"/>
  <c r="W45" i="1"/>
  <c r="H50" i="1"/>
  <c r="H51" i="1" s="1"/>
  <c r="I52" i="1"/>
  <c r="H41" i="1"/>
  <c r="F186" i="21"/>
  <c r="F188" i="21"/>
  <c r="F187" i="21"/>
  <c r="F218" i="21" l="1"/>
  <c r="E218" i="21" s="1"/>
  <c r="E213" i="21"/>
  <c r="F217" i="21"/>
  <c r="E217" i="21" s="1"/>
  <c r="E212" i="21"/>
  <c r="F197" i="21"/>
  <c r="E197" i="21" s="1"/>
  <c r="E187" i="21"/>
  <c r="H46" i="1"/>
  <c r="H47" i="1" s="1"/>
  <c r="W49" i="1"/>
  <c r="F198" i="21"/>
  <c r="E198" i="21" s="1"/>
  <c r="E188" i="21"/>
  <c r="E186" i="21"/>
  <c r="F196" i="21"/>
  <c r="F189" i="21"/>
  <c r="F214" i="21"/>
  <c r="E211" i="21"/>
  <c r="F216" i="21"/>
  <c r="H48" i="1" l="1"/>
  <c r="W48" i="1" s="1"/>
  <c r="W47" i="1"/>
  <c r="E214" i="21"/>
  <c r="D213" i="21" s="1"/>
  <c r="F199" i="21"/>
  <c r="E199" i="21" s="1"/>
  <c r="E196" i="21"/>
  <c r="E189" i="21"/>
  <c r="D188" i="21" s="1"/>
  <c r="W46" i="1"/>
  <c r="H52" i="1"/>
  <c r="F219" i="21"/>
  <c r="E219" i="21" s="1"/>
  <c r="E216" i="21"/>
  <c r="D187" i="21" l="1"/>
  <c r="D186" i="21"/>
  <c r="D207" i="21"/>
  <c r="D208" i="21"/>
  <c r="D206" i="21"/>
  <c r="D211" i="21"/>
  <c r="D189" i="21"/>
  <c r="D192" i="21"/>
  <c r="D193" i="21"/>
  <c r="D191" i="21"/>
  <c r="D194" i="21"/>
  <c r="D212" i="21"/>
  <c r="D214" i="21" l="1"/>
  <c r="D209" i="21"/>
  <c r="R221" i="21"/>
  <c r="M221" i="21"/>
  <c r="I221" i="21"/>
  <c r="F221" i="21"/>
  <c r="Q221" i="21"/>
  <c r="L221" i="21"/>
  <c r="J221" i="21"/>
  <c r="H221" i="21"/>
  <c r="N221" i="21"/>
  <c r="G221" i="21"/>
  <c r="P221" i="21"/>
  <c r="K221" i="21"/>
  <c r="O221" i="21"/>
  <c r="F202" i="21"/>
  <c r="I202" i="21"/>
  <c r="K15" i="2" s="1"/>
  <c r="M202" i="21"/>
  <c r="O15" i="2" s="1"/>
  <c r="J202" i="21"/>
  <c r="L15" i="2" s="1"/>
  <c r="G202" i="21"/>
  <c r="I15" i="2" s="1"/>
  <c r="Q202" i="21"/>
  <c r="S15" i="2" s="1"/>
  <c r="P202" i="21"/>
  <c r="R15" i="2" s="1"/>
  <c r="N202" i="21"/>
  <c r="P15" i="2" s="1"/>
  <c r="H202" i="21"/>
  <c r="J15" i="2" s="1"/>
  <c r="K202" i="21"/>
  <c r="M15" i="2" s="1"/>
  <c r="O202" i="21"/>
  <c r="Q15" i="2" s="1"/>
  <c r="R202" i="21"/>
  <c r="T15" i="2" s="1"/>
  <c r="L202" i="21"/>
  <c r="N15" i="2" s="1"/>
  <c r="J222" i="21"/>
  <c r="I222" i="21"/>
  <c r="M222" i="21"/>
  <c r="O41" i="2" s="1"/>
  <c r="F222" i="21"/>
  <c r="G222" i="21"/>
  <c r="I41" i="2" s="1"/>
  <c r="Q222" i="21"/>
  <c r="O222" i="21"/>
  <c r="K222" i="21"/>
  <c r="P222" i="21"/>
  <c r="H222" i="21"/>
  <c r="N222" i="21"/>
  <c r="P41" i="2" s="1"/>
  <c r="L222" i="21"/>
  <c r="N41" i="2" s="1"/>
  <c r="R222" i="21"/>
  <c r="T41" i="2" s="1"/>
  <c r="G201" i="21"/>
  <c r="M201" i="21"/>
  <c r="L201" i="21"/>
  <c r="F201" i="21"/>
  <c r="P201" i="21"/>
  <c r="R201" i="21"/>
  <c r="J201" i="21"/>
  <c r="I201" i="21"/>
  <c r="N201" i="21"/>
  <c r="H201" i="21"/>
  <c r="Q201" i="21"/>
  <c r="O201" i="21"/>
  <c r="K201" i="21"/>
  <c r="J223" i="21"/>
  <c r="L45" i="3" s="1"/>
  <c r="P223" i="21"/>
  <c r="R45" i="3" s="1"/>
  <c r="M223" i="21"/>
  <c r="O45" i="3" s="1"/>
  <c r="O223" i="21"/>
  <c r="Q45" i="3" s="1"/>
  <c r="R223" i="21"/>
  <c r="T45" i="3" s="1"/>
  <c r="G223" i="21"/>
  <c r="I45" i="3" s="1"/>
  <c r="N223" i="21"/>
  <c r="P45" i="3" s="1"/>
  <c r="I223" i="21"/>
  <c r="K45" i="3" s="1"/>
  <c r="K223" i="21"/>
  <c r="M45" i="3" s="1"/>
  <c r="F223" i="21"/>
  <c r="Q223" i="21"/>
  <c r="S45" i="3" s="1"/>
  <c r="H223" i="21"/>
  <c r="J45" i="3" s="1"/>
  <c r="L223" i="21"/>
  <c r="N45" i="3" s="1"/>
  <c r="G203" i="21"/>
  <c r="L203" i="21"/>
  <c r="P203" i="21"/>
  <c r="R203" i="21"/>
  <c r="Q203" i="21"/>
  <c r="J203" i="21"/>
  <c r="F203" i="21"/>
  <c r="K203" i="21"/>
  <c r="I203" i="21"/>
  <c r="M203" i="21"/>
  <c r="O203" i="21"/>
  <c r="H203" i="21"/>
  <c r="N203" i="21"/>
  <c r="L41" i="2" l="1"/>
  <c r="R41" i="2"/>
  <c r="Q41" i="2"/>
  <c r="K24" i="2"/>
  <c r="K25" i="2" s="1"/>
  <c r="K34" i="2"/>
  <c r="E223" i="21"/>
  <c r="H45" i="3"/>
  <c r="N42" i="2"/>
  <c r="N43" i="2"/>
  <c r="E222" i="21"/>
  <c r="E202" i="21"/>
  <c r="H15" i="2"/>
  <c r="H41" i="2" s="1"/>
  <c r="L224" i="21"/>
  <c r="M47" i="3"/>
  <c r="M46" i="3"/>
  <c r="L47" i="3"/>
  <c r="L46" i="3"/>
  <c r="R204" i="21"/>
  <c r="T15" i="4"/>
  <c r="P42" i="2"/>
  <c r="P43" i="2"/>
  <c r="O43" i="2"/>
  <c r="O42" i="2"/>
  <c r="P24" i="2"/>
  <c r="P25" i="2" s="1"/>
  <c r="P34" i="2"/>
  <c r="O224" i="21"/>
  <c r="Q224" i="21"/>
  <c r="T42" i="2"/>
  <c r="T43" i="2"/>
  <c r="R46" i="3"/>
  <c r="R47" i="3"/>
  <c r="J204" i="21"/>
  <c r="L15" i="4"/>
  <c r="J24" i="2"/>
  <c r="J34" i="2"/>
  <c r="K47" i="3"/>
  <c r="K46" i="3"/>
  <c r="M15" i="4"/>
  <c r="M45" i="4" s="1"/>
  <c r="K204" i="21"/>
  <c r="P204" i="21"/>
  <c r="R15" i="4"/>
  <c r="J41" i="2"/>
  <c r="K41" i="2"/>
  <c r="R24" i="2"/>
  <c r="R25" i="2" s="1"/>
  <c r="R34" i="2"/>
  <c r="K224" i="21"/>
  <c r="E221" i="21"/>
  <c r="F224" i="21"/>
  <c r="I42" i="2"/>
  <c r="I43" i="2"/>
  <c r="O204" i="21"/>
  <c r="Q15" i="4"/>
  <c r="S24" i="2"/>
  <c r="S34" i="2"/>
  <c r="I47" i="3"/>
  <c r="I46" i="3"/>
  <c r="S15" i="4"/>
  <c r="S45" i="4" s="1"/>
  <c r="Q204" i="21"/>
  <c r="L204" i="21"/>
  <c r="N15" i="4"/>
  <c r="N45" i="4" s="1"/>
  <c r="M41" i="2"/>
  <c r="N24" i="2"/>
  <c r="N25" i="2" s="1"/>
  <c r="N34" i="2"/>
  <c r="I24" i="2"/>
  <c r="I34" i="2"/>
  <c r="G224" i="21"/>
  <c r="M224" i="21"/>
  <c r="S47" i="3"/>
  <c r="S46" i="3"/>
  <c r="M24" i="2"/>
  <c r="M25" i="2" s="1"/>
  <c r="M34" i="2"/>
  <c r="H15" i="4"/>
  <c r="E201" i="21"/>
  <c r="F204" i="21"/>
  <c r="L42" i="2"/>
  <c r="L43" i="2"/>
  <c r="R45" i="4"/>
  <c r="P224" i="21"/>
  <c r="N46" i="3"/>
  <c r="N47" i="3"/>
  <c r="T46" i="3"/>
  <c r="T49" i="3" s="1"/>
  <c r="T47" i="3"/>
  <c r="H204" i="21"/>
  <c r="J15" i="4"/>
  <c r="O15" i="4"/>
  <c r="O45" i="4" s="1"/>
  <c r="M204" i="21"/>
  <c r="Q42" i="2"/>
  <c r="Q43" i="2"/>
  <c r="T24" i="2"/>
  <c r="T25" i="2" s="1"/>
  <c r="T34" i="2"/>
  <c r="L24" i="2"/>
  <c r="L25" i="2" s="1"/>
  <c r="L34" i="2"/>
  <c r="N224" i="21"/>
  <c r="T45" i="4"/>
  <c r="R224" i="21"/>
  <c r="O46" i="3"/>
  <c r="O47" i="3"/>
  <c r="I204" i="21"/>
  <c r="K15" i="4"/>
  <c r="K45" i="4" s="1"/>
  <c r="J224" i="21"/>
  <c r="P46" i="3"/>
  <c r="P47" i="3"/>
  <c r="R43" i="2"/>
  <c r="R42" i="2"/>
  <c r="I224" i="21"/>
  <c r="E203" i="21"/>
  <c r="J47" i="3"/>
  <c r="J46" i="3"/>
  <c r="Q47" i="3"/>
  <c r="Q46" i="3"/>
  <c r="P15" i="4"/>
  <c r="P45" i="4" s="1"/>
  <c r="N204" i="21"/>
  <c r="G204" i="21"/>
  <c r="I15" i="4"/>
  <c r="S41" i="2"/>
  <c r="Q24" i="2"/>
  <c r="Q25" i="2" s="1"/>
  <c r="Q34" i="2"/>
  <c r="O24" i="2"/>
  <c r="O34" i="2"/>
  <c r="J45" i="4"/>
  <c r="H224" i="21"/>
  <c r="M49" i="3" l="1"/>
  <c r="P49" i="3"/>
  <c r="N49" i="3"/>
  <c r="Q49" i="3"/>
  <c r="S49" i="3"/>
  <c r="K49" i="3"/>
  <c r="K51" i="3" s="1"/>
  <c r="I49" i="3"/>
  <c r="I51" i="3" s="1"/>
  <c r="L49" i="3"/>
  <c r="L51" i="3" s="1"/>
  <c r="O49" i="3"/>
  <c r="J49" i="3"/>
  <c r="J51" i="3" s="1"/>
  <c r="R49" i="3"/>
  <c r="N46" i="4"/>
  <c r="N42" i="24" s="1"/>
  <c r="N41" i="24"/>
  <c r="N47" i="4"/>
  <c r="N43" i="24" s="1"/>
  <c r="K41" i="24"/>
  <c r="K47" i="4"/>
  <c r="K46" i="4"/>
  <c r="I24" i="4"/>
  <c r="I25" i="4" s="1"/>
  <c r="I15" i="24"/>
  <c r="I36" i="4"/>
  <c r="R41" i="24"/>
  <c r="R46" i="4"/>
  <c r="R42" i="24" s="1"/>
  <c r="R47" i="4"/>
  <c r="R43" i="24" s="1"/>
  <c r="Q15" i="24"/>
  <c r="Q24" i="4"/>
  <c r="Q36" i="4"/>
  <c r="L15" i="24"/>
  <c r="L24" i="4"/>
  <c r="L25" i="4" s="1"/>
  <c r="L25" i="24" s="1"/>
  <c r="L36" i="4"/>
  <c r="R36" i="2"/>
  <c r="R35" i="2"/>
  <c r="O25" i="2"/>
  <c r="O29" i="2" s="1"/>
  <c r="O31" i="2" s="1"/>
  <c r="O45" i="2" s="1"/>
  <c r="P15" i="24"/>
  <c r="P24" i="4"/>
  <c r="P36" i="4"/>
  <c r="N36" i="2"/>
  <c r="N35" i="2"/>
  <c r="T15" i="24"/>
  <c r="T24" i="4"/>
  <c r="T25" i="4" s="1"/>
  <c r="T25" i="24" s="1"/>
  <c r="T36" i="4"/>
  <c r="H47" i="3"/>
  <c r="W47" i="3" s="1"/>
  <c r="H46" i="3"/>
  <c r="W46" i="3" s="1"/>
  <c r="W49" i="3" s="1"/>
  <c r="T46" i="4"/>
  <c r="T42" i="24" s="1"/>
  <c r="T41" i="24"/>
  <c r="T47" i="4"/>
  <c r="T43" i="24" s="1"/>
  <c r="P41" i="24"/>
  <c r="P46" i="4"/>
  <c r="P42" i="24" s="1"/>
  <c r="P47" i="4"/>
  <c r="P43" i="24" s="1"/>
  <c r="E204" i="21"/>
  <c r="O47" i="4"/>
  <c r="O43" i="24" s="1"/>
  <c r="O46" i="4"/>
  <c r="O42" i="24" s="1"/>
  <c r="O41" i="24"/>
  <c r="R29" i="2"/>
  <c r="R31" i="2" s="1"/>
  <c r="R45" i="2" s="1"/>
  <c r="P35" i="2"/>
  <c r="P36" i="2"/>
  <c r="O35" i="2"/>
  <c r="O36" i="2"/>
  <c r="T29" i="2"/>
  <c r="T31" i="2" s="1"/>
  <c r="T45" i="2" s="1"/>
  <c r="I25" i="2"/>
  <c r="I29" i="2" s="1"/>
  <c r="I31" i="2" s="1"/>
  <c r="I45" i="2" s="1"/>
  <c r="Q45" i="4"/>
  <c r="L35" i="2"/>
  <c r="L36" i="2"/>
  <c r="H24" i="4"/>
  <c r="H15" i="24"/>
  <c r="H36" i="4"/>
  <c r="W15" i="4"/>
  <c r="N29" i="2"/>
  <c r="N31" i="2" s="1"/>
  <c r="N45" i="2" s="1"/>
  <c r="E224" i="21"/>
  <c r="K43" i="2"/>
  <c r="K42" i="2"/>
  <c r="P29" i="2"/>
  <c r="P31" i="2" s="1"/>
  <c r="P45" i="2" s="1"/>
  <c r="H24" i="2"/>
  <c r="H25" i="2" s="1"/>
  <c r="H34" i="2"/>
  <c r="W15" i="2"/>
  <c r="K36" i="2"/>
  <c r="K35" i="2"/>
  <c r="I36" i="2"/>
  <c r="I35" i="2"/>
  <c r="M41" i="24"/>
  <c r="M47" i="4"/>
  <c r="M46" i="4"/>
  <c r="L45" i="4"/>
  <c r="S15" i="24"/>
  <c r="S24" i="4"/>
  <c r="S25" i="4" s="1"/>
  <c r="S36" i="4"/>
  <c r="M24" i="4"/>
  <c r="M25" i="4" s="1"/>
  <c r="M25" i="24" s="1"/>
  <c r="M15" i="24"/>
  <c r="M36" i="4"/>
  <c r="Q35" i="2"/>
  <c r="Q36" i="2"/>
  <c r="K15" i="24"/>
  <c r="K24" i="4"/>
  <c r="K25" i="4" s="1"/>
  <c r="K25" i="24" s="1"/>
  <c r="K36" i="4"/>
  <c r="O24" i="4"/>
  <c r="O25" i="4" s="1"/>
  <c r="O25" i="24" s="1"/>
  <c r="O15" i="24"/>
  <c r="O36" i="4"/>
  <c r="M36" i="2"/>
  <c r="M35" i="2"/>
  <c r="I45" i="4"/>
  <c r="M42" i="2"/>
  <c r="M43" i="2"/>
  <c r="S35" i="2"/>
  <c r="S36" i="2"/>
  <c r="H45" i="4"/>
  <c r="J42" i="2"/>
  <c r="J43" i="2"/>
  <c r="J36" i="2"/>
  <c r="J35" i="2"/>
  <c r="J41" i="24"/>
  <c r="J47" i="4"/>
  <c r="J46" i="4"/>
  <c r="T35" i="2"/>
  <c r="T36" i="2"/>
  <c r="H43" i="2"/>
  <c r="H42" i="2"/>
  <c r="W41" i="2"/>
  <c r="S47" i="4"/>
  <c r="S46" i="4"/>
  <c r="S41" i="24"/>
  <c r="Q29" i="2"/>
  <c r="Q31" i="2" s="1"/>
  <c r="Q45" i="2" s="1"/>
  <c r="S42" i="2"/>
  <c r="S43" i="2"/>
  <c r="L29" i="2"/>
  <c r="L31" i="2" s="1"/>
  <c r="L45" i="2" s="1"/>
  <c r="J15" i="24"/>
  <c r="J24" i="4"/>
  <c r="J25" i="4"/>
  <c r="J36" i="4"/>
  <c r="M29" i="2"/>
  <c r="M31" i="2" s="1"/>
  <c r="N24" i="4"/>
  <c r="N25" i="4" s="1"/>
  <c r="N25" i="24" s="1"/>
  <c r="N15" i="24"/>
  <c r="N36" i="4"/>
  <c r="S25" i="2"/>
  <c r="S29" i="2" s="1"/>
  <c r="S31" i="2" s="1"/>
  <c r="R15" i="24"/>
  <c r="R24" i="4"/>
  <c r="R25" i="4" s="1"/>
  <c r="R25" i="24" s="1"/>
  <c r="R36" i="4"/>
  <c r="J25" i="2"/>
  <c r="J29" i="2" s="1"/>
  <c r="J31" i="2" s="1"/>
  <c r="K29" i="2"/>
  <c r="K31" i="2" s="1"/>
  <c r="K38" i="2" s="1"/>
  <c r="T38" i="2" l="1"/>
  <c r="J25" i="24"/>
  <c r="J42" i="24"/>
  <c r="S42" i="24"/>
  <c r="S45" i="2"/>
  <c r="L38" i="2"/>
  <c r="R38" i="2"/>
  <c r="M38" i="2"/>
  <c r="O38" i="2"/>
  <c r="Q38" i="2"/>
  <c r="P38" i="2"/>
  <c r="S38" i="2"/>
  <c r="J45" i="2"/>
  <c r="J38" i="2"/>
  <c r="I38" i="2"/>
  <c r="M42" i="24"/>
  <c r="K43" i="24"/>
  <c r="N34" i="24"/>
  <c r="N37" i="4"/>
  <c r="N35" i="24" s="1"/>
  <c r="N38" i="4"/>
  <c r="N36" i="24" s="1"/>
  <c r="S43" i="24"/>
  <c r="K29" i="4"/>
  <c r="K31" i="4" s="1"/>
  <c r="K33" i="4" s="1"/>
  <c r="K24" i="24"/>
  <c r="K29" i="24" s="1"/>
  <c r="K31" i="24" s="1"/>
  <c r="T29" i="4"/>
  <c r="T31" i="4" s="1"/>
  <c r="T49" i="4" s="1"/>
  <c r="T45" i="24" s="1"/>
  <c r="T24" i="24"/>
  <c r="T29" i="24" s="1"/>
  <c r="T31" i="24" s="1"/>
  <c r="J43" i="24"/>
  <c r="H46" i="4"/>
  <c r="H41" i="24"/>
  <c r="H47" i="4"/>
  <c r="H43" i="24" s="1"/>
  <c r="W45" i="4"/>
  <c r="M24" i="24"/>
  <c r="M29" i="24" s="1"/>
  <c r="M31" i="24" s="1"/>
  <c r="M29" i="4"/>
  <c r="M31" i="4" s="1"/>
  <c r="M49" i="4" s="1"/>
  <c r="M43" i="24"/>
  <c r="Q37" i="4"/>
  <c r="Q35" i="24" s="1"/>
  <c r="Q34" i="24"/>
  <c r="Q38" i="4"/>
  <c r="Q36" i="24" s="1"/>
  <c r="K42" i="24"/>
  <c r="I46" i="4"/>
  <c r="I42" i="24" s="1"/>
  <c r="I41" i="24"/>
  <c r="I47" i="4"/>
  <c r="I43" i="24" s="1"/>
  <c r="L29" i="4"/>
  <c r="L31" i="4" s="1"/>
  <c r="L33" i="4" s="1"/>
  <c r="L24" i="24"/>
  <c r="L29" i="24" s="1"/>
  <c r="L31" i="24" s="1"/>
  <c r="K45" i="2"/>
  <c r="N24" i="24"/>
  <c r="N29" i="24" s="1"/>
  <c r="N31" i="24" s="1"/>
  <c r="N29" i="4"/>
  <c r="N31" i="4" s="1"/>
  <c r="N49" i="4" s="1"/>
  <c r="N45" i="24" s="1"/>
  <c r="W42" i="2"/>
  <c r="S37" i="4"/>
  <c r="S35" i="24" s="1"/>
  <c r="S38" i="4"/>
  <c r="S36" i="24" s="1"/>
  <c r="S34" i="24"/>
  <c r="H36" i="2"/>
  <c r="W36" i="2" s="1"/>
  <c r="H35" i="2"/>
  <c r="W35" i="2" s="1"/>
  <c r="W34" i="2"/>
  <c r="Q47" i="4"/>
  <c r="Q43" i="24" s="1"/>
  <c r="Q46" i="4"/>
  <c r="Q42" i="24" s="1"/>
  <c r="Q41" i="24"/>
  <c r="H49" i="3"/>
  <c r="H51" i="3" s="1"/>
  <c r="Q24" i="24"/>
  <c r="I37" i="4"/>
  <c r="I35" i="24" s="1"/>
  <c r="I34" i="24"/>
  <c r="I38" i="4"/>
  <c r="I36" i="24" s="1"/>
  <c r="L47" i="4"/>
  <c r="L43" i="24" s="1"/>
  <c r="L46" i="4"/>
  <c r="L42" i="24" s="1"/>
  <c r="L41" i="24"/>
  <c r="R37" i="4"/>
  <c r="R35" i="24" s="1"/>
  <c r="R38" i="4"/>
  <c r="R36" i="24" s="1"/>
  <c r="R34" i="24"/>
  <c r="O34" i="24"/>
  <c r="O37" i="4"/>
  <c r="O35" i="24" s="1"/>
  <c r="O38" i="4"/>
  <c r="O36" i="24" s="1"/>
  <c r="S25" i="24"/>
  <c r="W25" i="2"/>
  <c r="H38" i="4"/>
  <c r="H37" i="4"/>
  <c r="H34" i="24"/>
  <c r="W36" i="4"/>
  <c r="N38" i="2"/>
  <c r="M37" i="4"/>
  <c r="M35" i="24" s="1"/>
  <c r="M38" i="4"/>
  <c r="M36" i="24" s="1"/>
  <c r="M34" i="24"/>
  <c r="H24" i="24"/>
  <c r="W24" i="4"/>
  <c r="P24" i="24"/>
  <c r="W43" i="2"/>
  <c r="R29" i="4"/>
  <c r="R31" i="4" s="1"/>
  <c r="R49" i="4" s="1"/>
  <c r="R45" i="24" s="1"/>
  <c r="R24" i="24"/>
  <c r="R29" i="24" s="1"/>
  <c r="R31" i="24" s="1"/>
  <c r="M45" i="2"/>
  <c r="S29" i="4"/>
  <c r="S31" i="4" s="1"/>
  <c r="S24" i="24"/>
  <c r="S29" i="24" s="1"/>
  <c r="S31" i="24" s="1"/>
  <c r="H29" i="2"/>
  <c r="W24" i="2"/>
  <c r="W15" i="24"/>
  <c r="P34" i="24"/>
  <c r="P37" i="4"/>
  <c r="P35" i="24" s="1"/>
  <c r="P38" i="4"/>
  <c r="P36" i="24" s="1"/>
  <c r="Q25" i="4"/>
  <c r="Q25" i="24" s="1"/>
  <c r="I29" i="4"/>
  <c r="I31" i="4" s="1"/>
  <c r="I33" i="4" s="1"/>
  <c r="I24" i="24"/>
  <c r="O24" i="24"/>
  <c r="O29" i="24" s="1"/>
  <c r="O31" i="24" s="1"/>
  <c r="O29" i="4"/>
  <c r="O31" i="4" s="1"/>
  <c r="O49" i="4" s="1"/>
  <c r="O45" i="24" s="1"/>
  <c r="J29" i="4"/>
  <c r="J31" i="4" s="1"/>
  <c r="J24" i="24"/>
  <c r="J29" i="24" s="1"/>
  <c r="J31" i="24" s="1"/>
  <c r="K37" i="4"/>
  <c r="K35" i="24" s="1"/>
  <c r="K34" i="24"/>
  <c r="K38" i="4"/>
  <c r="K36" i="24" s="1"/>
  <c r="J34" i="24"/>
  <c r="J37" i="4"/>
  <c r="J35" i="24" s="1"/>
  <c r="J38" i="4"/>
  <c r="J36" i="24" s="1"/>
  <c r="H25" i="4"/>
  <c r="H29" i="4" s="1"/>
  <c r="T34" i="24"/>
  <c r="T38" i="4"/>
  <c r="T36" i="24" s="1"/>
  <c r="T37" i="4"/>
  <c r="T35" i="24" s="1"/>
  <c r="P25" i="4"/>
  <c r="P25" i="24" s="1"/>
  <c r="L34" i="24"/>
  <c r="L38" i="4"/>
  <c r="L36" i="24" s="1"/>
  <c r="L37" i="4"/>
  <c r="L35" i="24" s="1"/>
  <c r="I25" i="24"/>
  <c r="S40" i="4" l="1"/>
  <c r="S38" i="24"/>
  <c r="J40" i="4"/>
  <c r="J38" i="24" s="1"/>
  <c r="L49" i="4"/>
  <c r="L45" i="24" s="1"/>
  <c r="Q29" i="4"/>
  <c r="Q31" i="4" s="1"/>
  <c r="Q40" i="4" s="1"/>
  <c r="Q38" i="24" s="1"/>
  <c r="S49" i="4"/>
  <c r="S45" i="24" s="1"/>
  <c r="W34" i="24"/>
  <c r="I40" i="4"/>
  <c r="I42" i="4" s="1"/>
  <c r="M45" i="24"/>
  <c r="J33" i="4"/>
  <c r="J49" i="4"/>
  <c r="H36" i="24"/>
  <c r="W36" i="24" s="1"/>
  <c r="R40" i="4"/>
  <c r="R38" i="24" s="1"/>
  <c r="W41" i="24"/>
  <c r="H35" i="24"/>
  <c r="W35" i="24" s="1"/>
  <c r="W37" i="4"/>
  <c r="J42" i="4"/>
  <c r="H31" i="4"/>
  <c r="W43" i="24"/>
  <c r="M40" i="4"/>
  <c r="M38" i="24" s="1"/>
  <c r="K40" i="4"/>
  <c r="I29" i="24"/>
  <c r="I31" i="24" s="1"/>
  <c r="P29" i="4"/>
  <c r="P31" i="4" s="1"/>
  <c r="W24" i="24"/>
  <c r="H42" i="24"/>
  <c r="W42" i="24" s="1"/>
  <c r="W46" i="4"/>
  <c r="H31" i="2"/>
  <c r="W29" i="2"/>
  <c r="P29" i="24"/>
  <c r="P31" i="24" s="1"/>
  <c r="O40" i="4"/>
  <c r="O38" i="24" s="1"/>
  <c r="I49" i="4"/>
  <c r="K49" i="4"/>
  <c r="L40" i="4"/>
  <c r="T40" i="4"/>
  <c r="T38" i="24" s="1"/>
  <c r="H25" i="24"/>
  <c r="W25" i="24" s="1"/>
  <c r="W25" i="4"/>
  <c r="W47" i="4"/>
  <c r="W38" i="4"/>
  <c r="Q29" i="24"/>
  <c r="Q31" i="24" s="1"/>
  <c r="N40" i="4"/>
  <c r="N38" i="24" s="1"/>
  <c r="L51" i="4" l="1"/>
  <c r="I38" i="24"/>
  <c r="Q49" i="4"/>
  <c r="Q45" i="24" s="1"/>
  <c r="W29" i="4"/>
  <c r="H29" i="24"/>
  <c r="H31" i="24" s="1"/>
  <c r="W31" i="24" s="1"/>
  <c r="I51" i="4"/>
  <c r="I45" i="24"/>
  <c r="H45" i="2"/>
  <c r="W45" i="2" s="1"/>
  <c r="W31" i="2"/>
  <c r="P49" i="4"/>
  <c r="P45" i="24" s="1"/>
  <c r="P40" i="4"/>
  <c r="P38" i="24" s="1"/>
  <c r="J51" i="4"/>
  <c r="J45" i="24"/>
  <c r="L42" i="4"/>
  <c r="L38" i="24"/>
  <c r="H33" i="4"/>
  <c r="W31" i="4"/>
  <c r="H38" i="2"/>
  <c r="W38" i="2" s="1"/>
  <c r="H40" i="4"/>
  <c r="K42" i="4"/>
  <c r="K38" i="24"/>
  <c r="K45" i="24"/>
  <c r="K51" i="4"/>
  <c r="H49" i="4"/>
  <c r="W29" i="24" l="1"/>
  <c r="H38" i="24"/>
  <c r="W38" i="24" s="1"/>
  <c r="H42" i="4"/>
  <c r="W40" i="4"/>
  <c r="H51" i="4"/>
  <c r="H45" i="24"/>
  <c r="W45" i="24" s="1"/>
  <c r="W49" i="4"/>
</calcChain>
</file>

<file path=xl/sharedStrings.xml><?xml version="1.0" encoding="utf-8"?>
<sst xmlns="http://schemas.openxmlformats.org/spreadsheetml/2006/main" count="5997" uniqueCount="615">
  <si>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</si>
  <si>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</si>
  <si>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</si>
  <si>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</si>
  <si>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</si>
  <si>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</si>
  <si>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</si>
  <si>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</si>
  <si>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</si>
  <si>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</si>
  <si>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</si>
  <si>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</si>
  <si>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</si>
  <si>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</si>
  <si>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</si>
  <si>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</si>
  <si>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</si>
  <si>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</si>
  <si>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</si>
  <si>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</si>
  <si>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</si>
  <si>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</si>
  <si>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</si>
  <si>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</si>
  <si>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</si>
  <si>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</si>
  <si>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</si>
  <si>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</si>
  <si>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</si>
  <si>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</si>
  <si>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</si>
  <si>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</si>
  <si>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</si>
  <si>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</si>
  <si>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</si>
  <si>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</si>
  <si>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</si>
  <si>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</si>
  <si>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</si>
  <si>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</si>
  <si>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</si>
  <si>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</si>
  <si>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</si>
  <si>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</si>
  <si>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</si>
  <si>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</si>
  <si>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</si>
  <si>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</si>
  <si>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</si>
  <si>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</si>
  <si>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</si>
  <si>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</si>
  <si>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</si>
  <si>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</si>
  <si>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</si>
  <si>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</si>
  <si>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</si>
  <si>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</si>
  <si>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</si>
  <si>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</si>
  <si>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</si>
  <si>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</si>
  <si>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</si>
  <si>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</si>
  <si>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</si>
  <si>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</si>
  <si>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</si>
  <si>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</si>
  <si>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</si>
  <si>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</si>
  <si>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</si>
  <si>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</si>
  <si>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</si>
  <si>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</si>
  <si>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</si>
  <si>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</si>
  <si>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</si>
  <si>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</si>
  <si>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</si>
  <si>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</si>
  <si>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</si>
  <si>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</si>
  <si>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</si>
  <si>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</si>
  <si>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</si>
  <si>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</si>
  <si>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</si>
  <si>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</si>
  <si>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</si>
  <si>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</si>
  <si>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</si>
  <si>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</si>
  <si>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</si>
  <si>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</si>
  <si>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</si>
  <si>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</si>
  <si>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</si>
  <si>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</si>
  <si>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</si>
  <si>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</si>
  <si>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</si>
  <si>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</si>
  <si>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</si>
  <si>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</si>
  <si>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</si>
  <si>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</si>
  <si>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</si>
  <si>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</si>
  <si>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</si>
  <si>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</si>
  <si>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</si>
  <si>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</si>
  <si>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</si>
  <si>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</si>
  <si>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</si>
  <si>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</si>
  <si>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</si>
  <si>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</si>
  <si>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</si>
  <si>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</si>
  <si>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</si>
  <si>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</si>
  <si>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</si>
  <si>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</si>
  <si>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</si>
  <si>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</si>
  <si>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</si>
  <si>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</si>
  <si>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</si>
  <si>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</si>
  <si>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</si>
  <si>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</si>
  <si>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</si>
  <si>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</si>
  <si>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</si>
  <si>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</si>
  <si>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</si>
  <si>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</si>
  <si>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</si>
  <si>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</si>
  <si>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</si>
  <si>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</si>
  <si>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</si>
  <si>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</si>
  <si>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</si>
  <si>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</si>
  <si>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</si>
  <si>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</si>
  <si>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</si>
  <si>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</si>
  <si>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</si>
  <si>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</si>
  <si>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</si>
  <si>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</si>
  <si>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</si>
  <si>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</si>
  <si>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</si>
  <si>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</si>
  <si>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</si>
  <si>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</si>
  <si>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</si>
  <si>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</si>
  <si>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</si>
  <si>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</si>
  <si>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</si>
  <si>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</si>
  <si>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</si>
  <si>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</si>
  <si>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</si>
  <si>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</si>
  <si>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</si>
  <si>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</si>
  <si>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</si>
  <si>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</si>
  <si>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</si>
  <si>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</si>
  <si>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</si>
  <si>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</si>
  <si>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</si>
  <si>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</si>
  <si>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</si>
  <si>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</si>
  <si>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</si>
  <si>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</si>
  <si>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</si>
  <si>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</si>
  <si>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</si>
  <si>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</si>
  <si>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</si>
  <si>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</si>
  <si>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</si>
  <si>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</si>
  <si>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</si>
  <si>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</si>
  <si>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</si>
  <si>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</si>
  <si>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</si>
  <si>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</si>
  <si>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</si>
  <si>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</si>
  <si>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</si>
  <si>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</si>
  <si>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</si>
  <si>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</si>
  <si>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</si>
  <si>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</si>
  <si>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</si>
  <si>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</si>
  <si>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</si>
  <si>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</si>
  <si>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</si>
  <si>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</si>
  <si>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</si>
  <si>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</si>
  <si>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</si>
  <si>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</si>
  <si>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</si>
  <si>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</si>
  <si>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</si>
  <si>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</si>
  <si>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</si>
  <si>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</si>
  <si>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</si>
  <si>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</si>
  <si>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</si>
  <si>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</si>
  <si>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</si>
  <si>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</si>
  <si>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</si>
  <si>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</si>
  <si>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</si>
  <si>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</si>
  <si>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</si>
  <si>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</si>
  <si>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</si>
  <si>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</si>
  <si>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</si>
  <si>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</si>
  <si>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</si>
  <si>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</si>
  <si>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</si>
  <si>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</si>
  <si>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</si>
  <si>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</si>
  <si>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</si>
  <si>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</si>
  <si>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</si>
  <si>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</si>
  <si>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</si>
  <si>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</si>
  <si>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</si>
  <si>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</si>
  <si>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</si>
  <si>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</si>
  <si>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</si>
  <si>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</si>
  <si>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</si>
  <si>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</si>
  <si>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</si>
  <si>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</si>
  <si>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</si>
  <si>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</si>
  <si>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</si>
  <si>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</si>
  <si>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</si>
  <si>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</si>
  <si>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</si>
  <si>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</si>
  <si>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</si>
  <si>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</si>
  <si>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</si>
  <si>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</si>
  <si>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</si>
  <si>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</si>
  <si>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</si>
  <si>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</si>
  <si>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</si>
  <si>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</si>
  <si>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</si>
  <si>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</si>
  <si>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</si>
  <si>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</si>
  <si>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</si>
  <si>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</si>
  <si>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</si>
  <si>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</si>
  <si>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</si>
  <si>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</si>
  <si>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</si>
  <si>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</si>
  <si>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</si>
  <si>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</si>
  <si>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</si>
  <si>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</si>
  <si>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</si>
  <si>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</si>
  <si>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</si>
  <si>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</si>
  <si>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</si>
  <si>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</si>
  <si>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</si>
  <si>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</si>
  <si>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</si>
  <si>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</si>
  <si>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</si>
  <si>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</si>
  <si>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</si>
  <si>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</si>
  <si>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</si>
  <si>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</si>
  <si>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</si>
  <si>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</si>
  <si>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</si>
  <si>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</si>
  <si>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</si>
  <si>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</si>
  <si>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</si>
  <si>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</si>
  <si>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</si>
  <si>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</si>
  <si>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</si>
  <si>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</si>
  <si>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</si>
  <si>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</si>
  <si>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</si>
  <si>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</si>
  <si>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</si>
  <si>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</si>
  <si>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</si>
  <si>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</si>
  <si>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</si>
  <si>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</si>
  <si>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</si>
  <si>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</si>
  <si>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</si>
  <si>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</si>
  <si>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</si>
  <si>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</si>
  <si>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</si>
  <si>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</si>
  <si>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</si>
  <si>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</si>
  <si>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</si>
  <si>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</si>
  <si>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</si>
  <si>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</si>
  <si>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</si>
  <si>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</si>
  <si>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</si>
  <si>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</si>
  <si>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</si>
  <si>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</si>
  <si>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</si>
  <si>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</si>
  <si>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</si>
  <si>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</si>
  <si>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</si>
  <si>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</si>
  <si>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</si>
  <si>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</si>
  <si>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</si>
  <si>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</si>
  <si>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</si>
  <si>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</si>
  <si>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</si>
  <si>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</si>
  <si>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</si>
  <si>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</si>
  <si>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</si>
  <si>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</si>
  <si>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</si>
  <si>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</si>
  <si>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</si>
  <si>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</si>
  <si>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</si>
  <si>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</si>
  <si>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</si>
  <si>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</si>
  <si>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</si>
  <si>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</si>
  <si>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</si>
  <si>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</si>
  <si>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</si>
  <si>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</si>
  <si>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</si>
  <si>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</si>
  <si>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</si>
  <si>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</si>
  <si>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</si>
  <si>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</si>
  <si>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</si>
  <si>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</si>
  <si>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</si>
  <si>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</si>
  <si>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</si>
  <si>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</si>
  <si>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</si>
  <si>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</si>
  <si>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</si>
  <si>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</si>
  <si>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</si>
  <si>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</si>
  <si>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</si>
  <si>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</si>
  <si>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</si>
  <si>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</si>
  <si>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</si>
  <si>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</si>
  <si>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</si>
  <si>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</si>
  <si>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</si>
  <si>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</si>
  <si>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</si>
  <si>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</si>
  <si>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</si>
  <si>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</si>
  <si>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</si>
  <si>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</si>
  <si>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</si>
  <si>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</si>
  <si>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</si>
  <si>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</si>
  <si>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</si>
  <si>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</si>
  <si>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</si>
  <si>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</si>
  <si>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</si>
  <si>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</si>
  <si>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</si>
  <si>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</si>
  <si>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</si>
  <si>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</si>
  <si>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</si>
  <si>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</si>
  <si>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</si>
  <si>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</si>
  <si>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</si>
  <si>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</si>
  <si>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</si>
  <si>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</si>
  <si>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</si>
  <si>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</si>
  <si>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</si>
  <si>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</si>
  <si>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</si>
  <si>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</si>
  <si>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</si>
  <si>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</si>
  <si>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</si>
  <si>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</si>
  <si>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</si>
  <si>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</si>
  <si>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</si>
  <si>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</si>
  <si>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</si>
  <si>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</si>
  <si>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</si>
  <si>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</si>
  <si>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</si>
  <si>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</si>
  <si>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</si>
  <si>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</si>
  <si>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</si>
  <si>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</si>
  <si>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</si>
  <si>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</si>
  <si>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</si>
  <si>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</si>
  <si>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</si>
  <si>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</si>
  <si>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</si>
  <si>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</si>
  <si>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</si>
  <si>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</si>
  <si>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</si>
  <si>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</si>
  <si>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</si>
  <si>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</si>
  <si>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</si>
  <si>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</si>
  <si>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</si>
  <si>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</si>
  <si>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</si>
  <si>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</si>
  <si>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</si>
  <si>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</si>
  <si>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</si>
  <si>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</si>
  <si>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</si>
  <si>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</si>
  <si>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</si>
  <si>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</si>
  <si>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</si>
  <si>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</si>
  <si>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</si>
  <si>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</si>
  <si>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</si>
  <si>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</si>
  <si>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</si>
  <si>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</si>
  <si>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</si>
  <si>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</si>
  <si>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</si>
  <si>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</si>
  <si>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</si>
  <si>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</si>
  <si>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</si>
  <si>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</si>
  <si>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</si>
  <si>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</si>
  <si>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</si>
  <si>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</si>
  <si>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</si>
  <si>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</si>
  <si>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</si>
  <si>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</si>
  <si>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</si>
  <si>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</si>
  <si>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</si>
  <si>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</si>
  <si>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</si>
  <si>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</si>
  <si>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</si>
  <si>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</si>
  <si>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</si>
  <si>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</si>
  <si>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</si>
  <si>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Forecasted Test Period: Twelve Months Ended March 31, 2019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</si>
  <si>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</si>
  <si>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</si>
  <si>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</si>
  <si>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</si>
  <si>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</si>
  <si>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</si>
  <si>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</si>
  <si>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</si>
  <si>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</si>
  <si>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</si>
  <si>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</si>
  <si>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</si>
  <si>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</si>
  <si>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</si>
  <si>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</si>
  <si>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</si>
  <si>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</si>
  <si>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</si>
  <si>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</si>
  <si>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</si>
  <si>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</si>
  <si>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</si>
  <si>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</si>
  <si>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</si>
  <si>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</si>
  <si>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</si>
  <si>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</si>
  <si>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</si>
  <si>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</si>
  <si>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</si>
  <si>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</si>
  <si>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</si>
  <si>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</si>
  <si>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</si>
  <si>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</si>
  <si>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</si>
  <si>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</si>
  <si>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</si>
  <si>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</si>
  <si>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</si>
  <si>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</si>
  <si>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</si>
  <si>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</si>
  <si>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</si>
  <si>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</si>
  <si>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</si>
  <si>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</si>
  <si>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</si>
  <si>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</si>
  <si>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</si>
  <si>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</si>
  <si>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</si>
  <si>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</si>
  <si>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</si>
  <si>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</si>
  <si>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</si>
  <si>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</si>
  <si>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</si>
  <si>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</si>
  <si>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</si>
  <si>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</si>
  <si>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</si>
  <si>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</si>
  <si>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</si>
  <si>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</si>
  <si>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</si>
  <si>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</si>
  <si>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</si>
  <si>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</si>
  <si>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</si>
  <si>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</si>
  <si>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</si>
  <si>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Structure &amp; Improvements</t>
  </si>
  <si>
    <t>Reservoirs &amp; Wells</t>
  </si>
  <si>
    <t>Compressor Station Equip.</t>
  </si>
  <si>
    <t>Measuring &amp; Regulating Station Equip.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</si>
  <si>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</si>
  <si>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</si>
  <si>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</si>
  <si>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</si>
  <si>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</si>
  <si>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</si>
  <si>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</si>
  <si>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</si>
  <si>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Class Cost of Service - Demand-Only Study</t>
  </si>
  <si>
    <t>Mains (100% Demand)</t>
  </si>
  <si>
    <t>Amortization of gas plant acquisition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</si>
</sst>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</cellStyleXfs>
  <cellXfs count="170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3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4" fontId="0" fillId="0" borderId="0" xfId="0" applyNumberFormat="1" applyFont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5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5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7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6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178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37" fontId="6" fillId="0" borderId="2" xfId="0" applyNumberFormat="1" applyFont="1" applyFill="1" applyBorder="1" applyProtection="1"/>
    <xf numFmtId="0" fontId="0" fillId="0" borderId="0" xfId="0" applyFont="1" applyFill="1" applyProtection="1"/>
    <xf numFmtId="10" fontId="0" fillId="0" borderId="0" xfId="11" applyNumberFormat="1" applyFont="1" applyProtection="1"/>
    <xf numFmtId="166" fontId="6" fillId="0" borderId="0" xfId="1" applyNumberFormat="1" applyFont="1" applyBorder="1"/>
    <xf numFmtId="0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70" fontId="0" fillId="0" borderId="0" xfId="0" applyNumberFormat="1" applyFont="1" applyFill="1" applyAlignment="1" applyProtection="1">
      <alignment horizontal="right"/>
    </xf>
    <xf numFmtId="170" fontId="0" fillId="0" borderId="0" xfId="0" applyNumberFormat="1" applyFont="1" applyFill="1" applyProtection="1"/>
    <xf numFmtId="170" fontId="0" fillId="0" borderId="0" xfId="0" applyNumberFormat="1" applyFont="1" applyFill="1" applyAlignment="1" applyProtection="1">
      <alignment horizontal="center"/>
    </xf>
    <xf numFmtId="170" fontId="0" fillId="0" borderId="0" xfId="0" applyNumberFormat="1" applyFill="1"/>
  </cellXfs>
  <cellStyles count="12">
    <cellStyle name="Comma" xfId="1" builtinId="3"/>
    <cellStyle name="Comma 29" xfId="2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25.77734375" customWidth="1"/>
    <col min="6" max="6" width="10.109375" bestFit="1" customWidth="1"/>
    <col min="7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183">
      <c r="A1" s="1" t="s">
        <v>384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612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527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170729275.91142061</v>
      </c>
      <c r="H13" s="53">
        <f>'Rev. Alloc.'!J32</f>
        <v>100954201.45958544</v>
      </c>
      <c r="I13" s="53">
        <f>'Rev. Alloc.'!K32</f>
        <v>52092480.829817519</v>
      </c>
      <c r="J13" s="53">
        <f>'Rev. Alloc.'!L32</f>
        <v>1893775.7799709113</v>
      </c>
      <c r="K13" s="53">
        <f>'Rev. Alloc.'!M32</f>
        <v>8245200.2245108569</v>
      </c>
      <c r="L13" s="53">
        <f>'Rev. Alloc.'!N32</f>
        <v>7543617.6175358873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104873146.47210157</v>
      </c>
      <c r="H17" s="2">
        <f>'O and M Alloc.'!J677</f>
        <v>63223111.647825494</v>
      </c>
      <c r="I17" s="2">
        <f>'O and M Alloc.'!K677</f>
        <v>36266135.677143112</v>
      </c>
      <c r="J17" s="2">
        <f>'O and M Alloc.'!L677</f>
        <v>1502952.162791345</v>
      </c>
      <c r="K17" s="2">
        <f>'O and M Alloc.'!M677</f>
        <v>1979651.3775732587</v>
      </c>
      <c r="L17" s="2">
        <f>'O and M Alloc.'!N677</f>
        <v>1901295.6067683876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21561512.250947833</v>
      </c>
      <c r="H18" s="2">
        <f>+'Dep.Exp. Alloc.'!J1061</f>
        <v>13693351.494052945</v>
      </c>
      <c r="I18" s="2">
        <f>+'Dep.Exp. Alloc.'!K1061</f>
        <v>5298099.8293086085</v>
      </c>
      <c r="J18" s="2">
        <f>+'Dep.Exp. Alloc.'!L1061</f>
        <v>42985.478452135823</v>
      </c>
      <c r="K18" s="2">
        <f>+'Dep.Exp. Alloc.'!M1061</f>
        <v>1302137.4927080295</v>
      </c>
      <c r="L18" s="2">
        <f>+'Dep.Exp. Alloc.'!N1061</f>
        <v>1224937.9564261097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2">
        <f>'Taxes Alloc.'!H104</f>
        <v>6566445.2651408128</v>
      </c>
      <c r="H19" s="2">
        <f>'Taxes Alloc.'!I104</f>
        <v>3878582.9021316543</v>
      </c>
      <c r="I19" s="2">
        <f>'Taxes Alloc.'!J104</f>
        <v>1657480.0821283085</v>
      </c>
      <c r="J19" s="2">
        <f>'Taxes Alloc.'!K104</f>
        <v>30218.209268573934</v>
      </c>
      <c r="K19" s="2">
        <f>'Taxes Alloc.'!L104</f>
        <v>503538.45282048854</v>
      </c>
      <c r="L19" s="2">
        <f>'Taxes Alloc.'!M104</f>
        <v>496625.61879178736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133001103.98819022</v>
      </c>
      <c r="H21" s="53">
        <f t="shared" si="2"/>
        <v>80795046.044010103</v>
      </c>
      <c r="I21" s="53">
        <f t="shared" si="2"/>
        <v>43221715.588580027</v>
      </c>
      <c r="J21" s="53">
        <f t="shared" si="2"/>
        <v>1576155.8505120547</v>
      </c>
      <c r="K21" s="53">
        <f t="shared" si="2"/>
        <v>3785327.3231017771</v>
      </c>
      <c r="L21" s="53">
        <f t="shared" si="2"/>
        <v>3622859.1819862849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 t="shared" ref="G23:V23" si="3">+G13-G21</f>
        <v>37728171.923230395</v>
      </c>
      <c r="H23" s="2">
        <f t="shared" si="3"/>
        <v>20159155.41557534</v>
      </c>
      <c r="I23" s="2">
        <f t="shared" si="3"/>
        <v>8870765.2412374914</v>
      </c>
      <c r="J23" s="2">
        <f t="shared" si="3"/>
        <v>317619.92945885658</v>
      </c>
      <c r="K23" s="2">
        <f t="shared" si="3"/>
        <v>4459872.9014090803</v>
      </c>
      <c r="L23" s="2">
        <f t="shared" si="3"/>
        <v>3920758.4355496024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7" t="s">
        <v>454</v>
      </c>
      <c r="D25" s="1"/>
      <c r="E25" s="1"/>
      <c r="F25" s="2"/>
      <c r="G25" s="2">
        <f>'Taxes Alloc.'!H107</f>
        <v>9960341.1920584962</v>
      </c>
      <c r="H25" s="2">
        <f>'Taxes Alloc.'!I107</f>
        <v>5967949.0282620452</v>
      </c>
      <c r="I25" s="2">
        <f>'Taxes Alloc.'!J107</f>
        <v>2342162.0606571496</v>
      </c>
      <c r="J25" s="2">
        <f>'Taxes Alloc.'!K107</f>
        <v>27433.746792736791</v>
      </c>
      <c r="K25" s="2">
        <f>'Taxes Alloc.'!L107</f>
        <v>823592.38619641482</v>
      </c>
      <c r="L25" s="2">
        <f>'Taxes Alloc.'!M107</f>
        <v>799203.97015015013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6" customFormat="1">
      <c r="A29" s="1">
        <f t="shared" si="1"/>
        <v>24</v>
      </c>
      <c r="C29"/>
      <c r="D29" s="75" t="s">
        <v>416</v>
      </c>
      <c r="E29" s="75"/>
      <c r="F29" s="77">
        <v>0.06</v>
      </c>
      <c r="G29" s="78">
        <f>$F$29*(G23-G25)</f>
        <v>1666069.8438703138</v>
      </c>
      <c r="H29" s="78">
        <f t="shared" ref="H29:V29" si="4">$F$29*(H23-H25)</f>
        <v>851472.38323879766</v>
      </c>
      <c r="I29" s="78">
        <f t="shared" si="4"/>
        <v>391716.1908348205</v>
      </c>
      <c r="J29" s="78">
        <f t="shared" si="4"/>
        <v>17411.170959967185</v>
      </c>
      <c r="K29" s="78">
        <f t="shared" si="4"/>
        <v>218176.83091275991</v>
      </c>
      <c r="L29" s="78">
        <f t="shared" si="4"/>
        <v>187293.26792396716</v>
      </c>
      <c r="M29" s="78">
        <f t="shared" si="4"/>
        <v>0</v>
      </c>
      <c r="N29" s="78">
        <f t="shared" si="4"/>
        <v>0</v>
      </c>
      <c r="O29" s="78">
        <f t="shared" si="4"/>
        <v>0</v>
      </c>
      <c r="P29" s="78">
        <f t="shared" si="4"/>
        <v>0</v>
      </c>
      <c r="Q29" s="78">
        <f t="shared" si="4"/>
        <v>0</v>
      </c>
      <c r="R29" s="78">
        <f t="shared" si="4"/>
        <v>0</v>
      </c>
      <c r="S29" s="78">
        <f t="shared" si="4"/>
        <v>0</v>
      </c>
      <c r="T29" s="78">
        <f t="shared" si="4"/>
        <v>0</v>
      </c>
      <c r="U29" s="78">
        <f t="shared" si="4"/>
        <v>0</v>
      </c>
      <c r="V29" s="78">
        <f t="shared" si="4"/>
        <v>0</v>
      </c>
      <c r="W29" s="2">
        <f>SUM(H29:V29)-G29</f>
        <v>0</v>
      </c>
    </row>
    <row r="30" spans="1:24" s="76" customFormat="1">
      <c r="A30" s="75">
        <f t="shared" si="0"/>
        <v>25</v>
      </c>
      <c r="C30"/>
      <c r="D30" s="75" t="s">
        <v>417</v>
      </c>
      <c r="E30"/>
      <c r="F30" s="77">
        <v>0.35</v>
      </c>
      <c r="G30" s="79">
        <f>$F$30*(G23-G25-G29)</f>
        <v>9135616.3105555549</v>
      </c>
      <c r="H30" s="79">
        <f t="shared" ref="H30:V30" si="5">$F$30*(H23-H25-H29)</f>
        <v>4668906.9014260741</v>
      </c>
      <c r="I30" s="79">
        <f t="shared" si="5"/>
        <v>2147910.4464109326</v>
      </c>
      <c r="J30" s="79">
        <f t="shared" si="5"/>
        <v>95471.254097153404</v>
      </c>
      <c r="K30" s="79">
        <f t="shared" si="5"/>
        <v>1196336.2895049667</v>
      </c>
      <c r="L30" s="79">
        <f t="shared" si="5"/>
        <v>1026991.4191164199</v>
      </c>
      <c r="M30" s="79">
        <f t="shared" si="5"/>
        <v>0</v>
      </c>
      <c r="N30" s="79">
        <f t="shared" si="5"/>
        <v>0</v>
      </c>
      <c r="O30" s="79">
        <f t="shared" si="5"/>
        <v>0</v>
      </c>
      <c r="P30" s="79">
        <f t="shared" si="5"/>
        <v>0</v>
      </c>
      <c r="Q30" s="79">
        <f t="shared" si="5"/>
        <v>0</v>
      </c>
      <c r="R30" s="79">
        <f t="shared" si="5"/>
        <v>0</v>
      </c>
      <c r="S30" s="79">
        <f t="shared" si="5"/>
        <v>0</v>
      </c>
      <c r="T30" s="79">
        <f t="shared" si="5"/>
        <v>0</v>
      </c>
      <c r="U30" s="79">
        <f t="shared" si="5"/>
        <v>0</v>
      </c>
      <c r="V30" s="79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10801686.154425869</v>
      </c>
      <c r="H34" s="2">
        <f t="shared" si="6"/>
        <v>5520379.2846648721</v>
      </c>
      <c r="I34" s="2">
        <f t="shared" si="6"/>
        <v>2539626.6372457528</v>
      </c>
      <c r="J34" s="2">
        <f t="shared" si="6"/>
        <v>112882.42505712059</v>
      </c>
      <c r="K34" s="2">
        <f t="shared" si="6"/>
        <v>1414513.1204177267</v>
      </c>
      <c r="L34" s="2">
        <f t="shared" si="6"/>
        <v>1214284.687040387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0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26926485.768804528</v>
      </c>
      <c r="H36" s="2">
        <f>H23-H34</f>
        <v>14638776.130910467</v>
      </c>
      <c r="I36" s="2">
        <f t="shared" ref="I36:N36" si="8">I23-I34</f>
        <v>6331138.6039917385</v>
      </c>
      <c r="J36" s="2">
        <f t="shared" si="8"/>
        <v>204737.50440173599</v>
      </c>
      <c r="K36" s="2">
        <f t="shared" si="8"/>
        <v>3045359.7809913536</v>
      </c>
      <c r="L36" s="2">
        <f t="shared" si="8"/>
        <v>2706473.7485092152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430095329.87132102</v>
      </c>
      <c r="H38" s="2">
        <f>+'Plant Alloc.'!J1087+'Plant Alloc.'!J1089-'Dep.Res. Alloc.'!J1065+'Oth. RB Alloc.'!I167</f>
        <v>257700710.89654294</v>
      </c>
      <c r="I38" s="2">
        <f>+'Plant Alloc.'!K1087+'Plant Alloc.'!K1089-'Dep.Res. Alloc.'!K1065+'Oth. RB Alloc.'!J167</f>
        <v>101136391.28081322</v>
      </c>
      <c r="J38" s="2">
        <f>+'Plant Alloc.'!L1087+'Plant Alloc.'!L1089-'Dep.Res. Alloc.'!L1065+'Oth. RB Alloc.'!K167</f>
        <v>1184610.6623170723</v>
      </c>
      <c r="K38" s="2">
        <f>+'Plant Alloc.'!M1087+'Plant Alloc.'!M1089-'Dep.Res. Alloc.'!M1065+'Oth. RB Alloc.'!L167</f>
        <v>35563363.964186504</v>
      </c>
      <c r="L38" s="2">
        <f>+'Plant Alloc.'!N1087+'Plant Alloc.'!N1089-'Dep.Res. Alloc.'!N1065+'Oth. RB Alloc.'!M167</f>
        <v>34510253.067461357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6.2605854792379595E-2</v>
      </c>
      <c r="H40" s="7">
        <f t="shared" ref="H40:V40" si="10">IF(H38=0,0,H36/H38)</f>
        <v>5.6805338564965703E-2</v>
      </c>
      <c r="I40" s="7">
        <f t="shared" si="10"/>
        <v>6.2600005040844592E-2</v>
      </c>
      <c r="J40" s="7">
        <f t="shared" si="10"/>
        <v>0.17283104982465206</v>
      </c>
      <c r="K40" s="60">
        <f t="shared" si="10"/>
        <v>8.5631938082632808E-2</v>
      </c>
      <c r="L40" s="7">
        <f t="shared" si="10"/>
        <v>7.8425207233877553E-2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0.90734866177212659</v>
      </c>
      <c r="I41" s="55">
        <f t="shared" si="11"/>
        <v>0.99990656222881391</v>
      </c>
      <c r="J41" s="55">
        <f t="shared" si="11"/>
        <v>2.7606211974553077</v>
      </c>
      <c r="K41" s="55">
        <f t="shared" si="11"/>
        <v>1.3677944078331785</v>
      </c>
      <c r="L41" s="55">
        <f t="shared" si="11"/>
        <v>1.252681677998964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8"/>
      <c r="G45" s="2">
        <f>$G$50*G38-G36</f>
        <v>6319883.2302485853</v>
      </c>
      <c r="H45" s="2">
        <f t="shared" ref="H45:V45" si="12">$G$50*H38-H36</f>
        <v>5281488.8213923015</v>
      </c>
      <c r="I45" s="2">
        <f t="shared" si="12"/>
        <v>1486704.4420151226</v>
      </c>
      <c r="J45" s="2">
        <f t="shared" si="12"/>
        <v>-113167.10020462632</v>
      </c>
      <c r="K45" s="2">
        <f t="shared" si="12"/>
        <v>-296311.74655973678</v>
      </c>
      <c r="L45" s="2">
        <f t="shared" si="12"/>
        <v>-38831.186394452583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2.2351741790771484E-8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7" t="s">
        <v>455</v>
      </c>
      <c r="E46" s="1"/>
      <c r="F46" s="118">
        <v>6.9960000000000005E-3</v>
      </c>
      <c r="G46" s="2">
        <f>$F$46*G49</f>
        <v>72872.999667406577</v>
      </c>
      <c r="H46" s="2">
        <f t="shared" ref="H46:V46" si="13">$F$46*H49</f>
        <v>60899.532333541858</v>
      </c>
      <c r="I46" s="2">
        <f t="shared" si="13"/>
        <v>17142.818682148096</v>
      </c>
      <c r="J46" s="2">
        <f t="shared" si="13"/>
        <v>-1304.9016500972155</v>
      </c>
      <c r="K46" s="2">
        <f t="shared" si="13"/>
        <v>-3416.6969581251296</v>
      </c>
      <c r="L46" s="2">
        <f t="shared" si="13"/>
        <v>-447.7527400607749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2.4738255888223648E-10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8"/>
      <c r="G47" s="2">
        <f>$F$29*(G49-G46)+$F$30*(G49-G46-$F$29*(G49-G46))</f>
        <v>4023624.5115657928</v>
      </c>
      <c r="H47" s="2">
        <f t="shared" ref="H47:V47" si="14">$F$29*(H49-H46)+$F$30*(H49-H46-$F$29*(H49-H46))</f>
        <v>3362519.0695934612</v>
      </c>
      <c r="I47" s="2">
        <f t="shared" si="14"/>
        <v>946527.05064465245</v>
      </c>
      <c r="J47" s="2">
        <f t="shared" si="14"/>
        <v>-72049.103076267813</v>
      </c>
      <c r="K47" s="2">
        <f t="shared" si="14"/>
        <v>-188650.19543655909</v>
      </c>
      <c r="L47" s="2">
        <f t="shared" si="14"/>
        <v>-24722.310159479628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1.4435499906539917E-8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181145656.65290239</v>
      </c>
      <c r="H48" s="2">
        <f t="shared" ref="H48:V48" si="15">H47+H45+H13+H46</f>
        <v>109659108.88290474</v>
      </c>
      <c r="I48" s="2">
        <f t="shared" si="15"/>
        <v>54542855.141159445</v>
      </c>
      <c r="J48" s="2">
        <f t="shared" si="15"/>
        <v>1707254.67503992</v>
      </c>
      <c r="K48" s="2">
        <f t="shared" si="15"/>
        <v>7756821.5855564354</v>
      </c>
      <c r="L48" s="2">
        <f t="shared" si="15"/>
        <v>7479616.3682418941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10416380.741481785</v>
      </c>
      <c r="H49" s="2">
        <f t="shared" ref="H49:V49" si="16">H$45/(1-$F$29*(1-$F$46)-$F$30*(1-$F$46)+$F$29*$F$30*(1-$F$46)-$F$46)</f>
        <v>8704907.4233193044</v>
      </c>
      <c r="I49" s="2">
        <f t="shared" si="16"/>
        <v>2450374.3113419232</v>
      </c>
      <c r="J49" s="2">
        <f t="shared" si="16"/>
        <v>-186521.10493099134</v>
      </c>
      <c r="K49" s="2">
        <f t="shared" si="16"/>
        <v>-488378.63895442098</v>
      </c>
      <c r="L49" s="2">
        <f t="shared" si="16"/>
        <v>-64001.24929399298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3.7252902984619141E-8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4">
        <v>7.7299999999999994E-2</v>
      </c>
      <c r="H50" s="7">
        <f>IF(H38=0,0,(H45+H36)/H38)</f>
        <v>7.7299999999999994E-2</v>
      </c>
      <c r="I50" s="7">
        <f t="shared" ref="I50:V50" si="17">IF(I38=0,0,(I45+I36)/I38)</f>
        <v>7.7299999999999994E-2</v>
      </c>
      <c r="J50" s="7">
        <f t="shared" si="17"/>
        <v>7.7299999999999994E-2</v>
      </c>
      <c r="K50" s="7">
        <f t="shared" si="17"/>
        <v>7.7299999999999994E-2</v>
      </c>
      <c r="L50" s="7">
        <f t="shared" si="17"/>
        <v>7.7299999999999994E-2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1</v>
      </c>
      <c r="K51" s="55">
        <f t="shared" si="18"/>
        <v>1</v>
      </c>
      <c r="L51" s="55">
        <f t="shared" si="18"/>
        <v>1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6.1011098921816491E-2</v>
      </c>
      <c r="H52" s="7">
        <f t="shared" ref="H52:V52" si="19">IF(H13=0,0,(H45+H46+H47)/H13)</f>
        <v>8.6226301604734129E-2</v>
      </c>
      <c r="I52" s="7">
        <f t="shared" si="19"/>
        <v>4.70389252404224E-2</v>
      </c>
      <c r="J52" s="7">
        <f t="shared" si="19"/>
        <v>-9.8491651917660683E-2</v>
      </c>
      <c r="K52" s="7">
        <f t="shared" si="19"/>
        <v>-5.9231871350145876E-2</v>
      </c>
      <c r="L52" s="7">
        <f t="shared" si="19"/>
        <v>-8.4841587337639874E-3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89"/>
      <c r="H54" s="89"/>
      <c r="I54" s="89"/>
      <c r="J54" s="89"/>
      <c r="K54" s="89"/>
      <c r="L54" s="89"/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6319667.0252761515</v>
      </c>
      <c r="H56" s="2">
        <f t="shared" ref="H56:V56" si="20">H60-H58-H57</f>
        <v>3443627.6626106142</v>
      </c>
      <c r="I56" s="2">
        <f t="shared" si="20"/>
        <v>1496343.2118894039</v>
      </c>
      <c r="J56" s="2">
        <f t="shared" si="20"/>
        <v>33300.809925646914</v>
      </c>
      <c r="K56" s="2">
        <f t="shared" si="20"/>
        <v>733140.44322753767</v>
      </c>
      <c r="L56" s="2">
        <f t="shared" si="20"/>
        <v>613254.8976229477</v>
      </c>
      <c r="M56" s="2">
        <f t="shared" si="20"/>
        <v>0</v>
      </c>
      <c r="N56" s="2">
        <f t="shared" si="20"/>
        <v>0</v>
      </c>
      <c r="O56" s="2">
        <f t="shared" si="20"/>
        <v>0</v>
      </c>
      <c r="P56" s="2">
        <f t="shared" si="20"/>
        <v>0</v>
      </c>
      <c r="Q56" s="2">
        <f t="shared" si="20"/>
        <v>0</v>
      </c>
      <c r="R56" s="2">
        <f t="shared" si="20"/>
        <v>0</v>
      </c>
      <c r="S56" s="2">
        <f t="shared" si="20"/>
        <v>0</v>
      </c>
      <c r="T56" s="2">
        <f t="shared" si="20"/>
        <v>0</v>
      </c>
      <c r="U56" s="2">
        <f t="shared" si="20"/>
        <v>0</v>
      </c>
      <c r="V56" s="2">
        <f t="shared" si="20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7" t="s">
        <v>455</v>
      </c>
      <c r="E57" s="1"/>
      <c r="F57" s="118"/>
      <c r="G57" s="2">
        <f>$F$46*G60</f>
        <v>72870.506661711639</v>
      </c>
      <c r="H57" s="2">
        <f>$F$46*H60</f>
        <v>39707.613000030797</v>
      </c>
      <c r="I57" s="2">
        <f>$F$46*I60</f>
        <v>17253.960937194963</v>
      </c>
      <c r="J57" s="2">
        <f t="shared" ref="J57:V57" si="21">$F$46*J60</f>
        <v>383.98334624619076</v>
      </c>
      <c r="K57" s="2">
        <f t="shared" si="21"/>
        <v>8453.6598745640422</v>
      </c>
      <c r="L57" s="2">
        <f t="shared" si="21"/>
        <v>7071.2895036756399</v>
      </c>
      <c r="M57" s="2">
        <f t="shared" si="21"/>
        <v>0</v>
      </c>
      <c r="N57" s="2">
        <f t="shared" si="21"/>
        <v>0</v>
      </c>
      <c r="O57" s="2">
        <f t="shared" si="21"/>
        <v>0</v>
      </c>
      <c r="P57" s="2">
        <f t="shared" si="21"/>
        <v>0</v>
      </c>
      <c r="Q57" s="2">
        <f t="shared" si="21"/>
        <v>0</v>
      </c>
      <c r="R57" s="2">
        <f t="shared" si="21"/>
        <v>0</v>
      </c>
      <c r="S57" s="2">
        <f t="shared" si="21"/>
        <v>0</v>
      </c>
      <c r="T57" s="2">
        <f t="shared" si="21"/>
        <v>0</v>
      </c>
      <c r="U57" s="2">
        <f t="shared" si="21"/>
        <v>0</v>
      </c>
      <c r="V57" s="2">
        <f t="shared" si="21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>$F$29*(G60-G57)+$F$30*(G60-G57-$F$29*(G60-G57))</f>
        <v>4023486.8622461902</v>
      </c>
      <c r="H58" s="2">
        <f>$F$29*(H60-H57)+$F$30*(H60-H57-$F$29*(H60-H57))</f>
        <v>2192424.1583560207</v>
      </c>
      <c r="I58" s="2">
        <f t="shared" ref="I58:V58" si="22">$F$29*(I60-I57)+$F$30*(I60-I57-$F$29*(I60-I57))</f>
        <v>952663.68154660892</v>
      </c>
      <c r="J58" s="2">
        <f t="shared" si="22"/>
        <v>21201.333978848852</v>
      </c>
      <c r="K58" s="2">
        <f t="shared" si="22"/>
        <v>466762.08251311304</v>
      </c>
      <c r="L58" s="2">
        <f t="shared" si="22"/>
        <v>390435.60585159843</v>
      </c>
      <c r="M58" s="2">
        <f t="shared" si="22"/>
        <v>0</v>
      </c>
      <c r="N58" s="2">
        <f t="shared" si="22"/>
        <v>0</v>
      </c>
      <c r="O58" s="2">
        <f t="shared" si="22"/>
        <v>0</v>
      </c>
      <c r="P58" s="2">
        <f t="shared" si="22"/>
        <v>0</v>
      </c>
      <c r="Q58" s="2">
        <f t="shared" si="22"/>
        <v>0</v>
      </c>
      <c r="R58" s="2">
        <f t="shared" si="22"/>
        <v>0</v>
      </c>
      <c r="S58" s="2">
        <f t="shared" si="22"/>
        <v>0</v>
      </c>
      <c r="T58" s="2">
        <f t="shared" si="22"/>
        <v>0</v>
      </c>
      <c r="U58" s="2">
        <f t="shared" si="22"/>
        <v>0</v>
      </c>
      <c r="V58" s="2">
        <f t="shared" si="22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181145300.30560467</v>
      </c>
      <c r="H59" s="2">
        <f t="shared" ref="H59:V59" si="23">H56+H57+H58+H13</f>
        <v>106629960.89355211</v>
      </c>
      <c r="I59" s="2">
        <f t="shared" si="23"/>
        <v>54558741.684190728</v>
      </c>
      <c r="J59" s="2">
        <f t="shared" si="23"/>
        <v>1948661.9072216533</v>
      </c>
      <c r="K59" s="2">
        <f t="shared" si="23"/>
        <v>9453556.4101260714</v>
      </c>
      <c r="L59" s="2">
        <f t="shared" si="23"/>
        <v>8554379.4105141088</v>
      </c>
      <c r="M59" s="2">
        <f t="shared" si="23"/>
        <v>0</v>
      </c>
      <c r="N59" s="2">
        <f t="shared" si="23"/>
        <v>0</v>
      </c>
      <c r="O59" s="2">
        <f t="shared" si="23"/>
        <v>0</v>
      </c>
      <c r="P59" s="2">
        <f t="shared" si="23"/>
        <v>0</v>
      </c>
      <c r="Q59" s="2">
        <f t="shared" si="23"/>
        <v>0</v>
      </c>
      <c r="R59" s="2">
        <f t="shared" si="23"/>
        <v>0</v>
      </c>
      <c r="S59" s="2">
        <f t="shared" si="23"/>
        <v>0</v>
      </c>
      <c r="T59" s="2">
        <f t="shared" si="23"/>
        <v>0</v>
      </c>
      <c r="U59" s="2">
        <f t="shared" si="23"/>
        <v>0</v>
      </c>
      <c r="V59" s="2">
        <f t="shared" si="23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5">
        <v>10416024.394184053</v>
      </c>
      <c r="H60" s="85">
        <v>5675759.4339666655</v>
      </c>
      <c r="I60" s="85">
        <v>2466260.8543732078</v>
      </c>
      <c r="J60" s="85">
        <v>54886.127250741956</v>
      </c>
      <c r="K60" s="85">
        <v>1208356.1856152148</v>
      </c>
      <c r="L60" s="85">
        <v>1010761.7929782218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>IF(G38=0,0,(G56+G36)/G38)</f>
        <v>7.7299497309183757E-2</v>
      </c>
      <c r="H61" s="7">
        <f t="shared" ref="H61:V61" si="24">IF(H38=0,0,(H56+H36)/H38)</f>
        <v>7.0168234036344895E-2</v>
      </c>
      <c r="I61" s="7">
        <f t="shared" si="24"/>
        <v>7.7395304664841347E-2</v>
      </c>
      <c r="J61" s="7">
        <f t="shared" si="24"/>
        <v>0.2009422351996944</v>
      </c>
      <c r="K61" s="7">
        <f t="shared" si="24"/>
        <v>0.1062469857470167</v>
      </c>
      <c r="L61" s="7">
        <f t="shared" si="24"/>
        <v>9.6195430373770041E-2</v>
      </c>
      <c r="M61" s="7">
        <f t="shared" si="24"/>
        <v>0</v>
      </c>
      <c r="N61" s="7">
        <f t="shared" si="24"/>
        <v>0</v>
      </c>
      <c r="O61" s="7">
        <f t="shared" si="24"/>
        <v>0</v>
      </c>
      <c r="P61" s="7">
        <f t="shared" si="24"/>
        <v>0</v>
      </c>
      <c r="Q61" s="7">
        <f t="shared" si="24"/>
        <v>0</v>
      </c>
      <c r="R61" s="7">
        <f t="shared" si="24"/>
        <v>0</v>
      </c>
      <c r="S61" s="7">
        <f t="shared" si="24"/>
        <v>0</v>
      </c>
      <c r="T61" s="7">
        <f t="shared" si="24"/>
        <v>0</v>
      </c>
      <c r="U61" s="7">
        <f t="shared" si="24"/>
        <v>0</v>
      </c>
      <c r="V61" s="7">
        <f t="shared" si="24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5">G61/$G$61</f>
        <v>1</v>
      </c>
      <c r="H62" s="55">
        <f t="shared" si="25"/>
        <v>0.90774502395125389</v>
      </c>
      <c r="I62" s="55">
        <f t="shared" si="25"/>
        <v>1.001239430513686</v>
      </c>
      <c r="J62" s="55">
        <f t="shared" si="25"/>
        <v>2.5995283565165042</v>
      </c>
      <c r="K62" s="55">
        <f t="shared" si="25"/>
        <v>1.3744848213184144</v>
      </c>
      <c r="L62" s="55">
        <f t="shared" si="25"/>
        <v>1.2444509178242911</v>
      </c>
      <c r="M62" s="55">
        <f t="shared" si="25"/>
        <v>0</v>
      </c>
      <c r="N62" s="55">
        <f t="shared" si="25"/>
        <v>0</v>
      </c>
      <c r="O62" s="55">
        <f t="shared" si="25"/>
        <v>0</v>
      </c>
      <c r="P62" s="55">
        <f t="shared" si="25"/>
        <v>0</v>
      </c>
      <c r="Q62" s="55">
        <f t="shared" si="25"/>
        <v>0</v>
      </c>
      <c r="R62" s="55">
        <f t="shared" si="25"/>
        <v>0</v>
      </c>
      <c r="S62" s="55">
        <f t="shared" si="25"/>
        <v>0</v>
      </c>
      <c r="T62" s="55">
        <f t="shared" si="25"/>
        <v>0</v>
      </c>
      <c r="U62" s="55">
        <f t="shared" si="25"/>
        <v>0</v>
      </c>
      <c r="V62" s="55">
        <f t="shared" si="25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6.1009011715062823E-2</v>
      </c>
      <c r="H63" s="7">
        <f t="shared" ref="H63:V63" si="26">IF(H13=0,0,(H56+H57+H58)/H13)</f>
        <v>5.622113148246552E-2</v>
      </c>
      <c r="I63" s="7">
        <f t="shared" si="26"/>
        <v>4.7343893304492617E-2</v>
      </c>
      <c r="J63" s="7">
        <f t="shared" si="26"/>
        <v>2.898237892322449E-2</v>
      </c>
      <c r="K63" s="7">
        <f t="shared" si="26"/>
        <v>0.14655267946351175</v>
      </c>
      <c r="L63" s="7">
        <f t="shared" si="26"/>
        <v>0.13398900159369237</v>
      </c>
      <c r="M63" s="7">
        <f t="shared" si="26"/>
        <v>0</v>
      </c>
      <c r="N63" s="7">
        <f t="shared" si="26"/>
        <v>0</v>
      </c>
      <c r="O63" s="7">
        <f t="shared" si="26"/>
        <v>0</v>
      </c>
      <c r="P63" s="7">
        <f t="shared" si="26"/>
        <v>0</v>
      </c>
      <c r="Q63" s="7">
        <f t="shared" si="26"/>
        <v>0</v>
      </c>
      <c r="R63" s="7">
        <f t="shared" si="26"/>
        <v>0</v>
      </c>
      <c r="S63" s="7">
        <f t="shared" si="26"/>
        <v>0</v>
      </c>
      <c r="T63" s="7">
        <f t="shared" si="26"/>
        <v>0</v>
      </c>
      <c r="U63" s="7">
        <f t="shared" si="26"/>
        <v>0</v>
      </c>
      <c r="V63" s="7">
        <f t="shared" si="26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1"/>
      <c r="H66" s="158"/>
      <c r="I66" s="2"/>
      <c r="J66" s="15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5" footer="0.5"/>
  <pageSetup scale="51" orientation="portrait" horizontalDpi="300" verticalDpi="300" r:id="rId1"/>
  <headerFooter>
    <oddHeader>&amp;RExhibit PHR-3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6"/>
  <sheetViews>
    <sheetView defaultGridColor="0" view="pageBreakPreview" topLeftCell="A97" colorId="22" zoomScale="60" zoomScaleNormal="57" workbookViewId="0">
      <selection activeCell="E11" sqref="E11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1.21875" style="129" customWidth="1"/>
    <col min="7" max="7" width="14.77734375" style="129" customWidth="1"/>
    <col min="8" max="8" width="14.77734375" style="149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43.6640625" style="129" bestFit="1" customWidth="1"/>
    <col min="15" max="15" width="12.77734375" style="129" customWidth="1"/>
    <col min="16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7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47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47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7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7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7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7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8" t="s">
        <v>18</v>
      </c>
      <c r="I9" s="148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0</v>
      </c>
      <c r="H14" s="130">
        <v>99</v>
      </c>
      <c r="I14" s="135" t="str">
        <f>VLOOKUP($H14,class,3)</f>
        <v>-</v>
      </c>
      <c r="J14" s="135">
        <f>$G14*VLOOKUP($H14,class,6)</f>
        <v>0</v>
      </c>
      <c r="K14" s="135">
        <f>$G14*VLOOKUP($H14,class,7)</f>
        <v>0</v>
      </c>
      <c r="L14" s="135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0</v>
      </c>
      <c r="H15" s="130">
        <v>99</v>
      </c>
      <c r="I15" s="135" t="str">
        <f>VLOOKUP($H15,class,3)</f>
        <v>-</v>
      </c>
      <c r="J15" s="135">
        <f>$G15*VLOOKUP($H15,class,6)</f>
        <v>0</v>
      </c>
      <c r="K15" s="135">
        <f>$G15*VLOOKUP($H15,class,7)</f>
        <v>0</v>
      </c>
      <c r="L15" s="135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0</v>
      </c>
      <c r="H18" s="130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11.703950000000001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5.8519750000000004</v>
      </c>
      <c r="L35" s="135">
        <f t="shared" si="9"/>
        <v>5.8519750000000004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299.20037300000001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149.60018650000001</v>
      </c>
      <c r="L36" s="135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1931.0923800000003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965.54619000000014</v>
      </c>
      <c r="L37" s="135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212.87309600000006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106.43654800000003</v>
      </c>
      <c r="L38" s="135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1786.7528900000004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893.37644500000022</v>
      </c>
      <c r="L39" s="135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143405.44504200001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71702.722521000003</v>
      </c>
      <c r="L40" s="135">
        <f t="shared" si="9"/>
        <v>71702.722521000003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25669.977954000005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12834.988977000003</v>
      </c>
      <c r="L41" s="135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0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0</v>
      </c>
      <c r="L42" s="135">
        <f t="shared" si="9"/>
        <v>0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30506.993279999999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15253.496639999999</v>
      </c>
      <c r="L43" s="135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624.85531499999991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312.42765749999995</v>
      </c>
      <c r="L44" s="135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480.60557599999987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240.30278799999994</v>
      </c>
      <c r="L45" s="135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1445.8248900000001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722.91244500000005</v>
      </c>
      <c r="L46" s="135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1696.6115010000003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848.30575050000016</v>
      </c>
      <c r="L47" s="135">
        <f t="shared" si="9"/>
        <v>848.30575050000016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16622.028900000001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8311.0144500000006</v>
      </c>
      <c r="L48" s="135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2268.3028316667373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1134.1514158333687</v>
      </c>
      <c r="L49" s="135">
        <f t="shared" si="9"/>
        <v>1134.1514158333687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8500.6007250000021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4250.300362500001</v>
      </c>
      <c r="L50" s="135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235462.86870366675</v>
      </c>
      <c r="H52" s="130"/>
      <c r="I52" s="42"/>
      <c r="J52" s="42">
        <f>SUM(J34:J50)</f>
        <v>0</v>
      </c>
      <c r="K52" s="42">
        <f>SUM(K34:K50)</f>
        <v>117731.43435183338</v>
      </c>
      <c r="L52" s="42">
        <f>SUM(L34:L50)</f>
        <v>117731.43435183338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11541.367600000003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11541.367600000003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872.23061599999994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872.23061599999994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1082.707962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1082.707962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7946.2720000000018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7946.2720000000018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522461.04680700001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522461.04680700001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15653.386096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15653.386096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48568.496473999992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48568.496473999992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608125.50755500002</v>
      </c>
      <c r="H65" s="130"/>
      <c r="I65" s="42"/>
      <c r="J65" s="42">
        <f>SUM(J56:J63)</f>
        <v>0</v>
      </c>
      <c r="K65" s="42">
        <f>SUM(K56:K63)</f>
        <v>608125.50755500002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(100% Demand)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(100% Demand)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47619.270708477139</v>
      </c>
      <c r="H71" s="130">
        <v>4</v>
      </c>
      <c r="I71" s="135" t="str">
        <f t="shared" si="16"/>
        <v>Mains (100% Demand)</v>
      </c>
      <c r="J71" s="135">
        <f t="shared" si="17"/>
        <v>0</v>
      </c>
      <c r="K71" s="135">
        <f t="shared" si="18"/>
        <v>47619.270708477139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(100% Demand)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6925.0513239999991</v>
      </c>
      <c r="H73" s="130">
        <v>4</v>
      </c>
      <c r="I73" s="135" t="str">
        <f t="shared" si="16"/>
        <v>Mains (100% Demand)</v>
      </c>
      <c r="J73" s="135">
        <f t="shared" si="17"/>
        <v>0</v>
      </c>
      <c r="K73" s="135">
        <f t="shared" si="18"/>
        <v>6925.0513239999991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2056.2534780000001</v>
      </c>
      <c r="H74" s="130">
        <v>4</v>
      </c>
      <c r="I74" s="135" t="str">
        <f t="shared" si="16"/>
        <v>Mains (100% Demand)</v>
      </c>
      <c r="J74" s="135">
        <f t="shared" si="17"/>
        <v>0</v>
      </c>
      <c r="K74" s="135">
        <f t="shared" si="18"/>
        <v>2056.2534780000001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953.04231399999992</v>
      </c>
      <c r="H75" s="130">
        <v>4</v>
      </c>
      <c r="I75" s="135" t="str">
        <f t="shared" si="16"/>
        <v>Mains (100% Demand)</v>
      </c>
      <c r="J75" s="135">
        <f t="shared" si="17"/>
        <v>0</v>
      </c>
      <c r="K75" s="135">
        <f t="shared" si="18"/>
        <v>953.04231399999992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82.504648000000017</v>
      </c>
      <c r="H76" s="130">
        <v>4</v>
      </c>
      <c r="I76" s="135" t="str">
        <f t="shared" si="16"/>
        <v>Mains (100% Demand)</v>
      </c>
      <c r="J76" s="135">
        <f t="shared" si="17"/>
        <v>0</v>
      </c>
      <c r="K76" s="135">
        <f t="shared" si="18"/>
        <v>82.504648000000017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6">
        <v>37600</v>
      </c>
      <c r="E77" s="137" t="s">
        <v>282</v>
      </c>
      <c r="G77" s="134">
        <v>1035250.3239195559</v>
      </c>
      <c r="H77" s="130">
        <v>4</v>
      </c>
      <c r="I77" s="135" t="str">
        <f t="shared" si="16"/>
        <v>Mains (100% Demand)</v>
      </c>
      <c r="J77" s="135">
        <f t="shared" si="17"/>
        <v>0</v>
      </c>
      <c r="K77" s="135">
        <f t="shared" si="18"/>
        <v>1035250.3239195559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2937274.7864633435</v>
      </c>
      <c r="H78" s="130">
        <v>4</v>
      </c>
      <c r="I78" s="135" t="str">
        <f t="shared" si="16"/>
        <v>Mains (100% Demand)</v>
      </c>
      <c r="J78" s="135">
        <f t="shared" si="17"/>
        <v>0</v>
      </c>
      <c r="K78" s="135">
        <f t="shared" si="18"/>
        <v>2937274.7864633435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2634236.5547177293</v>
      </c>
      <c r="H79" s="130">
        <v>4</v>
      </c>
      <c r="I79" s="135" t="str">
        <f t="shared" si="16"/>
        <v>Mains (100% Demand)</v>
      </c>
      <c r="J79" s="135">
        <f t="shared" si="17"/>
        <v>0</v>
      </c>
      <c r="K79" s="135">
        <f t="shared" si="18"/>
        <v>2634236.5547177293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397763.51553833036</v>
      </c>
      <c r="H80" s="130">
        <v>4</v>
      </c>
      <c r="I80" s="135" t="str">
        <f t="shared" si="16"/>
        <v>Mains (100% Demand)</v>
      </c>
      <c r="J80" s="135">
        <f t="shared" si="17"/>
        <v>0</v>
      </c>
      <c r="K80" s="135">
        <f t="shared" si="18"/>
        <v>397763.51553833036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144583.61554025693</v>
      </c>
      <c r="H81" s="130">
        <v>4</v>
      </c>
      <c r="I81" s="135" t="str">
        <f t="shared" si="16"/>
        <v>Mains (100% Demand)</v>
      </c>
      <c r="J81" s="135">
        <f t="shared" si="17"/>
        <v>0</v>
      </c>
      <c r="K81" s="135">
        <f t="shared" si="18"/>
        <v>144583.61554025693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81543.758417949182</v>
      </c>
      <c r="H82" s="130">
        <v>4</v>
      </c>
      <c r="I82" s="135" t="str">
        <f t="shared" si="16"/>
        <v>Mains (100% Demand)</v>
      </c>
      <c r="J82" s="135">
        <f t="shared" si="17"/>
        <v>0</v>
      </c>
      <c r="K82" s="135">
        <f t="shared" si="18"/>
        <v>81543.758417949182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4883872.2684313403</v>
      </c>
      <c r="H83" s="130">
        <v>1</v>
      </c>
      <c r="I83" s="135" t="str">
        <f t="shared" si="16"/>
        <v>Customer</v>
      </c>
      <c r="J83" s="135">
        <f t="shared" si="17"/>
        <v>4883872.2684313403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3498398.3735321122</v>
      </c>
      <c r="H84" s="130">
        <v>1</v>
      </c>
      <c r="I84" s="135" t="str">
        <f t="shared" si="16"/>
        <v>Customer</v>
      </c>
      <c r="J84" s="135">
        <f t="shared" si="17"/>
        <v>3498398.3735321122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2355879.7243234329</v>
      </c>
      <c r="H85" s="130">
        <v>1</v>
      </c>
      <c r="I85" s="135" t="str">
        <f t="shared" si="16"/>
        <v>Customer</v>
      </c>
      <c r="J85" s="135">
        <f t="shared" si="17"/>
        <v>2355879.7243234329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369152.70178807154</v>
      </c>
      <c r="H86" s="130">
        <v>1</v>
      </c>
      <c r="I86" s="135" t="str">
        <f t="shared" si="16"/>
        <v>Customer</v>
      </c>
      <c r="J86" s="135">
        <f t="shared" si="17"/>
        <v>369152.70178807154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5908.0504593552996</v>
      </c>
      <c r="H87" s="130">
        <v>1</v>
      </c>
      <c r="I87" s="135" t="str">
        <f t="shared" si="16"/>
        <v>Customer</v>
      </c>
      <c r="J87" s="135">
        <f t="shared" si="17"/>
        <v>5908.0504593552996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142017.01404071556</v>
      </c>
      <c r="H88" s="130">
        <v>1</v>
      </c>
      <c r="I88" s="135" t="str">
        <f t="shared" si="16"/>
        <v>Customer</v>
      </c>
      <c r="J88" s="135">
        <f t="shared" si="17"/>
        <v>142017.01404071556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18543516.809644673</v>
      </c>
      <c r="H91" s="130"/>
      <c r="I91" s="42"/>
      <c r="J91" s="42">
        <f>SUM(J69:J89)</f>
        <v>11255228.132575028</v>
      </c>
      <c r="K91" s="42">
        <f>SUM(K69:K89)</f>
        <v>7288288.6770696426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f>+O95</f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551</v>
      </c>
      <c r="O95" s="42">
        <v>0</v>
      </c>
      <c r="P95" s="42" t="s">
        <v>551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268780.86544112815</v>
      </c>
      <c r="H96" s="130">
        <v>5.4</v>
      </c>
      <c r="I96" s="135" t="str">
        <f t="shared" ref="I96:I128" si="22">VLOOKUP($H96,class,3)</f>
        <v>P, S, T &amp; D Plant</v>
      </c>
      <c r="J96" s="135">
        <f t="shared" ref="J96:J128" si="23">$G96*VLOOKUP($H96,class,6)</f>
        <v>112004.71196386535</v>
      </c>
      <c r="K96" s="135">
        <f t="shared" ref="K96:K128" si="24">$G96*VLOOKUP($H96,class,7)</f>
        <v>153659.01813074507</v>
      </c>
      <c r="L96" s="135">
        <f t="shared" ref="L96:L128" si="25">$G96*VLOOKUP($H96,class,8)</f>
        <v>3117.1353465177008</v>
      </c>
      <c r="M96" s="42">
        <f t="shared" ref="M96:M128" si="26">SUM(J96:L96)-G96</f>
        <v>0</v>
      </c>
      <c r="N96" s="42" t="s">
        <v>552</v>
      </c>
      <c r="O96" s="42">
        <v>268780.86544112815</v>
      </c>
      <c r="P96" s="42" t="s">
        <v>552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39001</v>
      </c>
      <c r="E97" s="137" t="s">
        <v>574</v>
      </c>
      <c r="G97" s="134">
        <f>+O97</f>
        <v>6509.1183599999995</v>
      </c>
      <c r="H97" s="130">
        <v>5.4</v>
      </c>
      <c r="I97" s="135" t="str">
        <f t="shared" si="22"/>
        <v>P, S, T &amp; D Plant</v>
      </c>
      <c r="J97" s="135">
        <f t="shared" si="23"/>
        <v>2712.4398377614198</v>
      </c>
      <c r="K97" s="135">
        <f t="shared" si="24"/>
        <v>3721.1902508494563</v>
      </c>
      <c r="L97" s="135">
        <f t="shared" si="25"/>
        <v>75.488271389123355</v>
      </c>
      <c r="M97" s="42">
        <f t="shared" si="26"/>
        <v>0</v>
      </c>
      <c r="N97" s="42" t="s">
        <v>553</v>
      </c>
      <c r="O97" s="42">
        <v>6509.1183599999995</v>
      </c>
      <c r="P97" s="42" t="s">
        <v>553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39002</v>
      </c>
      <c r="E98" s="137" t="s">
        <v>289</v>
      </c>
      <c r="G98" s="134">
        <f>+O98</f>
        <v>26665.889167999998</v>
      </c>
      <c r="H98" s="130">
        <v>5.4</v>
      </c>
      <c r="I98" s="135" t="str">
        <f t="shared" si="22"/>
        <v>P, S, T &amp; D Plant</v>
      </c>
      <c r="J98" s="135">
        <f t="shared" si="23"/>
        <v>11112.045608679624</v>
      </c>
      <c r="K98" s="135">
        <f t="shared" si="24"/>
        <v>15244.590943679463</v>
      </c>
      <c r="L98" s="135">
        <f t="shared" si="25"/>
        <v>309.25261564090971</v>
      </c>
      <c r="M98" s="42">
        <f t="shared" si="26"/>
        <v>0</v>
      </c>
      <c r="N98" s="42" t="s">
        <v>554</v>
      </c>
      <c r="O98" s="42">
        <v>26665.889167999998</v>
      </c>
      <c r="P98" s="42" t="s">
        <v>554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487.09822400000002</v>
      </c>
      <c r="H99" s="130">
        <v>5.4</v>
      </c>
      <c r="I99" s="135" t="str">
        <f t="shared" si="22"/>
        <v>P, S, T &amp; D Plant</v>
      </c>
      <c r="J99" s="135">
        <f t="shared" si="23"/>
        <v>202.98058117972766</v>
      </c>
      <c r="K99" s="135">
        <f t="shared" si="24"/>
        <v>278.46861312180607</v>
      </c>
      <c r="L99" s="135">
        <f t="shared" si="25"/>
        <v>5.6490296984662605</v>
      </c>
      <c r="M99" s="42">
        <f t="shared" si="26"/>
        <v>0</v>
      </c>
      <c r="N99" s="42" t="s">
        <v>555</v>
      </c>
      <c r="O99" s="42">
        <v>487.09822400000002</v>
      </c>
      <c r="P99" s="42" t="s">
        <v>555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305</v>
      </c>
      <c r="G100" s="134">
        <f t="shared" si="27"/>
        <v>97151.221282499988</v>
      </c>
      <c r="H100" s="130">
        <v>5.4</v>
      </c>
      <c r="I100" s="135" t="str">
        <f t="shared" si="22"/>
        <v>P, S, T &amp; D Plant</v>
      </c>
      <c r="J100" s="135">
        <f t="shared" si="23"/>
        <v>40484.260435821612</v>
      </c>
      <c r="K100" s="135">
        <f t="shared" si="24"/>
        <v>55540.267898056351</v>
      </c>
      <c r="L100" s="135">
        <f t="shared" si="25"/>
        <v>1126.6929486220213</v>
      </c>
      <c r="M100" s="42">
        <f t="shared" si="26"/>
        <v>0</v>
      </c>
      <c r="N100" s="42" t="s">
        <v>556</v>
      </c>
      <c r="O100" s="42">
        <v>97151.221282499988</v>
      </c>
      <c r="P100" s="42" t="s">
        <v>556</v>
      </c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119701.09396999997</v>
      </c>
      <c r="H101" s="130">
        <v>5.4</v>
      </c>
      <c r="I101" s="135" t="str">
        <f t="shared" si="22"/>
        <v>P, S, T &amp; D Plant</v>
      </c>
      <c r="J101" s="135">
        <f t="shared" si="23"/>
        <v>49881.104928602224</v>
      </c>
      <c r="K101" s="135">
        <f t="shared" si="24"/>
        <v>68431.778201246067</v>
      </c>
      <c r="L101" s="135">
        <f t="shared" si="25"/>
        <v>1388.2108401516784</v>
      </c>
      <c r="M101" s="42">
        <f t="shared" si="26"/>
        <v>0</v>
      </c>
      <c r="N101" s="42" t="s">
        <v>557</v>
      </c>
      <c r="O101" s="42">
        <v>119701.09396999997</v>
      </c>
      <c r="P101" s="42" t="s">
        <v>557</v>
      </c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 t="s">
        <v>308</v>
      </c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558</v>
      </c>
      <c r="O103" s="42">
        <v>33457.416659999995</v>
      </c>
      <c r="P103" s="42" t="s">
        <v>558</v>
      </c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39200</v>
      </c>
      <c r="E104" s="137" t="s">
        <v>309</v>
      </c>
      <c r="G104" s="134">
        <f>+O103</f>
        <v>33457.416659999995</v>
      </c>
      <c r="H104" s="130">
        <v>5.4</v>
      </c>
      <c r="I104" s="135" t="str">
        <f t="shared" si="22"/>
        <v>P, S, T &amp; D Plant</v>
      </c>
      <c r="J104" s="135">
        <f t="shared" si="23"/>
        <v>13942.169245969375</v>
      </c>
      <c r="K104" s="135">
        <f t="shared" si="24"/>
        <v>19127.231340405397</v>
      </c>
      <c r="L104" s="135">
        <f t="shared" si="25"/>
        <v>388.0160736252239</v>
      </c>
      <c r="M104" s="42">
        <f t="shared" si="26"/>
        <v>0</v>
      </c>
      <c r="N104" s="42" t="s">
        <v>559</v>
      </c>
      <c r="O104" s="42">
        <v>0</v>
      </c>
      <c r="P104" s="42" t="s">
        <v>559</v>
      </c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39201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560</v>
      </c>
      <c r="O105" s="42">
        <v>345697.5226118596</v>
      </c>
      <c r="P105" s="42" t="s">
        <v>560</v>
      </c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39202</v>
      </c>
      <c r="E106" s="137" t="s">
        <v>311</v>
      </c>
      <c r="G106" s="134">
        <f>+O104</f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561</v>
      </c>
      <c r="O106" s="42">
        <v>3213.3677400000006</v>
      </c>
      <c r="P106" s="42" t="s">
        <v>561</v>
      </c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39300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562</v>
      </c>
      <c r="O107" s="42">
        <v>2326.7391302932747</v>
      </c>
      <c r="P107" s="42" t="s">
        <v>562</v>
      </c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345697.5226118596</v>
      </c>
      <c r="H108" s="130">
        <v>5.4</v>
      </c>
      <c r="I108" s="135" t="str">
        <f t="shared" si="22"/>
        <v>P, S, T &amp; D Plant</v>
      </c>
      <c r="J108" s="135">
        <f t="shared" si="23"/>
        <v>144056.94908086405</v>
      </c>
      <c r="K108" s="135">
        <f t="shared" si="24"/>
        <v>197631.41177326225</v>
      </c>
      <c r="L108" s="135">
        <f t="shared" si="25"/>
        <v>4009.1617577332954</v>
      </c>
      <c r="M108" s="42">
        <f t="shared" si="26"/>
        <v>0</v>
      </c>
      <c r="N108" s="42" t="s">
        <v>563</v>
      </c>
      <c r="O108" s="42">
        <v>1440.7664851886802</v>
      </c>
      <c r="P108" s="42" t="s">
        <v>563</v>
      </c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564</v>
      </c>
      <c r="O109" s="42">
        <v>10933.669109496243</v>
      </c>
      <c r="P109" s="42" t="s">
        <v>564</v>
      </c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 t="shared" ref="G110:G117" si="28">+O106</f>
        <v>3213.3677400000006</v>
      </c>
      <c r="H110" s="130">
        <v>5.4</v>
      </c>
      <c r="I110" s="135" t="str">
        <f t="shared" si="22"/>
        <v>P, S, T &amp; D Plant</v>
      </c>
      <c r="J110" s="135">
        <f t="shared" si="23"/>
        <v>1339.0548749144857</v>
      </c>
      <c r="K110" s="135">
        <f t="shared" si="24"/>
        <v>1837.0464393402356</v>
      </c>
      <c r="L110" s="135">
        <f t="shared" si="25"/>
        <v>37.266425745279278</v>
      </c>
      <c r="M110" s="42">
        <f t="shared" si="26"/>
        <v>0</v>
      </c>
      <c r="N110" s="42" t="s">
        <v>565</v>
      </c>
      <c r="O110" s="42">
        <v>0</v>
      </c>
      <c r="P110" s="42" t="s">
        <v>565</v>
      </c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 t="shared" si="28"/>
        <v>2326.7391302932747</v>
      </c>
      <c r="H111" s="130">
        <v>5.4</v>
      </c>
      <c r="I111" s="135" t="str">
        <f t="shared" si="22"/>
        <v>P, S, T &amp; D Plant</v>
      </c>
      <c r="J111" s="135">
        <f t="shared" si="23"/>
        <v>969.58444447242118</v>
      </c>
      <c r="K111" s="135">
        <f t="shared" si="24"/>
        <v>1330.1707679989518</v>
      </c>
      <c r="L111" s="135">
        <f t="shared" si="25"/>
        <v>26.983917821901699</v>
      </c>
      <c r="M111" s="42">
        <f t="shared" si="26"/>
        <v>0</v>
      </c>
      <c r="N111" s="42" t="s">
        <v>565</v>
      </c>
      <c r="O111" s="42">
        <v>0</v>
      </c>
      <c r="P111" s="42" t="s">
        <v>565</v>
      </c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si="28"/>
        <v>1440.7664851886802</v>
      </c>
      <c r="H112" s="130">
        <v>5.4</v>
      </c>
      <c r="I112" s="135" t="str">
        <f t="shared" si="22"/>
        <v>P, S, T &amp; D Plant</v>
      </c>
      <c r="J112" s="135">
        <f t="shared" si="23"/>
        <v>600.38736357181176</v>
      </c>
      <c r="K112" s="135">
        <f t="shared" si="24"/>
        <v>823.67010429270408</v>
      </c>
      <c r="L112" s="135">
        <f t="shared" si="25"/>
        <v>16.709017324164385</v>
      </c>
      <c r="M112" s="42">
        <f t="shared" si="26"/>
        <v>0</v>
      </c>
      <c r="N112" s="42" t="s">
        <v>566</v>
      </c>
      <c r="O112" s="42">
        <v>0</v>
      </c>
      <c r="P112" s="42" t="s">
        <v>566</v>
      </c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10933.669109496243</v>
      </c>
      <c r="H113" s="130">
        <v>5.4</v>
      </c>
      <c r="I113" s="135" t="str">
        <f t="shared" si="22"/>
        <v>P, S, T &amp; D Plant</v>
      </c>
      <c r="J113" s="135">
        <f t="shared" si="23"/>
        <v>4556.2114598725839</v>
      </c>
      <c r="K113" s="135">
        <f t="shared" si="24"/>
        <v>6250.6564861836796</v>
      </c>
      <c r="L113" s="135">
        <f t="shared" si="25"/>
        <v>126.80116343997884</v>
      </c>
      <c r="M113" s="42">
        <f t="shared" si="26"/>
        <v>0</v>
      </c>
      <c r="N113" s="42" t="s">
        <v>567</v>
      </c>
      <c r="O113" s="42">
        <v>189434.17572625176</v>
      </c>
      <c r="P113" s="42" t="s">
        <v>567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568</v>
      </c>
      <c r="O114" s="42">
        <v>1438.9759999999997</v>
      </c>
      <c r="P114" s="42" t="s">
        <v>568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569</v>
      </c>
      <c r="O115" s="42">
        <v>0</v>
      </c>
      <c r="P115" s="42" t="s">
        <v>569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570</v>
      </c>
      <c r="O116" s="42">
        <v>13459.885999999997</v>
      </c>
      <c r="P116" s="42" t="s">
        <v>570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 t="shared" si="28"/>
        <v>189434.17572625176</v>
      </c>
      <c r="H117" s="130">
        <v>5.4</v>
      </c>
      <c r="I117" s="135" t="str">
        <f t="shared" si="22"/>
        <v>P, S, T &amp; D Plant</v>
      </c>
      <c r="J117" s="135">
        <f t="shared" si="23"/>
        <v>78939.846605183353</v>
      </c>
      <c r="K117" s="135">
        <f t="shared" si="24"/>
        <v>108297.40202945562</v>
      </c>
      <c r="L117" s="135">
        <f t="shared" si="25"/>
        <v>2196.9270916127844</v>
      </c>
      <c r="M117" s="42">
        <f t="shared" si="26"/>
        <v>0</v>
      </c>
      <c r="N117" s="42" t="s">
        <v>571</v>
      </c>
      <c r="O117" s="42">
        <v>357344.44602401124</v>
      </c>
      <c r="P117" s="42" t="s">
        <v>571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572</v>
      </c>
      <c r="O118" s="42">
        <v>0</v>
      </c>
      <c r="P118" s="42" t="s">
        <v>572</v>
      </c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1438.9759999999997</v>
      </c>
      <c r="H119" s="130">
        <v>5.4</v>
      </c>
      <c r="I119" s="135" t="str">
        <f t="shared" si="22"/>
        <v>P, S, T &amp; D Plant</v>
      </c>
      <c r="J119" s="135">
        <f t="shared" si="23"/>
        <v>599.64124357735227</v>
      </c>
      <c r="K119" s="135">
        <f t="shared" si="24"/>
        <v>822.64650391245095</v>
      </c>
      <c r="L119" s="135">
        <f t="shared" si="25"/>
        <v>16.688252510196349</v>
      </c>
      <c r="M119" s="42">
        <f t="shared" si="26"/>
        <v>0</v>
      </c>
      <c r="N119" s="42" t="s">
        <v>573</v>
      </c>
      <c r="O119" s="42">
        <v>2059.6097902500001</v>
      </c>
      <c r="P119" s="42" t="s">
        <v>573</v>
      </c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473</v>
      </c>
      <c r="O120" s="42">
        <v>0</v>
      </c>
      <c r="P120" s="42" t="s">
        <v>473</v>
      </c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13459.885999999997</v>
      </c>
      <c r="H121" s="130">
        <v>5.4</v>
      </c>
      <c r="I121" s="135" t="str">
        <f t="shared" si="22"/>
        <v>P, S, T &amp; D Plant</v>
      </c>
      <c r="J121" s="135">
        <f t="shared" si="23"/>
        <v>5608.9210518100335</v>
      </c>
      <c r="K121" s="135">
        <f t="shared" si="24"/>
        <v>7694.8664612614411</v>
      </c>
      <c r="L121" s="135">
        <f t="shared" si="25"/>
        <v>156.09848692852188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357344.44602401124</v>
      </c>
      <c r="H124" s="130">
        <v>5.4</v>
      </c>
      <c r="I124" s="135" t="str">
        <f t="shared" si="22"/>
        <v>P, S, T &amp; D Plant</v>
      </c>
      <c r="J124" s="135">
        <f t="shared" si="23"/>
        <v>148910.38349444201</v>
      </c>
      <c r="K124" s="135">
        <f t="shared" si="24"/>
        <v>204289.827776269</v>
      </c>
      <c r="L124" s="135">
        <f t="shared" si="25"/>
        <v>4144.2347533002157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39908</v>
      </c>
      <c r="E127" s="137" t="s">
        <v>331</v>
      </c>
      <c r="G127" s="134">
        <f>+O119</f>
        <v>2059.6097902500001</v>
      </c>
      <c r="H127" s="130">
        <v>5.4</v>
      </c>
      <c r="I127" s="135" t="str">
        <f t="shared" si="22"/>
        <v>P, S, T &amp; D Plant</v>
      </c>
      <c r="J127" s="135">
        <f t="shared" si="23"/>
        <v>858.26794603217854</v>
      </c>
      <c r="K127" s="135">
        <f t="shared" si="24"/>
        <v>1177.4559084884108</v>
      </c>
      <c r="L127" s="135">
        <f t="shared" si="25"/>
        <v>23.88593572941074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6">
        <v>40600</v>
      </c>
      <c r="E128" s="42" t="s">
        <v>614</v>
      </c>
      <c r="G128" s="134">
        <v>49581.120000000017</v>
      </c>
      <c r="H128" s="130">
        <v>5.4</v>
      </c>
      <c r="I128" s="135" t="str">
        <f t="shared" si="22"/>
        <v>P, S, T &amp; D Plant</v>
      </c>
      <c r="J128" s="135">
        <f t="shared" si="23"/>
        <v>20661.13990418044</v>
      </c>
      <c r="K128" s="135">
        <f t="shared" si="24"/>
        <v>28344.972416540459</v>
      </c>
      <c r="L128" s="135">
        <f t="shared" si="25"/>
        <v>575.00767927911716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/>
      <c r="G129" s="139"/>
      <c r="H129" s="130"/>
      <c r="I129" s="135"/>
      <c r="J129" s="135"/>
      <c r="K129" s="135"/>
      <c r="L129" s="135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1529682.9817229791</v>
      </c>
      <c r="H131" s="130"/>
      <c r="I131" s="135"/>
      <c r="J131" s="42">
        <f>SUM(J95:J129)</f>
        <v>637440.10007080005</v>
      </c>
      <c r="K131" s="42">
        <f>SUM(K95:K129)</f>
        <v>874502.67204510863</v>
      </c>
      <c r="L131" s="42">
        <f>SUM(L95:L129)</f>
        <v>17740.209607069992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367</v>
      </c>
      <c r="E133" s="44"/>
      <c r="G133" s="42">
        <f>G131+G91+G65+G52+G30+G18</f>
        <v>20916788.167626321</v>
      </c>
      <c r="H133" s="130"/>
      <c r="I133" s="135"/>
      <c r="J133" s="42">
        <f>J131+J91+J65+J52+J30+J18</f>
        <v>11892668.232645828</v>
      </c>
      <c r="K133" s="42">
        <f>K131+K91+K65+K52+K30+K18</f>
        <v>8888648.2910215855</v>
      </c>
      <c r="L133" s="42">
        <f>L131+L91+L65+L52+L30+L18</f>
        <v>135471.64395890338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358</v>
      </c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333</v>
      </c>
      <c r="E137" s="44"/>
      <c r="G137" s="134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0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6">
        <v>30100</v>
      </c>
      <c r="D139" s="44"/>
      <c r="E139" s="137" t="s">
        <v>334</v>
      </c>
      <c r="G139" s="134">
        <v>0</v>
      </c>
      <c r="H139" s="130">
        <v>5.4</v>
      </c>
      <c r="I139" s="135" t="str">
        <f>VLOOKUP($H139,class,3)</f>
        <v>P, S, T &amp; D Plant</v>
      </c>
      <c r="J139" s="135">
        <f>$G139*VLOOKUP($H139,class,6)</f>
        <v>0</v>
      </c>
      <c r="K139" s="135">
        <f>$G139*VLOOKUP($H139,class,7)</f>
        <v>0</v>
      </c>
      <c r="L139" s="135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6">
        <v>30200</v>
      </c>
      <c r="D140" s="44"/>
      <c r="E140" s="137" t="s">
        <v>196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29">A140+1</f>
        <v>130</v>
      </c>
      <c r="B141" s="44"/>
      <c r="C141" s="138">
        <v>30300</v>
      </c>
      <c r="D141" s="44"/>
      <c r="E141" s="137" t="s">
        <v>335</v>
      </c>
      <c r="G141" s="139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29"/>
        <v>131</v>
      </c>
      <c r="B142" s="44"/>
      <c r="C142" s="44"/>
      <c r="D142" s="44"/>
      <c r="E142" s="44"/>
      <c r="G142" s="42"/>
      <c r="H142" s="130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29"/>
        <v>132</v>
      </c>
      <c r="B143" s="44"/>
      <c r="C143" s="44"/>
      <c r="D143" s="44" t="s">
        <v>336</v>
      </c>
      <c r="E143" s="44"/>
      <c r="G143" s="42">
        <f>SUM(G139:G141)</f>
        <v>0</v>
      </c>
      <c r="H143" s="130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29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29"/>
        <v>134</v>
      </c>
      <c r="B145" s="44"/>
      <c r="C145" s="44"/>
      <c r="D145" s="44" t="s">
        <v>158</v>
      </c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29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29"/>
        <v>136</v>
      </c>
      <c r="B147" s="44"/>
      <c r="C147" s="141">
        <v>37400</v>
      </c>
      <c r="E147" s="137" t="s">
        <v>125</v>
      </c>
      <c r="G147" s="134">
        <v>0</v>
      </c>
      <c r="H147" s="130">
        <v>5.4</v>
      </c>
      <c r="I147" s="135" t="str">
        <f>VLOOKUP($H147,class,3)</f>
        <v>P, S, T &amp; D Plant</v>
      </c>
      <c r="J147" s="135">
        <f>$G147*VLOOKUP($H147,class,6)</f>
        <v>0</v>
      </c>
      <c r="K147" s="135">
        <f>$G147*VLOOKUP($H147,class,7)</f>
        <v>0</v>
      </c>
      <c r="L147" s="135">
        <f>$G147*VLOOKUP($H147,class,8)</f>
        <v>0</v>
      </c>
      <c r="M147" s="42">
        <f>SUM(J147:L147)-G147</f>
        <v>0</v>
      </c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29"/>
        <v>137</v>
      </c>
      <c r="B148" s="44"/>
      <c r="C148" s="141">
        <v>39001</v>
      </c>
      <c r="E148" s="137" t="s">
        <v>302</v>
      </c>
      <c r="G148" s="134">
        <f>+O152</f>
        <v>2415.2172486107283</v>
      </c>
      <c r="H148" s="130">
        <v>5.4</v>
      </c>
      <c r="I148" s="135" t="str">
        <f t="shared" ref="I148:I180" si="30">VLOOKUP($H148,class,3)</f>
        <v>P, S, T &amp; D Plant</v>
      </c>
      <c r="J148" s="135">
        <f t="shared" ref="J148:J180" si="31">$G148*VLOOKUP($H148,class,6)</f>
        <v>1006.4545026924764</v>
      </c>
      <c r="K148" s="135">
        <f t="shared" ref="K148:K180" si="32">$G148*VLOOKUP($H148,class,7)</f>
        <v>1380.7527198220575</v>
      </c>
      <c r="L148" s="135">
        <f t="shared" ref="L148:L180" si="33">$G148*VLOOKUP($H148,class,8)</f>
        <v>28.010026096194458</v>
      </c>
      <c r="M148" s="42">
        <f t="shared" ref="M148:M180" si="34"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29"/>
        <v>138</v>
      </c>
      <c r="B149" s="44"/>
      <c r="C149" s="141">
        <v>36602</v>
      </c>
      <c r="E149" s="137" t="s">
        <v>149</v>
      </c>
      <c r="G149" s="134">
        <v>0</v>
      </c>
      <c r="H149" s="130">
        <v>5.4</v>
      </c>
      <c r="I149" s="135" t="str">
        <f t="shared" si="30"/>
        <v>P, S, T &amp; D Plant</v>
      </c>
      <c r="J149" s="135">
        <f t="shared" si="31"/>
        <v>0</v>
      </c>
      <c r="K149" s="135">
        <f t="shared" si="32"/>
        <v>0</v>
      </c>
      <c r="L149" s="135">
        <f t="shared" si="33"/>
        <v>0</v>
      </c>
      <c r="M149" s="42">
        <f t="shared" si="34"/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29"/>
        <v>139</v>
      </c>
      <c r="B150" s="44"/>
      <c r="C150" s="141">
        <v>38900</v>
      </c>
      <c r="E150" s="137" t="s">
        <v>125</v>
      </c>
      <c r="G150" s="134">
        <v>0</v>
      </c>
      <c r="H150" s="130">
        <v>5.4</v>
      </c>
      <c r="I150" s="135" t="str">
        <f t="shared" si="30"/>
        <v>P, S, T &amp; D Plant</v>
      </c>
      <c r="J150" s="135">
        <f t="shared" si="31"/>
        <v>0</v>
      </c>
      <c r="K150" s="135">
        <f t="shared" si="32"/>
        <v>0</v>
      </c>
      <c r="L150" s="135">
        <f t="shared" si="33"/>
        <v>0</v>
      </c>
      <c r="M150" s="42">
        <f t="shared" si="34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29"/>
        <v>140</v>
      </c>
      <c r="B151" s="44"/>
      <c r="C151" s="141">
        <v>39004</v>
      </c>
      <c r="E151" s="137" t="s">
        <v>304</v>
      </c>
      <c r="G151" s="134">
        <f>+O153</f>
        <v>566.65474700628852</v>
      </c>
      <c r="H151" s="130">
        <v>5.4</v>
      </c>
      <c r="I151" s="135" t="str">
        <f t="shared" si="30"/>
        <v>P, S, T &amp; D Plant</v>
      </c>
      <c r="J151" s="135">
        <f t="shared" si="31"/>
        <v>236.13288697925532</v>
      </c>
      <c r="K151" s="135">
        <f t="shared" si="32"/>
        <v>323.95018857167719</v>
      </c>
      <c r="L151" s="135">
        <f t="shared" si="33"/>
        <v>6.5716714553560127</v>
      </c>
      <c r="M151" s="42">
        <f t="shared" si="34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29"/>
        <v>141</v>
      </c>
      <c r="B152" s="44"/>
      <c r="C152" s="141">
        <v>39009</v>
      </c>
      <c r="E152" s="137" t="s">
        <v>305</v>
      </c>
      <c r="G152" s="134">
        <f>+O154</f>
        <v>0</v>
      </c>
      <c r="H152" s="130">
        <v>5.4</v>
      </c>
      <c r="I152" s="135" t="str">
        <f t="shared" si="30"/>
        <v>P, S, T &amp; D Plant</v>
      </c>
      <c r="J152" s="135">
        <f t="shared" si="31"/>
        <v>0</v>
      </c>
      <c r="K152" s="135">
        <f t="shared" si="32"/>
        <v>0</v>
      </c>
      <c r="L152" s="135">
        <f t="shared" si="33"/>
        <v>0</v>
      </c>
      <c r="M152" s="42">
        <f t="shared" si="34"/>
        <v>0</v>
      </c>
      <c r="N152" s="154" t="s">
        <v>576</v>
      </c>
      <c r="O152" s="42">
        <v>2415.2172486107283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29"/>
        <v>142</v>
      </c>
      <c r="B153" s="44"/>
      <c r="C153" s="141">
        <v>39100</v>
      </c>
      <c r="E153" s="137" t="s">
        <v>306</v>
      </c>
      <c r="G153" s="134">
        <f>+O155</f>
        <v>0</v>
      </c>
      <c r="H153" s="130">
        <v>5.4</v>
      </c>
      <c r="I153" s="135" t="str">
        <f t="shared" si="30"/>
        <v>P, S, T &amp; D Plant</v>
      </c>
      <c r="J153" s="135">
        <f t="shared" si="31"/>
        <v>0</v>
      </c>
      <c r="K153" s="135">
        <f t="shared" si="32"/>
        <v>0</v>
      </c>
      <c r="L153" s="135">
        <f t="shared" si="33"/>
        <v>0</v>
      </c>
      <c r="M153" s="42">
        <f t="shared" si="34"/>
        <v>0</v>
      </c>
      <c r="N153" s="154" t="s">
        <v>555</v>
      </c>
      <c r="O153" s="42">
        <v>566.65474700628852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29"/>
        <v>143</v>
      </c>
      <c r="B154" s="44"/>
      <c r="C154" s="141">
        <v>39102</v>
      </c>
      <c r="E154" s="137" t="s">
        <v>307</v>
      </c>
      <c r="G154" s="134">
        <v>0</v>
      </c>
      <c r="H154" s="130">
        <v>5.4</v>
      </c>
      <c r="I154" s="135" t="str">
        <f t="shared" si="30"/>
        <v>P, S, T &amp; D Plant</v>
      </c>
      <c r="J154" s="135">
        <f t="shared" si="31"/>
        <v>0</v>
      </c>
      <c r="K154" s="135">
        <f t="shared" si="32"/>
        <v>0</v>
      </c>
      <c r="L154" s="135">
        <f t="shared" si="33"/>
        <v>0</v>
      </c>
      <c r="M154" s="42">
        <f t="shared" si="34"/>
        <v>0</v>
      </c>
      <c r="N154" s="154" t="s">
        <v>556</v>
      </c>
      <c r="O154" s="42">
        <v>0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29"/>
        <v>144</v>
      </c>
      <c r="B155" s="44"/>
      <c r="C155" s="141">
        <v>39103</v>
      </c>
      <c r="E155" s="137" t="s">
        <v>308</v>
      </c>
      <c r="G155" s="134">
        <v>0</v>
      </c>
      <c r="H155" s="130">
        <v>5.4</v>
      </c>
      <c r="I155" s="135" t="str">
        <f t="shared" si="30"/>
        <v>P, S, T &amp; D Plant</v>
      </c>
      <c r="J155" s="135">
        <f t="shared" si="31"/>
        <v>0</v>
      </c>
      <c r="K155" s="135">
        <f t="shared" si="32"/>
        <v>0</v>
      </c>
      <c r="L155" s="135">
        <f t="shared" si="33"/>
        <v>0</v>
      </c>
      <c r="M155" s="42">
        <f t="shared" si="34"/>
        <v>0</v>
      </c>
      <c r="N155" s="154" t="s">
        <v>557</v>
      </c>
      <c r="O155" s="42">
        <v>0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29"/>
        <v>145</v>
      </c>
      <c r="B156" s="44"/>
      <c r="C156" s="141">
        <v>39200</v>
      </c>
      <c r="E156" s="137" t="s">
        <v>309</v>
      </c>
      <c r="G156" s="134">
        <f>+O158</f>
        <v>417.68215485653025</v>
      </c>
      <c r="H156" s="130">
        <v>5.4</v>
      </c>
      <c r="I156" s="135" t="str">
        <f t="shared" si="30"/>
        <v>P, S, T &amp; D Plant</v>
      </c>
      <c r="J156" s="135">
        <f t="shared" si="31"/>
        <v>174.05394305272506</v>
      </c>
      <c r="K156" s="135">
        <f t="shared" si="32"/>
        <v>238.78422186286889</v>
      </c>
      <c r="L156" s="135">
        <f t="shared" si="33"/>
        <v>4.8439899409362717</v>
      </c>
      <c r="M156" s="42">
        <f t="shared" si="34"/>
        <v>0</v>
      </c>
      <c r="N156" s="154" t="s">
        <v>541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29"/>
        <v>146</v>
      </c>
      <c r="B157" s="44"/>
      <c r="C157" s="141">
        <v>39201</v>
      </c>
      <c r="E157" s="137" t="s">
        <v>310</v>
      </c>
      <c r="G157" s="134">
        <v>0</v>
      </c>
      <c r="H157" s="130">
        <v>5.4</v>
      </c>
      <c r="I157" s="135" t="str">
        <f t="shared" si="30"/>
        <v>P, S, T &amp; D Plant</v>
      </c>
      <c r="J157" s="135">
        <f t="shared" si="31"/>
        <v>0</v>
      </c>
      <c r="K157" s="135">
        <f t="shared" si="32"/>
        <v>0</v>
      </c>
      <c r="L157" s="135">
        <f t="shared" si="33"/>
        <v>0</v>
      </c>
      <c r="M157" s="42">
        <f t="shared" si="34"/>
        <v>0</v>
      </c>
      <c r="N157" s="154" t="s">
        <v>308</v>
      </c>
      <c r="O157" s="42">
        <v>0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29"/>
        <v>147</v>
      </c>
      <c r="B158" s="44"/>
      <c r="C158" s="141">
        <v>39202</v>
      </c>
      <c r="E158" s="137" t="s">
        <v>311</v>
      </c>
      <c r="G158" s="134">
        <v>0</v>
      </c>
      <c r="H158" s="130">
        <v>5.4</v>
      </c>
      <c r="I158" s="135" t="str">
        <f t="shared" si="30"/>
        <v>P, S, T &amp; D Plant</v>
      </c>
      <c r="J158" s="135">
        <f t="shared" si="31"/>
        <v>0</v>
      </c>
      <c r="K158" s="135">
        <f t="shared" si="32"/>
        <v>0</v>
      </c>
      <c r="L158" s="135">
        <f t="shared" si="33"/>
        <v>0</v>
      </c>
      <c r="M158" s="42">
        <f t="shared" si="34"/>
        <v>0</v>
      </c>
      <c r="N158" s="154" t="s">
        <v>577</v>
      </c>
      <c r="O158" s="42">
        <v>417.68215485653025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29"/>
        <v>148</v>
      </c>
      <c r="B159" s="44"/>
      <c r="C159" s="141">
        <v>39300</v>
      </c>
      <c r="E159" s="137" t="s">
        <v>197</v>
      </c>
      <c r="G159" s="134">
        <v>0</v>
      </c>
      <c r="H159" s="130">
        <v>5.4</v>
      </c>
      <c r="I159" s="135" t="str">
        <f t="shared" si="30"/>
        <v>P, S, T &amp; D Plant</v>
      </c>
      <c r="J159" s="135">
        <f t="shared" si="31"/>
        <v>0</v>
      </c>
      <c r="K159" s="135">
        <f t="shared" si="32"/>
        <v>0</v>
      </c>
      <c r="L159" s="135">
        <f t="shared" si="33"/>
        <v>0</v>
      </c>
      <c r="M159" s="42">
        <f t="shared" si="34"/>
        <v>0</v>
      </c>
      <c r="N159" s="154" t="s">
        <v>197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29"/>
        <v>149</v>
      </c>
      <c r="B160" s="44"/>
      <c r="C160" s="141">
        <v>39400</v>
      </c>
      <c r="E160" s="137" t="s">
        <v>312</v>
      </c>
      <c r="G160" s="134">
        <f>+O160</f>
        <v>1419.0520815923689</v>
      </c>
      <c r="H160" s="130">
        <v>5.4</v>
      </c>
      <c r="I160" s="135" t="str">
        <f t="shared" si="30"/>
        <v>P, S, T &amp; D Plant</v>
      </c>
      <c r="J160" s="135">
        <f t="shared" si="31"/>
        <v>591.33867062902982</v>
      </c>
      <c r="K160" s="135">
        <f t="shared" si="32"/>
        <v>811.25622233563922</v>
      </c>
      <c r="L160" s="135">
        <f t="shared" si="33"/>
        <v>16.457188627699985</v>
      </c>
      <c r="M160" s="42">
        <f t="shared" si="34"/>
        <v>0</v>
      </c>
      <c r="N160" s="154" t="s">
        <v>560</v>
      </c>
      <c r="O160" s="42">
        <v>1419.0520815923689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29"/>
        <v>150</v>
      </c>
      <c r="B161" s="44"/>
      <c r="C161" s="141">
        <v>39600</v>
      </c>
      <c r="E161" s="137" t="s">
        <v>313</v>
      </c>
      <c r="G161" s="134">
        <f>+O161</f>
        <v>8.9849843195074435</v>
      </c>
      <c r="H161" s="130">
        <v>5.4</v>
      </c>
      <c r="I161" s="135" t="str">
        <f t="shared" si="30"/>
        <v>P, S, T &amp; D Plant</v>
      </c>
      <c r="J161" s="135">
        <f t="shared" si="31"/>
        <v>3.744167498882855</v>
      </c>
      <c r="K161" s="135">
        <f t="shared" si="32"/>
        <v>5.1366151611639062</v>
      </c>
      <c r="L161" s="135">
        <f t="shared" si="33"/>
        <v>0.10420165946068242</v>
      </c>
      <c r="M161" s="42">
        <f t="shared" si="34"/>
        <v>0</v>
      </c>
      <c r="N161" s="154" t="s">
        <v>578</v>
      </c>
      <c r="O161" s="42">
        <v>8.9849843195074435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29"/>
        <v>151</v>
      </c>
      <c r="B162" s="44"/>
      <c r="C162" s="141">
        <v>39603</v>
      </c>
      <c r="E162" s="137" t="s">
        <v>314</v>
      </c>
      <c r="G162" s="134">
        <v>0</v>
      </c>
      <c r="H162" s="130">
        <v>5.4</v>
      </c>
      <c r="I162" s="135" t="str">
        <f t="shared" si="30"/>
        <v>P, S, T &amp; D Plant</v>
      </c>
      <c r="J162" s="135">
        <f t="shared" si="31"/>
        <v>0</v>
      </c>
      <c r="K162" s="135">
        <f t="shared" si="32"/>
        <v>0</v>
      </c>
      <c r="L162" s="135">
        <f t="shared" si="33"/>
        <v>0</v>
      </c>
      <c r="M162" s="42">
        <f t="shared" si="34"/>
        <v>0</v>
      </c>
      <c r="N162" s="154" t="s">
        <v>564</v>
      </c>
      <c r="O162" s="42">
        <v>856.47032082964768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29"/>
        <v>152</v>
      </c>
      <c r="B163" s="44"/>
      <c r="C163" s="141">
        <v>39604</v>
      </c>
      <c r="E163" s="137" t="s">
        <v>315</v>
      </c>
      <c r="G163" s="134">
        <v>0</v>
      </c>
      <c r="H163" s="130">
        <v>5.4</v>
      </c>
      <c r="I163" s="135" t="str">
        <f t="shared" si="30"/>
        <v>P, S, T &amp; D Plant</v>
      </c>
      <c r="J163" s="135">
        <f t="shared" si="31"/>
        <v>0</v>
      </c>
      <c r="K163" s="135">
        <f t="shared" si="32"/>
        <v>0</v>
      </c>
      <c r="L163" s="135">
        <f t="shared" si="33"/>
        <v>0</v>
      </c>
      <c r="M163" s="42">
        <f t="shared" si="34"/>
        <v>0</v>
      </c>
      <c r="N163" s="154" t="s">
        <v>565</v>
      </c>
      <c r="O163" s="42">
        <v>0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29"/>
        <v>153</v>
      </c>
      <c r="B164" s="44"/>
      <c r="C164" s="141">
        <v>39605</v>
      </c>
      <c r="E164" s="140" t="s">
        <v>316</v>
      </c>
      <c r="G164" s="134">
        <v>0</v>
      </c>
      <c r="H164" s="130">
        <v>5.4</v>
      </c>
      <c r="I164" s="135" t="str">
        <f t="shared" si="30"/>
        <v>P, S, T &amp; D Plant</v>
      </c>
      <c r="J164" s="135">
        <f t="shared" si="31"/>
        <v>0</v>
      </c>
      <c r="K164" s="135">
        <f t="shared" si="32"/>
        <v>0</v>
      </c>
      <c r="L164" s="135">
        <f t="shared" si="33"/>
        <v>0</v>
      </c>
      <c r="M164" s="42">
        <f t="shared" si="34"/>
        <v>0</v>
      </c>
      <c r="N164" s="154" t="s">
        <v>565</v>
      </c>
      <c r="O164" s="42">
        <v>0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29"/>
        <v>154</v>
      </c>
      <c r="B165" s="44"/>
      <c r="C165" s="141">
        <v>39700</v>
      </c>
      <c r="E165" s="137" t="s">
        <v>317</v>
      </c>
      <c r="G165" s="134">
        <f>+O162</f>
        <v>856.47032082964768</v>
      </c>
      <c r="H165" s="130">
        <v>5.4</v>
      </c>
      <c r="I165" s="135" t="str">
        <f t="shared" si="30"/>
        <v>P, S, T &amp; D Plant</v>
      </c>
      <c r="J165" s="135">
        <f t="shared" si="31"/>
        <v>356.90305346953943</v>
      </c>
      <c r="K165" s="135">
        <f t="shared" si="32"/>
        <v>489.63451449870257</v>
      </c>
      <c r="L165" s="135">
        <f t="shared" si="33"/>
        <v>9.9327528614056408</v>
      </c>
      <c r="M165" s="42">
        <f t="shared" si="34"/>
        <v>0</v>
      </c>
      <c r="N165" s="154" t="s">
        <v>567</v>
      </c>
      <c r="O165" s="42">
        <v>14196.808769073106</v>
      </c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29"/>
        <v>155</v>
      </c>
      <c r="B166" s="44"/>
      <c r="C166" s="141">
        <v>39701</v>
      </c>
      <c r="E166" s="137" t="s">
        <v>318</v>
      </c>
      <c r="G166" s="134">
        <v>0</v>
      </c>
      <c r="H166" s="130">
        <v>5.4</v>
      </c>
      <c r="I166" s="135" t="str">
        <f t="shared" si="30"/>
        <v>P, S, T &amp; D Plant</v>
      </c>
      <c r="J166" s="135">
        <f t="shared" si="31"/>
        <v>0</v>
      </c>
      <c r="K166" s="135">
        <f t="shared" si="32"/>
        <v>0</v>
      </c>
      <c r="L166" s="135">
        <f t="shared" si="33"/>
        <v>0</v>
      </c>
      <c r="M166" s="42">
        <f t="shared" si="34"/>
        <v>0</v>
      </c>
      <c r="N166" s="154" t="s">
        <v>579</v>
      </c>
      <c r="O166" s="42">
        <v>0</v>
      </c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29"/>
        <v>156</v>
      </c>
      <c r="B167" s="44"/>
      <c r="C167" s="141">
        <v>39702</v>
      </c>
      <c r="E167" s="137" t="s">
        <v>319</v>
      </c>
      <c r="G167" s="134">
        <v>0</v>
      </c>
      <c r="H167" s="130">
        <v>5.4</v>
      </c>
      <c r="I167" s="135" t="str">
        <f t="shared" si="30"/>
        <v>P, S, T &amp; D Plant</v>
      </c>
      <c r="J167" s="135">
        <f t="shared" si="31"/>
        <v>0</v>
      </c>
      <c r="K167" s="135">
        <f t="shared" si="32"/>
        <v>0</v>
      </c>
      <c r="L167" s="135">
        <f t="shared" si="33"/>
        <v>0</v>
      </c>
      <c r="M167" s="42">
        <f t="shared" si="34"/>
        <v>0</v>
      </c>
      <c r="N167" s="154" t="s">
        <v>580</v>
      </c>
      <c r="O167" s="42">
        <v>0</v>
      </c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29"/>
        <v>157</v>
      </c>
      <c r="B168" s="44"/>
      <c r="C168" s="141">
        <v>39705</v>
      </c>
      <c r="E168" s="137" t="s">
        <v>320</v>
      </c>
      <c r="G168" s="134">
        <v>0</v>
      </c>
      <c r="H168" s="130">
        <v>5.4</v>
      </c>
      <c r="I168" s="135" t="str">
        <f t="shared" si="30"/>
        <v>P, S, T &amp; D Plant</v>
      </c>
      <c r="J168" s="135">
        <f t="shared" si="31"/>
        <v>0</v>
      </c>
      <c r="K168" s="135">
        <f t="shared" si="32"/>
        <v>0</v>
      </c>
      <c r="L168" s="135">
        <f t="shared" si="33"/>
        <v>0</v>
      </c>
      <c r="M168" s="42">
        <f t="shared" si="34"/>
        <v>0</v>
      </c>
      <c r="N168" s="154" t="s">
        <v>581</v>
      </c>
      <c r="O168" s="42">
        <v>0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29"/>
        <v>158</v>
      </c>
      <c r="B169" s="44"/>
      <c r="C169" s="141">
        <v>39800</v>
      </c>
      <c r="E169" s="137" t="s">
        <v>321</v>
      </c>
      <c r="G169" s="134">
        <f>+O165</f>
        <v>14196.808769073106</v>
      </c>
      <c r="H169" s="130">
        <v>5.4</v>
      </c>
      <c r="I169" s="135" t="str">
        <f t="shared" si="30"/>
        <v>P, S, T &amp; D Plant</v>
      </c>
      <c r="J169" s="135">
        <f t="shared" si="31"/>
        <v>5916.0069835194336</v>
      </c>
      <c r="K169" s="135">
        <f t="shared" si="32"/>
        <v>8116.1569759270624</v>
      </c>
      <c r="L169" s="135">
        <f t="shared" si="33"/>
        <v>164.64480962661077</v>
      </c>
      <c r="M169" s="42">
        <f t="shared" si="34"/>
        <v>0</v>
      </c>
      <c r="N169" s="154" t="s">
        <v>570</v>
      </c>
      <c r="O169" s="42">
        <v>0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29"/>
        <v>159</v>
      </c>
      <c r="B170" s="44"/>
      <c r="C170" s="141">
        <v>39900</v>
      </c>
      <c r="E170" s="137" t="s">
        <v>322</v>
      </c>
      <c r="G170" s="134">
        <f t="shared" ref="G170:G173" si="35">+O166</f>
        <v>0</v>
      </c>
      <c r="H170" s="130">
        <v>5.4</v>
      </c>
      <c r="I170" s="135" t="str">
        <f t="shared" si="30"/>
        <v>P, S, T &amp; D Plant</v>
      </c>
      <c r="J170" s="135">
        <f t="shared" si="31"/>
        <v>0</v>
      </c>
      <c r="K170" s="135">
        <f t="shared" si="32"/>
        <v>0</v>
      </c>
      <c r="L170" s="135">
        <f t="shared" si="33"/>
        <v>0</v>
      </c>
      <c r="M170" s="42">
        <f t="shared" si="34"/>
        <v>0</v>
      </c>
      <c r="N170" s="154" t="s">
        <v>571</v>
      </c>
      <c r="O170" s="42">
        <v>0</v>
      </c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29"/>
        <v>160</v>
      </c>
      <c r="B171" s="44"/>
      <c r="C171" s="141">
        <v>39901</v>
      </c>
      <c r="E171" s="137" t="s">
        <v>323</v>
      </c>
      <c r="G171" s="134">
        <f t="shared" si="35"/>
        <v>0</v>
      </c>
      <c r="H171" s="130">
        <v>5.4</v>
      </c>
      <c r="I171" s="135" t="str">
        <f t="shared" si="30"/>
        <v>P, S, T &amp; D Plant</v>
      </c>
      <c r="J171" s="135">
        <f t="shared" si="31"/>
        <v>0</v>
      </c>
      <c r="K171" s="135">
        <f t="shared" si="32"/>
        <v>0</v>
      </c>
      <c r="L171" s="135">
        <f t="shared" si="33"/>
        <v>0</v>
      </c>
      <c r="M171" s="42">
        <f t="shared" si="34"/>
        <v>0</v>
      </c>
      <c r="N171" s="154" t="s">
        <v>572</v>
      </c>
      <c r="O171" s="42">
        <v>1957.5843935076143</v>
      </c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29"/>
        <v>161</v>
      </c>
      <c r="B172" s="44"/>
      <c r="C172" s="141">
        <v>39902</v>
      </c>
      <c r="E172" s="137" t="s">
        <v>324</v>
      </c>
      <c r="G172" s="134">
        <f t="shared" si="35"/>
        <v>0</v>
      </c>
      <c r="H172" s="130">
        <v>5.4</v>
      </c>
      <c r="I172" s="135" t="str">
        <f t="shared" si="30"/>
        <v>P, S, T &amp; D Plant</v>
      </c>
      <c r="J172" s="135">
        <f t="shared" si="31"/>
        <v>0</v>
      </c>
      <c r="K172" s="135">
        <f t="shared" si="32"/>
        <v>0</v>
      </c>
      <c r="L172" s="135">
        <f t="shared" si="33"/>
        <v>0</v>
      </c>
      <c r="M172" s="42">
        <f t="shared" si="34"/>
        <v>0</v>
      </c>
      <c r="N172" s="154" t="s">
        <v>573</v>
      </c>
      <c r="O172" s="42">
        <v>0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29"/>
        <v>162</v>
      </c>
      <c r="B173" s="44"/>
      <c r="C173" s="141">
        <v>39903</v>
      </c>
      <c r="E173" s="137" t="s">
        <v>325</v>
      </c>
      <c r="G173" s="134">
        <f t="shared" si="35"/>
        <v>0</v>
      </c>
      <c r="H173" s="130">
        <v>5.4</v>
      </c>
      <c r="I173" s="135" t="str">
        <f t="shared" si="30"/>
        <v>P, S, T &amp; D Plant</v>
      </c>
      <c r="J173" s="135">
        <f t="shared" si="31"/>
        <v>0</v>
      </c>
      <c r="K173" s="135">
        <f t="shared" si="32"/>
        <v>0</v>
      </c>
      <c r="L173" s="135">
        <f t="shared" si="33"/>
        <v>0</v>
      </c>
      <c r="M173" s="42">
        <f t="shared" si="34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29"/>
        <v>163</v>
      </c>
      <c r="B174" s="44"/>
      <c r="C174" s="141">
        <v>39904</v>
      </c>
      <c r="E174" s="137" t="s">
        <v>326</v>
      </c>
      <c r="G174" s="134">
        <v>0</v>
      </c>
      <c r="H174" s="130">
        <v>5.4</v>
      </c>
      <c r="I174" s="135" t="str">
        <f t="shared" si="30"/>
        <v>P, S, T &amp; D Plant</v>
      </c>
      <c r="J174" s="135">
        <f t="shared" si="31"/>
        <v>0</v>
      </c>
      <c r="K174" s="135">
        <f t="shared" si="32"/>
        <v>0</v>
      </c>
      <c r="L174" s="135">
        <f t="shared" si="33"/>
        <v>0</v>
      </c>
      <c r="M174" s="42">
        <f t="shared" si="34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29"/>
        <v>164</v>
      </c>
      <c r="B175" s="44"/>
      <c r="C175" s="141">
        <v>39905</v>
      </c>
      <c r="E175" s="137" t="s">
        <v>327</v>
      </c>
      <c r="G175" s="134">
        <v>0</v>
      </c>
      <c r="H175" s="130">
        <v>5.4</v>
      </c>
      <c r="I175" s="135" t="str">
        <f t="shared" si="30"/>
        <v>P, S, T &amp; D Plant</v>
      </c>
      <c r="J175" s="135">
        <f t="shared" si="31"/>
        <v>0</v>
      </c>
      <c r="K175" s="135">
        <f t="shared" si="32"/>
        <v>0</v>
      </c>
      <c r="L175" s="135">
        <f t="shared" si="33"/>
        <v>0</v>
      </c>
      <c r="M175" s="42">
        <f t="shared" si="34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29"/>
        <v>165</v>
      </c>
      <c r="B176" s="44"/>
      <c r="C176" s="141">
        <v>39906</v>
      </c>
      <c r="E176" s="137" t="s">
        <v>328</v>
      </c>
      <c r="G176" s="134">
        <f>+O170</f>
        <v>0</v>
      </c>
      <c r="H176" s="130">
        <v>5.4</v>
      </c>
      <c r="I176" s="135" t="str">
        <f t="shared" si="30"/>
        <v>P, S, T &amp; D Plant</v>
      </c>
      <c r="J176" s="135">
        <f t="shared" si="31"/>
        <v>0</v>
      </c>
      <c r="K176" s="135">
        <f t="shared" si="32"/>
        <v>0</v>
      </c>
      <c r="L176" s="135">
        <f t="shared" si="33"/>
        <v>0</v>
      </c>
      <c r="M176" s="42">
        <f t="shared" si="34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29"/>
        <v>166</v>
      </c>
      <c r="B177" s="44"/>
      <c r="C177" s="141">
        <v>39907</v>
      </c>
      <c r="E177" s="137" t="s">
        <v>329</v>
      </c>
      <c r="G177" s="134">
        <f t="shared" ref="G177:G178" si="36">+O171</f>
        <v>1957.5843935076143</v>
      </c>
      <c r="H177" s="130">
        <v>5.4</v>
      </c>
      <c r="I177" s="135" t="str">
        <f t="shared" si="30"/>
        <v>P, S, T &amp; D Plant</v>
      </c>
      <c r="J177" s="135">
        <f t="shared" si="31"/>
        <v>815.75254912557477</v>
      </c>
      <c r="K177" s="135">
        <f t="shared" si="32"/>
        <v>1119.1291289310002</v>
      </c>
      <c r="L177" s="135">
        <f t="shared" si="33"/>
        <v>22.702715451039246</v>
      </c>
      <c r="M177" s="42">
        <f t="shared" si="34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29"/>
        <v>167</v>
      </c>
      <c r="B178" s="44"/>
      <c r="C178" s="141">
        <v>39908</v>
      </c>
      <c r="E178" s="137" t="s">
        <v>330</v>
      </c>
      <c r="G178" s="134">
        <f t="shared" si="36"/>
        <v>0</v>
      </c>
      <c r="H178" s="130">
        <v>5.4</v>
      </c>
      <c r="I178" s="135" t="str">
        <f t="shared" si="30"/>
        <v>P, S, T &amp; D Plant</v>
      </c>
      <c r="J178" s="135">
        <f t="shared" si="31"/>
        <v>0</v>
      </c>
      <c r="K178" s="135">
        <f t="shared" si="32"/>
        <v>0</v>
      </c>
      <c r="L178" s="135">
        <f t="shared" si="33"/>
        <v>0</v>
      </c>
      <c r="M178" s="42">
        <f t="shared" si="34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29"/>
        <v>168</v>
      </c>
      <c r="B179" s="44"/>
      <c r="C179" s="141">
        <v>39909</v>
      </c>
      <c r="E179" s="137" t="s">
        <v>331</v>
      </c>
      <c r="G179" s="134">
        <v>0</v>
      </c>
      <c r="H179" s="130">
        <v>5.4</v>
      </c>
      <c r="I179" s="135" t="str">
        <f t="shared" si="30"/>
        <v>P, S, T &amp; D Plant</v>
      </c>
      <c r="J179" s="135">
        <f t="shared" si="31"/>
        <v>0</v>
      </c>
      <c r="K179" s="135">
        <f t="shared" si="32"/>
        <v>0</v>
      </c>
      <c r="L179" s="135">
        <f t="shared" si="33"/>
        <v>0</v>
      </c>
      <c r="M179" s="42">
        <f t="shared" si="34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29"/>
        <v>169</v>
      </c>
      <c r="B180" s="44"/>
      <c r="C180" s="141">
        <v>39924</v>
      </c>
      <c r="E180" s="137" t="s">
        <v>332</v>
      </c>
      <c r="G180" s="139">
        <v>0</v>
      </c>
      <c r="H180" s="130">
        <v>5.4</v>
      </c>
      <c r="I180" s="135" t="str">
        <f t="shared" si="30"/>
        <v>P, S, T &amp; D Plant</v>
      </c>
      <c r="J180" s="135">
        <f t="shared" si="31"/>
        <v>0</v>
      </c>
      <c r="K180" s="135">
        <f t="shared" si="32"/>
        <v>0</v>
      </c>
      <c r="L180" s="135">
        <f t="shared" si="33"/>
        <v>0</v>
      </c>
      <c r="M180" s="42">
        <f t="shared" si="34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29"/>
        <v>170</v>
      </c>
      <c r="B181" s="44"/>
      <c r="C181" s="44"/>
      <c r="D181" s="44"/>
      <c r="E181" s="137"/>
      <c r="G181" s="139"/>
      <c r="H181" s="130"/>
      <c r="I181" s="135"/>
      <c r="J181" s="135"/>
      <c r="K181" s="135"/>
      <c r="L181" s="135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29"/>
        <v>171</v>
      </c>
      <c r="B182" s="44"/>
      <c r="C182" s="44"/>
      <c r="D182" s="44"/>
      <c r="E182" s="44"/>
      <c r="G182" s="139"/>
      <c r="H182" s="130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29"/>
        <v>172</v>
      </c>
      <c r="B183" s="44"/>
      <c r="C183" s="44"/>
      <c r="D183" s="44" t="s">
        <v>159</v>
      </c>
      <c r="E183" s="44"/>
      <c r="G183" s="42">
        <f>SUM(G147:G181)</f>
        <v>21838.454699795791</v>
      </c>
      <c r="H183" s="130"/>
      <c r="I183" s="135"/>
      <c r="J183" s="42">
        <f>SUM(J147:J181)</f>
        <v>9100.3867569669183</v>
      </c>
      <c r="K183" s="42">
        <f>SUM(K147:K181)</f>
        <v>12484.80058711017</v>
      </c>
      <c r="L183" s="42">
        <f>SUM(L147:L181)</f>
        <v>253.26735571870307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29"/>
        <v>173</v>
      </c>
      <c r="B184" s="44"/>
      <c r="C184" s="44"/>
      <c r="D184" s="44"/>
      <c r="E184" s="44"/>
      <c r="G184" s="42"/>
      <c r="H184" s="130"/>
      <c r="I184" s="135"/>
      <c r="J184" s="135"/>
      <c r="K184" s="135"/>
      <c r="L184" s="135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29"/>
        <v>174</v>
      </c>
      <c r="B185" s="44"/>
      <c r="C185" s="44"/>
      <c r="D185" s="44" t="s">
        <v>361</v>
      </c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29"/>
        <v>175</v>
      </c>
      <c r="B186" s="44"/>
      <c r="C186" s="44"/>
      <c r="D186" s="44"/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29"/>
        <v>176</v>
      </c>
      <c r="B187" s="44"/>
      <c r="C187" s="44"/>
      <c r="D187" s="44" t="s">
        <v>158</v>
      </c>
      <c r="E187" s="44"/>
      <c r="G187" s="42"/>
      <c r="H187" s="130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29"/>
        <v>177</v>
      </c>
      <c r="B188" s="44"/>
      <c r="C188" s="44"/>
      <c r="D188" s="44"/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29"/>
        <v>178</v>
      </c>
      <c r="B189" s="44"/>
      <c r="C189" s="138">
        <v>37400</v>
      </c>
      <c r="E189" s="137" t="s">
        <v>125</v>
      </c>
      <c r="G189" s="134">
        <v>0</v>
      </c>
      <c r="H189" s="130">
        <v>5.4</v>
      </c>
      <c r="I189" s="135" t="str">
        <f>VLOOKUP($H189,class,3)</f>
        <v>P, S, T &amp; D Plant</v>
      </c>
      <c r="J189" s="135">
        <f>$G189*VLOOKUP($H189,class,6)</f>
        <v>0</v>
      </c>
      <c r="K189" s="135">
        <f>$G189*VLOOKUP($H189,class,7)</f>
        <v>0</v>
      </c>
      <c r="L189" s="135">
        <f>$G189*VLOOKUP($H189,class,8)</f>
        <v>0</v>
      </c>
      <c r="M189" s="42">
        <f>SUM(J189:L189)-G189</f>
        <v>0</v>
      </c>
      <c r="N189" s="42" t="s">
        <v>552</v>
      </c>
      <c r="O189" s="156">
        <v>2209.6740134259981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29"/>
        <v>179</v>
      </c>
      <c r="B190" s="44"/>
      <c r="C190" s="138">
        <v>39000</v>
      </c>
      <c r="E190" s="137" t="s">
        <v>149</v>
      </c>
      <c r="G190" s="134">
        <f>+O189+O190</f>
        <v>6472.751995546364</v>
      </c>
      <c r="H190" s="130">
        <v>5.4</v>
      </c>
      <c r="I190" s="135" t="str">
        <f t="shared" ref="I190:I222" si="37">VLOOKUP($H190,class,3)</f>
        <v>P, S, T &amp; D Plant</v>
      </c>
      <c r="J190" s="135">
        <f t="shared" ref="J190:J222" si="38">$G190*VLOOKUP($H190,class,6)</f>
        <v>2697.2854696514823</v>
      </c>
      <c r="K190" s="135">
        <f t="shared" ref="K190:K222" si="39">$G190*VLOOKUP($H190,class,7)</f>
        <v>3700.4000065522691</v>
      </c>
      <c r="L190" s="135">
        <f t="shared" ref="L190:L222" si="40">$G190*VLOOKUP($H190,class,8)</f>
        <v>75.066519342612423</v>
      </c>
      <c r="M190" s="42">
        <f t="shared" ref="M190:M222" si="41">SUM(J190:L190)-G190</f>
        <v>0</v>
      </c>
      <c r="N190" s="42" t="s">
        <v>582</v>
      </c>
      <c r="O190" s="157">
        <v>4263.077982120366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29"/>
        <v>180</v>
      </c>
      <c r="B191" s="44"/>
      <c r="C191" s="138">
        <v>36602</v>
      </c>
      <c r="E191" s="137" t="s">
        <v>149</v>
      </c>
      <c r="G191" s="134">
        <v>0</v>
      </c>
      <c r="H191" s="130">
        <v>5.4</v>
      </c>
      <c r="I191" s="135" t="str">
        <f t="shared" si="37"/>
        <v>P, S, T &amp; D Plant</v>
      </c>
      <c r="J191" s="135">
        <f t="shared" si="38"/>
        <v>0</v>
      </c>
      <c r="K191" s="135">
        <f t="shared" si="39"/>
        <v>0</v>
      </c>
      <c r="L191" s="135">
        <f t="shared" si="40"/>
        <v>0</v>
      </c>
      <c r="M191" s="42">
        <f t="shared" si="41"/>
        <v>0</v>
      </c>
      <c r="N191" s="42" t="s">
        <v>556</v>
      </c>
      <c r="O191" s="157">
        <v>16567.311857204022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29"/>
        <v>181</v>
      </c>
      <c r="B192" s="44"/>
      <c r="C192" s="138">
        <v>37503</v>
      </c>
      <c r="E192" s="137" t="s">
        <v>289</v>
      </c>
      <c r="G192" s="134">
        <v>0</v>
      </c>
      <c r="H192" s="130">
        <v>5.4</v>
      </c>
      <c r="I192" s="135" t="str">
        <f t="shared" si="37"/>
        <v>P, S, T &amp; D Plant</v>
      </c>
      <c r="J192" s="135">
        <f t="shared" si="38"/>
        <v>0</v>
      </c>
      <c r="K192" s="135">
        <f t="shared" si="39"/>
        <v>0</v>
      </c>
      <c r="L192" s="135">
        <f t="shared" si="40"/>
        <v>0</v>
      </c>
      <c r="M192" s="42">
        <f t="shared" si="41"/>
        <v>0</v>
      </c>
      <c r="N192" s="42" t="s">
        <v>583</v>
      </c>
      <c r="O192" s="157">
        <v>0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29"/>
        <v>182</v>
      </c>
      <c r="B193" s="44"/>
      <c r="C193" s="138">
        <v>39004</v>
      </c>
      <c r="E193" s="137" t="s">
        <v>304</v>
      </c>
      <c r="G193" s="134">
        <v>0</v>
      </c>
      <c r="H193" s="130">
        <v>5.4</v>
      </c>
      <c r="I193" s="135" t="str">
        <f t="shared" si="37"/>
        <v>P, S, T &amp; D Plant</v>
      </c>
      <c r="J193" s="135">
        <f t="shared" si="38"/>
        <v>0</v>
      </c>
      <c r="K193" s="135">
        <f t="shared" si="39"/>
        <v>0</v>
      </c>
      <c r="L193" s="135">
        <f t="shared" si="40"/>
        <v>0</v>
      </c>
      <c r="M193" s="42">
        <f t="shared" si="41"/>
        <v>0</v>
      </c>
      <c r="N193" s="42" t="s">
        <v>584</v>
      </c>
      <c r="O193" s="157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29"/>
        <v>183</v>
      </c>
      <c r="B194" s="44"/>
      <c r="C194" s="138">
        <v>39009</v>
      </c>
      <c r="E194" s="137" t="s">
        <v>305</v>
      </c>
      <c r="G194" s="134">
        <f>+O191</f>
        <v>16567.311857204022</v>
      </c>
      <c r="H194" s="130">
        <v>5.4</v>
      </c>
      <c r="I194" s="135" t="str">
        <f t="shared" si="37"/>
        <v>P, S, T &amp; D Plant</v>
      </c>
      <c r="J194" s="135">
        <f t="shared" si="38"/>
        <v>6903.8284757964248</v>
      </c>
      <c r="K194" s="135">
        <f t="shared" si="39"/>
        <v>9471.3471097198199</v>
      </c>
      <c r="L194" s="135">
        <f t="shared" si="40"/>
        <v>192.13627168777717</v>
      </c>
      <c r="M194" s="42">
        <f t="shared" si="41"/>
        <v>0</v>
      </c>
      <c r="N194" s="42" t="s">
        <v>557</v>
      </c>
      <c r="O194" s="157">
        <v>10563.280133434513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29"/>
        <v>184</v>
      </c>
      <c r="B195" s="44"/>
      <c r="C195" s="138">
        <v>39100</v>
      </c>
      <c r="E195" s="137" t="s">
        <v>306</v>
      </c>
      <c r="G195" s="134">
        <f>+O194+O197+O198</f>
        <v>10743.159056637385</v>
      </c>
      <c r="H195" s="130">
        <v>5.4</v>
      </c>
      <c r="I195" s="135" t="str">
        <f t="shared" si="37"/>
        <v>P, S, T &amp; D Plant</v>
      </c>
      <c r="J195" s="135">
        <f t="shared" si="38"/>
        <v>4476.8232803544597</v>
      </c>
      <c r="K195" s="135">
        <f t="shared" si="39"/>
        <v>6141.7440172165007</v>
      </c>
      <c r="L195" s="135">
        <f t="shared" si="40"/>
        <v>124.59175906642469</v>
      </c>
      <c r="M195" s="42">
        <f t="shared" si="41"/>
        <v>0</v>
      </c>
      <c r="N195" s="42" t="s">
        <v>585</v>
      </c>
      <c r="O195" s="157">
        <v>0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29"/>
        <v>185</v>
      </c>
      <c r="B196" s="44"/>
      <c r="C196" s="138">
        <v>39102</v>
      </c>
      <c r="E196" s="137" t="s">
        <v>307</v>
      </c>
      <c r="G196" s="134">
        <f t="shared" ref="G196:G197" si="42">+O195</f>
        <v>0</v>
      </c>
      <c r="H196" s="130">
        <v>5.4</v>
      </c>
      <c r="I196" s="135" t="str">
        <f t="shared" si="37"/>
        <v>P, S, T &amp; D Plant</v>
      </c>
      <c r="J196" s="135">
        <f t="shared" si="38"/>
        <v>0</v>
      </c>
      <c r="K196" s="135">
        <f t="shared" si="39"/>
        <v>0</v>
      </c>
      <c r="L196" s="135">
        <f t="shared" si="40"/>
        <v>0</v>
      </c>
      <c r="M196" s="42">
        <f t="shared" si="41"/>
        <v>0</v>
      </c>
      <c r="N196" s="42" t="s">
        <v>467</v>
      </c>
      <c r="O196" s="157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29"/>
        <v>186</v>
      </c>
      <c r="B197" s="44"/>
      <c r="C197" s="145">
        <v>39103</v>
      </c>
      <c r="E197" s="137" t="s">
        <v>308</v>
      </c>
      <c r="G197" s="134">
        <f t="shared" si="42"/>
        <v>0</v>
      </c>
      <c r="H197" s="130">
        <v>5.4</v>
      </c>
      <c r="I197" s="135" t="str">
        <f t="shared" si="37"/>
        <v>P, S, T &amp; D Plant</v>
      </c>
      <c r="J197" s="135">
        <f t="shared" si="38"/>
        <v>0</v>
      </c>
      <c r="K197" s="135">
        <f t="shared" si="39"/>
        <v>0</v>
      </c>
      <c r="L197" s="135">
        <f t="shared" si="40"/>
        <v>0</v>
      </c>
      <c r="M197" s="42">
        <f t="shared" si="41"/>
        <v>0</v>
      </c>
      <c r="N197" s="42" t="s">
        <v>586</v>
      </c>
      <c r="O197" s="157">
        <v>161.71532108074334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29"/>
        <v>187</v>
      </c>
      <c r="B198" s="44"/>
      <c r="C198" s="138">
        <v>39200</v>
      </c>
      <c r="E198" s="137" t="s">
        <v>309</v>
      </c>
      <c r="G198" s="134">
        <f>+O199</f>
        <v>0</v>
      </c>
      <c r="H198" s="130">
        <v>5.4</v>
      </c>
      <c r="I198" s="135" t="str">
        <f t="shared" si="37"/>
        <v>P, S, T &amp; D Plant</v>
      </c>
      <c r="J198" s="135">
        <f t="shared" si="38"/>
        <v>0</v>
      </c>
      <c r="K198" s="135">
        <f t="shared" si="39"/>
        <v>0</v>
      </c>
      <c r="L198" s="135">
        <f t="shared" si="40"/>
        <v>0</v>
      </c>
      <c r="M198" s="42">
        <f t="shared" si="41"/>
        <v>0</v>
      </c>
      <c r="N198" s="42" t="s">
        <v>528</v>
      </c>
      <c r="O198" s="157">
        <v>18.163602122129639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29"/>
        <v>188</v>
      </c>
      <c r="B199" s="44"/>
      <c r="C199" s="138">
        <v>39201</v>
      </c>
      <c r="E199" s="137" t="s">
        <v>310</v>
      </c>
      <c r="G199" s="134">
        <v>0</v>
      </c>
      <c r="H199" s="130">
        <v>5.4</v>
      </c>
      <c r="I199" s="135" t="str">
        <f t="shared" si="37"/>
        <v>P, S, T &amp; D Plant</v>
      </c>
      <c r="J199" s="135">
        <f t="shared" si="38"/>
        <v>0</v>
      </c>
      <c r="K199" s="135">
        <f t="shared" si="39"/>
        <v>0</v>
      </c>
      <c r="L199" s="135">
        <f t="shared" si="40"/>
        <v>0</v>
      </c>
      <c r="M199" s="42">
        <f t="shared" si="41"/>
        <v>0</v>
      </c>
      <c r="N199" s="42" t="s">
        <v>558</v>
      </c>
      <c r="O199" s="157">
        <v>0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29"/>
        <v>189</v>
      </c>
      <c r="B200" s="44"/>
      <c r="C200" s="138">
        <v>39202</v>
      </c>
      <c r="E200" s="137" t="s">
        <v>311</v>
      </c>
      <c r="G200" s="134">
        <v>0</v>
      </c>
      <c r="H200" s="130">
        <v>5.4</v>
      </c>
      <c r="I200" s="135" t="str">
        <f t="shared" si="37"/>
        <v>P, S, T &amp; D Plant</v>
      </c>
      <c r="J200" s="135">
        <f t="shared" si="38"/>
        <v>0</v>
      </c>
      <c r="K200" s="135">
        <f t="shared" si="39"/>
        <v>0</v>
      </c>
      <c r="L200" s="135">
        <f t="shared" si="40"/>
        <v>0</v>
      </c>
      <c r="M200" s="42">
        <f t="shared" si="41"/>
        <v>0</v>
      </c>
      <c r="N200" s="42" t="s">
        <v>587</v>
      </c>
      <c r="O200" s="157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29"/>
        <v>190</v>
      </c>
      <c r="B201" s="44"/>
      <c r="C201" s="138">
        <v>39300</v>
      </c>
      <c r="E201" s="137" t="s">
        <v>197</v>
      </c>
      <c r="G201" s="134">
        <f>+O200</f>
        <v>0</v>
      </c>
      <c r="H201" s="130">
        <v>5.4</v>
      </c>
      <c r="I201" s="135" t="str">
        <f t="shared" si="37"/>
        <v>P, S, T &amp; D Plant</v>
      </c>
      <c r="J201" s="135">
        <f t="shared" si="38"/>
        <v>0</v>
      </c>
      <c r="K201" s="135">
        <f t="shared" si="39"/>
        <v>0</v>
      </c>
      <c r="L201" s="135">
        <f t="shared" si="40"/>
        <v>0</v>
      </c>
      <c r="M201" s="42">
        <f t="shared" si="41"/>
        <v>0</v>
      </c>
      <c r="N201" s="42" t="s">
        <v>560</v>
      </c>
      <c r="O201" s="157">
        <v>1760.9928632111823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29"/>
        <v>191</v>
      </c>
      <c r="B202" s="44"/>
      <c r="C202" s="138">
        <v>39400</v>
      </c>
      <c r="E202" s="137" t="s">
        <v>312</v>
      </c>
      <c r="G202" s="134">
        <f>+O201</f>
        <v>1760.9928632111823</v>
      </c>
      <c r="H202" s="130">
        <v>5.4</v>
      </c>
      <c r="I202" s="135" t="str">
        <f t="shared" si="37"/>
        <v>P, S, T &amp; D Plant</v>
      </c>
      <c r="J202" s="135">
        <f t="shared" si="38"/>
        <v>733.8301336692175</v>
      </c>
      <c r="K202" s="135">
        <f t="shared" si="39"/>
        <v>1006.739947251001</v>
      </c>
      <c r="L202" s="135">
        <f t="shared" si="40"/>
        <v>20.422782290963767</v>
      </c>
      <c r="M202" s="42">
        <f t="shared" si="41"/>
        <v>0</v>
      </c>
      <c r="N202" s="42" t="s">
        <v>529</v>
      </c>
      <c r="O202" s="157">
        <v>0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29"/>
        <v>192</v>
      </c>
      <c r="B203" s="44"/>
      <c r="C203" s="138">
        <v>39500</v>
      </c>
      <c r="E203" s="42" t="s">
        <v>463</v>
      </c>
      <c r="G203" s="134">
        <f>+O203</f>
        <v>0</v>
      </c>
      <c r="H203" s="130">
        <v>5.4</v>
      </c>
      <c r="I203" s="135" t="str">
        <f t="shared" si="37"/>
        <v>P, S, T &amp; D Plant</v>
      </c>
      <c r="J203" s="135">
        <f t="shared" si="38"/>
        <v>0</v>
      </c>
      <c r="K203" s="135">
        <f t="shared" si="39"/>
        <v>0</v>
      </c>
      <c r="L203" s="135">
        <f t="shared" si="40"/>
        <v>0</v>
      </c>
      <c r="M203" s="42">
        <f t="shared" si="41"/>
        <v>0</v>
      </c>
      <c r="N203" s="42" t="s">
        <v>588</v>
      </c>
      <c r="O203" s="157">
        <v>0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29"/>
        <v>193</v>
      </c>
      <c r="B204" s="44"/>
      <c r="C204" s="138">
        <v>39603</v>
      </c>
      <c r="E204" s="137" t="s">
        <v>314</v>
      </c>
      <c r="G204" s="134">
        <v>0</v>
      </c>
      <c r="H204" s="130">
        <v>5.4</v>
      </c>
      <c r="I204" s="135" t="str">
        <f t="shared" si="37"/>
        <v>P, S, T &amp; D Plant</v>
      </c>
      <c r="J204" s="135">
        <f t="shared" si="38"/>
        <v>0</v>
      </c>
      <c r="K204" s="135">
        <f t="shared" si="39"/>
        <v>0</v>
      </c>
      <c r="L204" s="135">
        <f t="shared" si="40"/>
        <v>0</v>
      </c>
      <c r="M204" s="42">
        <f t="shared" si="41"/>
        <v>0</v>
      </c>
      <c r="N204" s="42" t="s">
        <v>564</v>
      </c>
      <c r="O204" s="157">
        <v>26.848886258938787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3">A204+1</f>
        <v>194</v>
      </c>
      <c r="B205" s="44"/>
      <c r="C205" s="136">
        <v>39604</v>
      </c>
      <c r="E205" s="137" t="s">
        <v>315</v>
      </c>
      <c r="G205" s="134">
        <v>0</v>
      </c>
      <c r="H205" s="130">
        <v>5.4</v>
      </c>
      <c r="I205" s="135" t="str">
        <f t="shared" si="37"/>
        <v>P, S, T &amp; D Plant</v>
      </c>
      <c r="J205" s="135">
        <f t="shared" si="38"/>
        <v>0</v>
      </c>
      <c r="K205" s="135">
        <f t="shared" si="39"/>
        <v>0</v>
      </c>
      <c r="L205" s="135">
        <f t="shared" si="40"/>
        <v>0</v>
      </c>
      <c r="M205" s="42">
        <f t="shared" si="41"/>
        <v>0</v>
      </c>
      <c r="N205" s="42" t="s">
        <v>530</v>
      </c>
      <c r="O205" s="157"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3"/>
        <v>195</v>
      </c>
      <c r="B206" s="44"/>
      <c r="C206" s="136">
        <v>39605</v>
      </c>
      <c r="E206" s="140" t="s">
        <v>316</v>
      </c>
      <c r="G206" s="134">
        <v>0</v>
      </c>
      <c r="H206" s="130">
        <v>5.4</v>
      </c>
      <c r="I206" s="135" t="str">
        <f t="shared" si="37"/>
        <v>P, S, T &amp; D Plant</v>
      </c>
      <c r="J206" s="135">
        <f t="shared" si="38"/>
        <v>0</v>
      </c>
      <c r="K206" s="135">
        <f t="shared" si="39"/>
        <v>0</v>
      </c>
      <c r="L206" s="135">
        <f t="shared" si="40"/>
        <v>0</v>
      </c>
      <c r="M206" s="42">
        <f t="shared" si="41"/>
        <v>0</v>
      </c>
      <c r="N206" s="42" t="s">
        <v>567</v>
      </c>
      <c r="O206" s="157">
        <v>20.327953557708085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3"/>
        <v>196</v>
      </c>
      <c r="B207" s="44"/>
      <c r="C207" s="136">
        <v>39700</v>
      </c>
      <c r="E207" s="137" t="s">
        <v>317</v>
      </c>
      <c r="G207" s="134">
        <f>+O204</f>
        <v>26.848886258938787</v>
      </c>
      <c r="H207" s="130">
        <v>5.4</v>
      </c>
      <c r="I207" s="135" t="str">
        <f t="shared" si="37"/>
        <v>P, S, T &amp; D Plant</v>
      </c>
      <c r="J207" s="135">
        <f t="shared" si="38"/>
        <v>11.188303032835117</v>
      </c>
      <c r="K207" s="135">
        <f t="shared" si="39"/>
        <v>15.349208336246777</v>
      </c>
      <c r="L207" s="135">
        <f t="shared" si="40"/>
        <v>0.31137488985689238</v>
      </c>
      <c r="M207" s="42">
        <f t="shared" si="41"/>
        <v>0</v>
      </c>
      <c r="N207" s="42" t="s">
        <v>531</v>
      </c>
      <c r="O207" s="157">
        <v>46.047299360023324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3"/>
        <v>197</v>
      </c>
      <c r="B208" s="44"/>
      <c r="C208" s="136">
        <v>39701</v>
      </c>
      <c r="E208" s="137" t="s">
        <v>318</v>
      </c>
      <c r="G208" s="134">
        <v>0</v>
      </c>
      <c r="H208" s="130">
        <v>5.4</v>
      </c>
      <c r="I208" s="135" t="str">
        <f t="shared" si="37"/>
        <v>P, S, T &amp; D Plant</v>
      </c>
      <c r="J208" s="135">
        <f t="shared" si="38"/>
        <v>0</v>
      </c>
      <c r="K208" s="135">
        <f t="shared" si="39"/>
        <v>0</v>
      </c>
      <c r="L208" s="135">
        <f t="shared" si="40"/>
        <v>0</v>
      </c>
      <c r="M208" s="42">
        <f t="shared" si="41"/>
        <v>0</v>
      </c>
      <c r="N208" s="42" t="s">
        <v>589</v>
      </c>
      <c r="O208" s="157">
        <v>0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3"/>
        <v>198</v>
      </c>
      <c r="B209" s="44"/>
      <c r="C209" s="136">
        <v>39702</v>
      </c>
      <c r="E209" s="137" t="s">
        <v>319</v>
      </c>
      <c r="G209" s="134">
        <v>0</v>
      </c>
      <c r="H209" s="130">
        <v>5.4</v>
      </c>
      <c r="I209" s="135" t="str">
        <f t="shared" si="37"/>
        <v>P, S, T &amp; D Plant</v>
      </c>
      <c r="J209" s="135">
        <f t="shared" si="38"/>
        <v>0</v>
      </c>
      <c r="K209" s="135">
        <f t="shared" si="39"/>
        <v>0</v>
      </c>
      <c r="L209" s="135">
        <f t="shared" si="40"/>
        <v>0</v>
      </c>
      <c r="M209" s="42">
        <f t="shared" si="41"/>
        <v>0</v>
      </c>
      <c r="N209" s="42" t="s">
        <v>580</v>
      </c>
      <c r="O209" s="157">
        <v>93708.172373946625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3"/>
        <v>199</v>
      </c>
      <c r="B210" s="44"/>
      <c r="C210" s="136">
        <v>39705</v>
      </c>
      <c r="E210" s="137" t="s">
        <v>320</v>
      </c>
      <c r="G210" s="134">
        <v>0</v>
      </c>
      <c r="H210" s="130">
        <v>5.4</v>
      </c>
      <c r="I210" s="135" t="str">
        <f t="shared" si="37"/>
        <v>P, S, T &amp; D Plant</v>
      </c>
      <c r="J210" s="135">
        <f t="shared" si="38"/>
        <v>0</v>
      </c>
      <c r="K210" s="135">
        <f t="shared" si="39"/>
        <v>0</v>
      </c>
      <c r="L210" s="135">
        <f t="shared" si="40"/>
        <v>0</v>
      </c>
      <c r="M210" s="42">
        <f t="shared" si="41"/>
        <v>0</v>
      </c>
      <c r="N210" s="42" t="s">
        <v>581</v>
      </c>
      <c r="O210" s="157">
        <v>16483.138616121218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3"/>
        <v>200</v>
      </c>
      <c r="B211" s="44"/>
      <c r="C211" s="136">
        <v>39800</v>
      </c>
      <c r="E211" s="137" t="s">
        <v>321</v>
      </c>
      <c r="G211" s="134">
        <f>+O206+O207</f>
        <v>66.375252917731416</v>
      </c>
      <c r="H211" s="130">
        <v>5.4</v>
      </c>
      <c r="I211" s="135" t="str">
        <f t="shared" si="37"/>
        <v>P, S, T &amp; D Plant</v>
      </c>
      <c r="J211" s="135">
        <f t="shared" si="38"/>
        <v>27.659487859665315</v>
      </c>
      <c r="K211" s="135">
        <f t="shared" si="39"/>
        <v>37.945990592669006</v>
      </c>
      <c r="L211" s="135">
        <f t="shared" si="40"/>
        <v>0.76977446539709427</v>
      </c>
      <c r="M211" s="42">
        <f t="shared" si="41"/>
        <v>0</v>
      </c>
      <c r="N211" s="42" t="s">
        <v>570</v>
      </c>
      <c r="O211" s="157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3"/>
        <v>201</v>
      </c>
      <c r="B212" s="44"/>
      <c r="C212" s="136">
        <v>39900</v>
      </c>
      <c r="E212" s="137" t="s">
        <v>322</v>
      </c>
      <c r="G212" s="134">
        <f t="shared" ref="G212:G219" si="44">+O208</f>
        <v>0</v>
      </c>
      <c r="H212" s="130">
        <v>5.4</v>
      </c>
      <c r="I212" s="135" t="str">
        <f t="shared" si="37"/>
        <v>P, S, T &amp; D Plant</v>
      </c>
      <c r="J212" s="135">
        <f t="shared" si="38"/>
        <v>0</v>
      </c>
      <c r="K212" s="135">
        <f t="shared" si="39"/>
        <v>0</v>
      </c>
      <c r="L212" s="135">
        <f t="shared" si="40"/>
        <v>0</v>
      </c>
      <c r="M212" s="42">
        <f t="shared" si="41"/>
        <v>0</v>
      </c>
      <c r="N212" s="42" t="s">
        <v>590</v>
      </c>
      <c r="O212" s="157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3"/>
        <v>202</v>
      </c>
      <c r="B213" s="44"/>
      <c r="C213" s="136">
        <v>39901</v>
      </c>
      <c r="E213" s="137" t="s">
        <v>323</v>
      </c>
      <c r="G213" s="134">
        <f>+O209+O218</f>
        <v>98033.440271288724</v>
      </c>
      <c r="H213" s="130">
        <v>5.4</v>
      </c>
      <c r="I213" s="135" t="str">
        <f t="shared" si="37"/>
        <v>P, S, T &amp; D Plant</v>
      </c>
      <c r="J213" s="135">
        <f t="shared" si="38"/>
        <v>40851.893316109286</v>
      </c>
      <c r="K213" s="135">
        <f t="shared" si="39"/>
        <v>56044.622638380184</v>
      </c>
      <c r="L213" s="135">
        <f t="shared" si="40"/>
        <v>1136.9243167992504</v>
      </c>
      <c r="M213" s="42">
        <f t="shared" si="41"/>
        <v>0</v>
      </c>
      <c r="N213" s="42" t="s">
        <v>591</v>
      </c>
      <c r="O213" s="157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3"/>
        <v>203</v>
      </c>
      <c r="B214" s="44"/>
      <c r="C214" s="136">
        <v>39902</v>
      </c>
      <c r="E214" s="137" t="s">
        <v>324</v>
      </c>
      <c r="G214" s="134">
        <f>+O210+O219</f>
        <v>17098.603731682404</v>
      </c>
      <c r="H214" s="130">
        <v>5.4</v>
      </c>
      <c r="I214" s="135" t="str">
        <f t="shared" si="37"/>
        <v>P, S, T &amp; D Plant</v>
      </c>
      <c r="J214" s="135">
        <f t="shared" si="38"/>
        <v>7125.2251636597111</v>
      </c>
      <c r="K214" s="135">
        <f t="shared" si="39"/>
        <v>9775.0807391179005</v>
      </c>
      <c r="L214" s="135">
        <f t="shared" si="40"/>
        <v>198.29782890479174</v>
      </c>
      <c r="M214" s="42">
        <f t="shared" si="41"/>
        <v>0</v>
      </c>
      <c r="N214" s="42" t="s">
        <v>571</v>
      </c>
      <c r="O214" s="157">
        <v>4988.8035196077099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3"/>
        <v>204</v>
      </c>
      <c r="B215" s="44"/>
      <c r="C215" s="136">
        <v>39903</v>
      </c>
      <c r="E215" s="137" t="s">
        <v>325</v>
      </c>
      <c r="G215" s="134">
        <f t="shared" ref="G215" si="45">+O211+O220</f>
        <v>0</v>
      </c>
      <c r="H215" s="130">
        <v>5.4</v>
      </c>
      <c r="I215" s="135" t="str">
        <f t="shared" si="37"/>
        <v>P, S, T &amp; D Plant</v>
      </c>
      <c r="J215" s="135">
        <f t="shared" si="38"/>
        <v>0</v>
      </c>
      <c r="K215" s="135">
        <f t="shared" si="39"/>
        <v>0</v>
      </c>
      <c r="L215" s="135">
        <f t="shared" si="40"/>
        <v>0</v>
      </c>
      <c r="M215" s="42">
        <f t="shared" si="41"/>
        <v>0</v>
      </c>
      <c r="N215" s="42" t="s">
        <v>572</v>
      </c>
      <c r="O215" s="157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3"/>
        <v>205</v>
      </c>
      <c r="B216" s="44"/>
      <c r="C216" s="136">
        <v>39904</v>
      </c>
      <c r="E216" s="137" t="s">
        <v>326</v>
      </c>
      <c r="G216" s="134">
        <f t="shared" si="44"/>
        <v>0</v>
      </c>
      <c r="H216" s="130">
        <v>5.4</v>
      </c>
      <c r="I216" s="135" t="str">
        <f t="shared" si="37"/>
        <v>P, S, T &amp; D Plant</v>
      </c>
      <c r="J216" s="135">
        <f t="shared" si="38"/>
        <v>0</v>
      </c>
      <c r="K216" s="135">
        <f t="shared" si="39"/>
        <v>0</v>
      </c>
      <c r="L216" s="135">
        <f t="shared" si="40"/>
        <v>0</v>
      </c>
      <c r="M216" s="42">
        <f t="shared" si="41"/>
        <v>0</v>
      </c>
      <c r="N216" s="42" t="s">
        <v>573</v>
      </c>
      <c r="O216" s="157">
        <v>193.53258568765855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3"/>
        <v>206</v>
      </c>
      <c r="B217" s="44"/>
      <c r="C217" s="136">
        <v>39905</v>
      </c>
      <c r="E217" s="137" t="s">
        <v>327</v>
      </c>
      <c r="G217" s="134">
        <f t="shared" si="44"/>
        <v>0</v>
      </c>
      <c r="H217" s="130">
        <v>5.4</v>
      </c>
      <c r="I217" s="135" t="str">
        <f t="shared" si="37"/>
        <v>P, S, T &amp; D Plant</v>
      </c>
      <c r="J217" s="135">
        <f t="shared" si="38"/>
        <v>0</v>
      </c>
      <c r="K217" s="135">
        <f t="shared" si="39"/>
        <v>0</v>
      </c>
      <c r="L217" s="135">
        <f t="shared" si="40"/>
        <v>0</v>
      </c>
      <c r="M217" s="42">
        <f t="shared" si="41"/>
        <v>0</v>
      </c>
      <c r="N217" s="42" t="s">
        <v>592</v>
      </c>
      <c r="O217" s="157">
        <v>0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3"/>
        <v>207</v>
      </c>
      <c r="B218" s="44"/>
      <c r="C218" s="136">
        <v>39906</v>
      </c>
      <c r="E218" s="137" t="s">
        <v>328</v>
      </c>
      <c r="G218" s="134">
        <f t="shared" si="44"/>
        <v>4988.8035196077099</v>
      </c>
      <c r="H218" s="130">
        <v>5.4</v>
      </c>
      <c r="I218" s="135" t="str">
        <f t="shared" si="37"/>
        <v>P, S, T &amp; D Plant</v>
      </c>
      <c r="J218" s="135">
        <f t="shared" si="38"/>
        <v>2078.9035720266634</v>
      </c>
      <c r="K218" s="135">
        <f t="shared" si="39"/>
        <v>2852.0432405484275</v>
      </c>
      <c r="L218" s="135">
        <f t="shared" si="40"/>
        <v>57.856707032618864</v>
      </c>
      <c r="M218" s="42">
        <f t="shared" si="41"/>
        <v>0</v>
      </c>
      <c r="N218" s="42" t="s">
        <v>532</v>
      </c>
      <c r="O218" s="157">
        <v>4325.2678973420989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3"/>
        <v>208</v>
      </c>
      <c r="B219" s="44"/>
      <c r="C219" s="136">
        <v>39907</v>
      </c>
      <c r="E219" s="137" t="s">
        <v>329</v>
      </c>
      <c r="G219" s="134">
        <f t="shared" si="44"/>
        <v>0</v>
      </c>
      <c r="H219" s="130">
        <v>5.4</v>
      </c>
      <c r="I219" s="135" t="str">
        <f t="shared" si="37"/>
        <v>P, S, T &amp; D Plant</v>
      </c>
      <c r="J219" s="135">
        <f t="shared" si="38"/>
        <v>0</v>
      </c>
      <c r="K219" s="135">
        <f t="shared" si="39"/>
        <v>0</v>
      </c>
      <c r="L219" s="135">
        <f t="shared" si="40"/>
        <v>0</v>
      </c>
      <c r="M219" s="42">
        <f t="shared" si="41"/>
        <v>0</v>
      </c>
      <c r="N219" s="42" t="s">
        <v>533</v>
      </c>
      <c r="O219" s="157">
        <v>615.46511556118583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3"/>
        <v>209</v>
      </c>
      <c r="B220" s="44"/>
      <c r="C220" s="136">
        <v>39908</v>
      </c>
      <c r="E220" s="137" t="s">
        <v>330</v>
      </c>
      <c r="G220" s="134">
        <f>+O217</f>
        <v>0</v>
      </c>
      <c r="H220" s="130">
        <v>5.4</v>
      </c>
      <c r="I220" s="135" t="str">
        <f t="shared" si="37"/>
        <v>P, S, T &amp; D Plant</v>
      </c>
      <c r="J220" s="135">
        <f t="shared" si="38"/>
        <v>0</v>
      </c>
      <c r="K220" s="135">
        <f t="shared" si="39"/>
        <v>0</v>
      </c>
      <c r="L220" s="135">
        <f t="shared" si="40"/>
        <v>0</v>
      </c>
      <c r="M220" s="42">
        <f t="shared" si="41"/>
        <v>0</v>
      </c>
      <c r="N220" s="42" t="s">
        <v>534</v>
      </c>
      <c r="O220" s="157">
        <v>0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3"/>
        <v>210</v>
      </c>
      <c r="B221" s="44"/>
      <c r="C221" s="136">
        <v>39909</v>
      </c>
      <c r="E221" s="137" t="s">
        <v>331</v>
      </c>
      <c r="G221" s="134">
        <f>+O216+O223</f>
        <v>1936.818284220411</v>
      </c>
      <c r="H221" s="130">
        <v>5.4</v>
      </c>
      <c r="I221" s="135" t="str">
        <f t="shared" si="37"/>
        <v>P, S, T &amp; D Plant</v>
      </c>
      <c r="J221" s="135">
        <f t="shared" si="38"/>
        <v>807.0990235648693</v>
      </c>
      <c r="K221" s="135">
        <f t="shared" si="39"/>
        <v>1107.2573762367358</v>
      </c>
      <c r="L221" s="135">
        <f t="shared" si="40"/>
        <v>22.461884418805781</v>
      </c>
      <c r="M221" s="42">
        <f t="shared" si="41"/>
        <v>0</v>
      </c>
      <c r="N221" s="42" t="s">
        <v>464</v>
      </c>
      <c r="O221" s="157">
        <v>0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3"/>
        <v>211</v>
      </c>
      <c r="B222" s="44"/>
      <c r="C222" s="136">
        <v>39924</v>
      </c>
      <c r="E222" s="137" t="s">
        <v>332</v>
      </c>
      <c r="G222" s="134">
        <f>+O221</f>
        <v>0</v>
      </c>
      <c r="H222" s="130">
        <v>5.4</v>
      </c>
      <c r="I222" s="135" t="str">
        <f t="shared" si="37"/>
        <v>P, S, T &amp; D Plant</v>
      </c>
      <c r="J222" s="135">
        <f t="shared" si="38"/>
        <v>0</v>
      </c>
      <c r="K222" s="135">
        <f t="shared" si="39"/>
        <v>0</v>
      </c>
      <c r="L222" s="135">
        <f t="shared" si="40"/>
        <v>0</v>
      </c>
      <c r="M222" s="42">
        <f t="shared" si="41"/>
        <v>0</v>
      </c>
      <c r="N222" s="42" t="s">
        <v>535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3"/>
        <v>212</v>
      </c>
      <c r="B223" s="44"/>
      <c r="C223" s="146"/>
      <c r="E223" s="137"/>
      <c r="G223" s="139"/>
      <c r="H223" s="130"/>
      <c r="I223" s="135"/>
      <c r="J223" s="135"/>
      <c r="K223" s="135"/>
      <c r="L223" s="135"/>
      <c r="M223" s="42"/>
      <c r="N223" s="42" t="s">
        <v>536</v>
      </c>
      <c r="O223" s="42">
        <v>1743.2856985327523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3"/>
        <v>213</v>
      </c>
      <c r="B224" s="44"/>
      <c r="C224" s="44"/>
      <c r="D224" s="44"/>
      <c r="E224" s="44"/>
      <c r="G224" s="42"/>
      <c r="H224" s="130"/>
      <c r="I224" s="42"/>
      <c r="J224" s="42"/>
      <c r="K224" s="42"/>
      <c r="L224" s="42"/>
      <c r="M224" s="42"/>
      <c r="N224" s="42" t="s">
        <v>537</v>
      </c>
      <c r="O224" s="42">
        <v>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3"/>
        <v>214</v>
      </c>
      <c r="B225" s="44"/>
      <c r="C225" s="44"/>
      <c r="D225" s="44" t="s">
        <v>159</v>
      </c>
      <c r="E225" s="44"/>
      <c r="G225" s="42">
        <f>SUM(G189:G223)</f>
        <v>157695.10571857487</v>
      </c>
      <c r="H225" s="130"/>
      <c r="I225" s="135"/>
      <c r="J225" s="42">
        <f>SUM(J189:J223)</f>
        <v>65713.736225724613</v>
      </c>
      <c r="K225" s="42">
        <f>SUM(K189:K223)</f>
        <v>90152.530273951765</v>
      </c>
      <c r="L225" s="42">
        <f>SUM(L189:L223)</f>
        <v>1828.8392188984988</v>
      </c>
      <c r="M225" s="42">
        <f>SUM(J225:L225)-G225</f>
        <v>0</v>
      </c>
      <c r="N225" s="42" t="s">
        <v>538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3"/>
        <v>215</v>
      </c>
      <c r="B226" s="44"/>
      <c r="C226" s="44"/>
      <c r="D226" s="44"/>
      <c r="E226" s="44"/>
      <c r="G226" s="42"/>
      <c r="H226" s="130"/>
      <c r="I226" s="135"/>
      <c r="J226" s="135"/>
      <c r="K226" s="135"/>
      <c r="L226" s="135"/>
      <c r="M226" s="42"/>
      <c r="N226" s="42" t="s">
        <v>539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3"/>
        <v>216</v>
      </c>
      <c r="B227" s="44"/>
      <c r="C227" s="44"/>
      <c r="D227" s="44" t="s">
        <v>363</v>
      </c>
      <c r="E227" s="44"/>
      <c r="G227" s="42"/>
      <c r="H227" s="130"/>
      <c r="I227" s="135"/>
      <c r="J227" s="135"/>
      <c r="K227" s="135"/>
      <c r="L227" s="135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3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3"/>
        <v>218</v>
      </c>
      <c r="B229" s="44"/>
      <c r="C229" s="44"/>
      <c r="D229" s="44" t="s">
        <v>158</v>
      </c>
      <c r="E229" s="44"/>
      <c r="G229" s="42"/>
      <c r="H229" s="130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3"/>
        <v>219</v>
      </c>
      <c r="B230" s="44"/>
      <c r="C230" s="44"/>
      <c r="D230" s="44"/>
      <c r="E230" s="44"/>
      <c r="G230" s="42"/>
      <c r="H230" s="130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3"/>
        <v>220</v>
      </c>
      <c r="B231" s="44"/>
      <c r="C231" s="138">
        <v>37400</v>
      </c>
      <c r="E231" s="137" t="s">
        <v>125</v>
      </c>
      <c r="G231" s="134">
        <f>+O231+O232</f>
        <v>0</v>
      </c>
      <c r="H231" s="130">
        <v>5.4</v>
      </c>
      <c r="I231" s="135" t="str">
        <f>VLOOKUP($H231,class,3)</f>
        <v>P, S, T &amp; D Plant</v>
      </c>
      <c r="J231" s="135">
        <f>$G231*VLOOKUP($H231,class,6)</f>
        <v>0</v>
      </c>
      <c r="K231" s="135">
        <f>$G231*VLOOKUP($H231,class,7)</f>
        <v>0</v>
      </c>
      <c r="L231" s="135">
        <f>$G231*VLOOKUP($H231,class,8)</f>
        <v>0</v>
      </c>
      <c r="M231" s="42">
        <f>SUM(J231:L231)-G231</f>
        <v>0</v>
      </c>
      <c r="N231" s="153" t="s">
        <v>593</v>
      </c>
      <c r="O231" s="42">
        <v>0</v>
      </c>
      <c r="P231" s="153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3"/>
        <v>221</v>
      </c>
      <c r="B232" s="44"/>
      <c r="C232" s="138">
        <v>39001</v>
      </c>
      <c r="E232" s="137" t="s">
        <v>302</v>
      </c>
      <c r="G232" s="134">
        <v>0</v>
      </c>
      <c r="H232" s="130">
        <v>5.4</v>
      </c>
      <c r="I232" s="135" t="str">
        <f t="shared" ref="I232:I264" si="46">VLOOKUP($H232,class,3)</f>
        <v>P, S, T &amp; D Plant</v>
      </c>
      <c r="J232" s="135">
        <f t="shared" ref="J232:J264" si="47">$G232*VLOOKUP($H232,class,6)</f>
        <v>0</v>
      </c>
      <c r="K232" s="135">
        <f t="shared" ref="K232:K264" si="48">$G232*VLOOKUP($H232,class,7)</f>
        <v>0</v>
      </c>
      <c r="L232" s="135">
        <f t="shared" ref="L232:L264" si="49">$G232*VLOOKUP($H232,class,8)</f>
        <v>0</v>
      </c>
      <c r="M232" s="42">
        <f t="shared" ref="M232:M264" si="50">SUM(J232:L232)-G232</f>
        <v>0</v>
      </c>
      <c r="N232" s="153" t="s">
        <v>594</v>
      </c>
      <c r="O232" s="42">
        <v>0</v>
      </c>
      <c r="P232" s="153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3"/>
        <v>222</v>
      </c>
      <c r="B233" s="44"/>
      <c r="C233" s="138">
        <v>36602</v>
      </c>
      <c r="E233" s="137" t="s">
        <v>149</v>
      </c>
      <c r="G233" s="134">
        <f>+O233+O235</f>
        <v>36407.439054716306</v>
      </c>
      <c r="H233" s="130">
        <v>5.4</v>
      </c>
      <c r="I233" s="135" t="str">
        <f t="shared" si="46"/>
        <v>P, S, T &amp; D Plant</v>
      </c>
      <c r="J233" s="135">
        <f t="shared" si="47"/>
        <v>15171.484465506552</v>
      </c>
      <c r="K233" s="135">
        <f t="shared" si="48"/>
        <v>20813.726187766861</v>
      </c>
      <c r="L233" s="135">
        <f t="shared" si="49"/>
        <v>422.22840144289421</v>
      </c>
      <c r="M233" s="42">
        <f t="shared" si="50"/>
        <v>0</v>
      </c>
      <c r="N233" s="153" t="s">
        <v>552</v>
      </c>
      <c r="O233" s="42">
        <v>21542.752395516654</v>
      </c>
      <c r="P233" s="153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3"/>
        <v>223</v>
      </c>
      <c r="B234" s="44"/>
      <c r="C234" s="138">
        <v>37503</v>
      </c>
      <c r="E234" s="137" t="s">
        <v>289</v>
      </c>
      <c r="G234" s="134">
        <v>0</v>
      </c>
      <c r="H234" s="130">
        <v>5.4</v>
      </c>
      <c r="I234" s="135" t="str">
        <f t="shared" si="46"/>
        <v>P, S, T &amp; D Plant</v>
      </c>
      <c r="J234" s="135">
        <f t="shared" si="47"/>
        <v>0</v>
      </c>
      <c r="K234" s="135">
        <f t="shared" si="48"/>
        <v>0</v>
      </c>
      <c r="L234" s="135">
        <f t="shared" si="49"/>
        <v>0</v>
      </c>
      <c r="M234" s="42">
        <f t="shared" si="50"/>
        <v>0</v>
      </c>
      <c r="N234" s="153" t="s">
        <v>556</v>
      </c>
      <c r="O234" s="42">
        <v>5198.5161211936811</v>
      </c>
      <c r="P234" s="153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3"/>
        <v>224</v>
      </c>
      <c r="B235" s="44"/>
      <c r="C235" s="138">
        <v>39004</v>
      </c>
      <c r="E235" s="137" t="s">
        <v>304</v>
      </c>
      <c r="G235" s="134">
        <v>0</v>
      </c>
      <c r="H235" s="130">
        <v>5.4</v>
      </c>
      <c r="I235" s="135" t="str">
        <f t="shared" si="46"/>
        <v>P, S, T &amp; D Plant</v>
      </c>
      <c r="J235" s="135">
        <f t="shared" si="47"/>
        <v>0</v>
      </c>
      <c r="K235" s="135">
        <f t="shared" si="48"/>
        <v>0</v>
      </c>
      <c r="L235" s="135">
        <f t="shared" si="49"/>
        <v>0</v>
      </c>
      <c r="M235" s="42">
        <f t="shared" si="50"/>
        <v>0</v>
      </c>
      <c r="N235" s="153" t="s">
        <v>595</v>
      </c>
      <c r="O235" s="42">
        <v>14864.686659199655</v>
      </c>
      <c r="P235" s="153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3"/>
        <v>225</v>
      </c>
      <c r="B236" s="44"/>
      <c r="C236" s="138">
        <v>39009</v>
      </c>
      <c r="E236" s="137" t="s">
        <v>305</v>
      </c>
      <c r="G236" s="134">
        <f>+O234</f>
        <v>5198.5161211936811</v>
      </c>
      <c r="H236" s="130">
        <v>5.4</v>
      </c>
      <c r="I236" s="135" t="str">
        <f t="shared" si="46"/>
        <v>P, S, T &amp; D Plant</v>
      </c>
      <c r="J236" s="135">
        <f t="shared" si="47"/>
        <v>2166.29371974897</v>
      </c>
      <c r="K236" s="135">
        <f t="shared" si="48"/>
        <v>2971.9335921047314</v>
      </c>
      <c r="L236" s="135">
        <f t="shared" si="49"/>
        <v>60.288809339979721</v>
      </c>
      <c r="M236" s="42">
        <f t="shared" si="50"/>
        <v>0</v>
      </c>
      <c r="N236" s="153" t="s">
        <v>557</v>
      </c>
      <c r="O236" s="42">
        <v>5481.3971443174569</v>
      </c>
      <c r="P236" s="153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3"/>
        <v>226</v>
      </c>
      <c r="B237" s="44"/>
      <c r="C237" s="138">
        <v>39100</v>
      </c>
      <c r="E237" s="137" t="s">
        <v>306</v>
      </c>
      <c r="G237" s="134">
        <f>+O236+O240</f>
        <v>7392.1112347648614</v>
      </c>
      <c r="H237" s="130">
        <v>5.4</v>
      </c>
      <c r="I237" s="135" t="str">
        <f t="shared" si="46"/>
        <v>P, S, T &amp; D Plant</v>
      </c>
      <c r="J237" s="135">
        <f t="shared" si="47"/>
        <v>3080.3952070614937</v>
      </c>
      <c r="K237" s="135">
        <f t="shared" si="48"/>
        <v>4225.9874131405013</v>
      </c>
      <c r="L237" s="135">
        <f t="shared" si="49"/>
        <v>85.728614562866483</v>
      </c>
      <c r="M237" s="42">
        <f t="shared" si="50"/>
        <v>0</v>
      </c>
      <c r="N237" s="153" t="s">
        <v>541</v>
      </c>
      <c r="O237" s="42">
        <v>0</v>
      </c>
      <c r="P237" s="153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3"/>
        <v>227</v>
      </c>
      <c r="B238" s="44"/>
      <c r="C238" s="138">
        <v>39102</v>
      </c>
      <c r="E238" s="137" t="s">
        <v>307</v>
      </c>
      <c r="G238" s="134">
        <v>0</v>
      </c>
      <c r="H238" s="130">
        <v>5.4</v>
      </c>
      <c r="I238" s="135" t="str">
        <f t="shared" si="46"/>
        <v>P, S, T &amp; D Plant</v>
      </c>
      <c r="J238" s="135">
        <f t="shared" si="47"/>
        <v>0</v>
      </c>
      <c r="K238" s="135">
        <f t="shared" si="48"/>
        <v>0</v>
      </c>
      <c r="L238" s="135">
        <f t="shared" si="49"/>
        <v>0</v>
      </c>
      <c r="M238" s="42">
        <f t="shared" si="50"/>
        <v>0</v>
      </c>
      <c r="N238" s="153" t="s">
        <v>542</v>
      </c>
      <c r="O238" s="42">
        <v>0</v>
      </c>
      <c r="P238" s="153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3"/>
        <v>228</v>
      </c>
      <c r="B239" s="44"/>
      <c r="C239" s="145">
        <v>39103</v>
      </c>
      <c r="E239" s="137" t="s">
        <v>308</v>
      </c>
      <c r="G239" s="134">
        <f>+O239</f>
        <v>0</v>
      </c>
      <c r="H239" s="130">
        <v>5.4</v>
      </c>
      <c r="I239" s="135" t="str">
        <f t="shared" si="46"/>
        <v>P, S, T &amp; D Plant</v>
      </c>
      <c r="J239" s="135">
        <f t="shared" si="47"/>
        <v>0</v>
      </c>
      <c r="K239" s="135">
        <f t="shared" si="48"/>
        <v>0</v>
      </c>
      <c r="L239" s="135">
        <f t="shared" si="49"/>
        <v>0</v>
      </c>
      <c r="M239" s="42">
        <f t="shared" si="50"/>
        <v>0</v>
      </c>
      <c r="N239" s="153" t="s">
        <v>467</v>
      </c>
      <c r="O239" s="42">
        <v>0</v>
      </c>
      <c r="P239" s="15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3"/>
        <v>229</v>
      </c>
      <c r="B240" s="44"/>
      <c r="C240" s="138">
        <v>39200</v>
      </c>
      <c r="E240" s="137" t="s">
        <v>309</v>
      </c>
      <c r="G240" s="134">
        <f>+O241</f>
        <v>31.218091036371721</v>
      </c>
      <c r="H240" s="130">
        <v>5.4</v>
      </c>
      <c r="I240" s="135" t="str">
        <f t="shared" si="46"/>
        <v>P, S, T &amp; D Plant</v>
      </c>
      <c r="J240" s="135">
        <f t="shared" si="47"/>
        <v>13.009011221285789</v>
      </c>
      <c r="K240" s="135">
        <f t="shared" si="48"/>
        <v>17.84703389764098</v>
      </c>
      <c r="L240" s="135">
        <f t="shared" si="49"/>
        <v>0.36204591744495296</v>
      </c>
      <c r="M240" s="42">
        <f t="shared" si="50"/>
        <v>0</v>
      </c>
      <c r="N240" s="153" t="s">
        <v>543</v>
      </c>
      <c r="O240" s="42">
        <v>1910.7140904474049</v>
      </c>
      <c r="P240" s="153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3"/>
        <v>230</v>
      </c>
      <c r="B241" s="44"/>
      <c r="C241" s="138">
        <v>39201</v>
      </c>
      <c r="E241" s="137" t="s">
        <v>310</v>
      </c>
      <c r="G241" s="134">
        <v>0</v>
      </c>
      <c r="H241" s="130">
        <v>5.4</v>
      </c>
      <c r="I241" s="135" t="str">
        <f t="shared" si="46"/>
        <v>P, S, T &amp; D Plant</v>
      </c>
      <c r="J241" s="135">
        <f t="shared" si="47"/>
        <v>0</v>
      </c>
      <c r="K241" s="135">
        <f t="shared" si="48"/>
        <v>0</v>
      </c>
      <c r="L241" s="135">
        <f t="shared" si="49"/>
        <v>0</v>
      </c>
      <c r="M241" s="42">
        <f t="shared" si="50"/>
        <v>0</v>
      </c>
      <c r="N241" s="153" t="s">
        <v>544</v>
      </c>
      <c r="O241" s="42">
        <v>31.218091036371721</v>
      </c>
      <c r="P241" s="153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3"/>
        <v>231</v>
      </c>
      <c r="B242" s="44"/>
      <c r="C242" s="138">
        <v>39202</v>
      </c>
      <c r="E242" s="137" t="s">
        <v>311</v>
      </c>
      <c r="G242" s="134">
        <v>0</v>
      </c>
      <c r="H242" s="130">
        <v>5.4</v>
      </c>
      <c r="I242" s="135" t="str">
        <f t="shared" si="46"/>
        <v>P, S, T &amp; D Plant</v>
      </c>
      <c r="J242" s="135">
        <f t="shared" si="47"/>
        <v>0</v>
      </c>
      <c r="K242" s="135">
        <f t="shared" si="48"/>
        <v>0</v>
      </c>
      <c r="L242" s="135">
        <f t="shared" si="49"/>
        <v>0</v>
      </c>
      <c r="M242" s="42">
        <f t="shared" si="50"/>
        <v>0</v>
      </c>
      <c r="N242" s="153" t="s">
        <v>545</v>
      </c>
      <c r="O242" s="42">
        <v>678.94181402732079</v>
      </c>
      <c r="P242" s="153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3"/>
        <v>232</v>
      </c>
      <c r="B243" s="44"/>
      <c r="C243" s="138">
        <v>39300</v>
      </c>
      <c r="E243" s="137" t="s">
        <v>197</v>
      </c>
      <c r="G243" s="134">
        <v>0</v>
      </c>
      <c r="H243" s="130">
        <v>5.4</v>
      </c>
      <c r="I243" s="135" t="str">
        <f t="shared" si="46"/>
        <v>P, S, T &amp; D Plant</v>
      </c>
      <c r="J243" s="135">
        <f t="shared" si="47"/>
        <v>0</v>
      </c>
      <c r="K243" s="135">
        <f t="shared" si="48"/>
        <v>0</v>
      </c>
      <c r="L243" s="135">
        <f t="shared" si="49"/>
        <v>0</v>
      </c>
      <c r="M243" s="42">
        <f t="shared" si="50"/>
        <v>0</v>
      </c>
      <c r="N243" s="153" t="s">
        <v>546</v>
      </c>
      <c r="O243" s="42">
        <v>55.395844776171899</v>
      </c>
      <c r="P243" s="153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3"/>
        <v>233</v>
      </c>
      <c r="B244" s="44"/>
      <c r="C244" s="138">
        <v>39500</v>
      </c>
      <c r="E244" s="137" t="s">
        <v>463</v>
      </c>
      <c r="G244" s="134">
        <f>+O242</f>
        <v>678.94181402732079</v>
      </c>
      <c r="H244" s="130">
        <v>5.4</v>
      </c>
      <c r="I244" s="135" t="str">
        <f t="shared" si="46"/>
        <v>P, S, T &amp; D Plant</v>
      </c>
      <c r="J244" s="135">
        <f t="shared" si="47"/>
        <v>282.92446411893332</v>
      </c>
      <c r="K244" s="135">
        <f t="shared" si="48"/>
        <v>388.14345039080087</v>
      </c>
      <c r="L244" s="135">
        <f t="shared" si="49"/>
        <v>7.8738995175866044</v>
      </c>
      <c r="M244" s="42">
        <f t="shared" si="50"/>
        <v>0</v>
      </c>
      <c r="N244" s="153" t="s">
        <v>564</v>
      </c>
      <c r="O244" s="42">
        <v>6346.7277353608551</v>
      </c>
      <c r="P244" s="153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3"/>
        <v>234</v>
      </c>
      <c r="B245" s="44"/>
      <c r="C245" s="138">
        <v>39600</v>
      </c>
      <c r="E245" s="137" t="s">
        <v>313</v>
      </c>
      <c r="G245" s="134">
        <f>+O243</f>
        <v>55.395844776171899</v>
      </c>
      <c r="H245" s="130">
        <v>5.4</v>
      </c>
      <c r="I245" s="135" t="str">
        <f t="shared" si="46"/>
        <v>P, S, T &amp; D Plant</v>
      </c>
      <c r="J245" s="135">
        <f t="shared" si="47"/>
        <v>23.084216311183578</v>
      </c>
      <c r="K245" s="135">
        <f t="shared" si="48"/>
        <v>31.669185612820947</v>
      </c>
      <c r="L245" s="135">
        <f t="shared" si="49"/>
        <v>0.64244285216737329</v>
      </c>
      <c r="M245" s="42">
        <f t="shared" si="50"/>
        <v>0</v>
      </c>
      <c r="N245" s="153" t="s">
        <v>596</v>
      </c>
      <c r="O245" s="42">
        <v>401.59120484416042</v>
      </c>
      <c r="P245" s="153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3"/>
        <v>235</v>
      </c>
      <c r="B246" s="44"/>
      <c r="C246" s="138">
        <v>39603</v>
      </c>
      <c r="E246" s="137" t="s">
        <v>314</v>
      </c>
      <c r="G246" s="134">
        <v>0</v>
      </c>
      <c r="H246" s="130">
        <v>5.4</v>
      </c>
      <c r="I246" s="135" t="str">
        <f t="shared" si="46"/>
        <v>P, S, T &amp; D Plant</v>
      </c>
      <c r="J246" s="135">
        <f t="shared" si="47"/>
        <v>0</v>
      </c>
      <c r="K246" s="135">
        <f t="shared" si="48"/>
        <v>0</v>
      </c>
      <c r="L246" s="135">
        <f t="shared" si="49"/>
        <v>0</v>
      </c>
      <c r="M246" s="42">
        <f t="shared" si="50"/>
        <v>0</v>
      </c>
      <c r="N246" s="153" t="s">
        <v>567</v>
      </c>
      <c r="O246" s="42">
        <v>210.04062663888496</v>
      </c>
      <c r="P246" s="153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3"/>
        <v>236</v>
      </c>
      <c r="B247" s="44"/>
      <c r="C247" s="136">
        <v>39604</v>
      </c>
      <c r="E247" s="137" t="s">
        <v>315</v>
      </c>
      <c r="G247" s="134">
        <v>0</v>
      </c>
      <c r="H247" s="130">
        <v>5.4</v>
      </c>
      <c r="I247" s="135" t="str">
        <f t="shared" si="46"/>
        <v>P, S, T &amp; D Plant</v>
      </c>
      <c r="J247" s="135">
        <f t="shared" si="47"/>
        <v>0</v>
      </c>
      <c r="K247" s="135">
        <f t="shared" si="48"/>
        <v>0</v>
      </c>
      <c r="L247" s="135">
        <f t="shared" si="49"/>
        <v>0</v>
      </c>
      <c r="M247" s="42">
        <f t="shared" si="50"/>
        <v>0</v>
      </c>
      <c r="N247" s="153" t="s">
        <v>547</v>
      </c>
      <c r="O247" s="42">
        <v>628.38250789220001</v>
      </c>
      <c r="P247" s="153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3"/>
        <v>237</v>
      </c>
      <c r="B248" s="44"/>
      <c r="C248" s="136">
        <v>39605</v>
      </c>
      <c r="E248" s="140" t="s">
        <v>316</v>
      </c>
      <c r="G248" s="134">
        <v>0</v>
      </c>
      <c r="H248" s="130">
        <v>5.4</v>
      </c>
      <c r="I248" s="135" t="str">
        <f t="shared" si="46"/>
        <v>P, S, T &amp; D Plant</v>
      </c>
      <c r="J248" s="135">
        <f t="shared" si="47"/>
        <v>0</v>
      </c>
      <c r="K248" s="135">
        <f t="shared" si="48"/>
        <v>0</v>
      </c>
      <c r="L248" s="135">
        <f t="shared" si="49"/>
        <v>0</v>
      </c>
      <c r="M248" s="42">
        <f t="shared" si="50"/>
        <v>0</v>
      </c>
      <c r="N248" s="153" t="s">
        <v>579</v>
      </c>
      <c r="O248" s="42">
        <v>4659.7346471798801</v>
      </c>
      <c r="P248" s="153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3"/>
        <v>238</v>
      </c>
      <c r="B249" s="44"/>
      <c r="C249" s="136">
        <v>39700</v>
      </c>
      <c r="E249" s="137" t="s">
        <v>317</v>
      </c>
      <c r="G249" s="134">
        <f>+O244+O245</f>
        <v>6748.3189402050157</v>
      </c>
      <c r="H249" s="130">
        <v>5.4</v>
      </c>
      <c r="I249" s="135" t="str">
        <f t="shared" si="46"/>
        <v>P, S, T &amp; D Plant</v>
      </c>
      <c r="J249" s="135">
        <f t="shared" si="47"/>
        <v>2812.1180348811495</v>
      </c>
      <c r="K249" s="135">
        <f t="shared" si="48"/>
        <v>3857.9385503620865</v>
      </c>
      <c r="L249" s="135">
        <f t="shared" si="49"/>
        <v>78.262354961779721</v>
      </c>
      <c r="M249" s="42">
        <f t="shared" si="50"/>
        <v>0</v>
      </c>
      <c r="N249" s="153" t="s">
        <v>580</v>
      </c>
      <c r="O249" s="42">
        <v>50061.968800783892</v>
      </c>
      <c r="P249" s="153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3"/>
        <v>239</v>
      </c>
      <c r="B250" s="44"/>
      <c r="C250" s="136">
        <v>39701</v>
      </c>
      <c r="E250" s="137" t="s">
        <v>318</v>
      </c>
      <c r="G250" s="134">
        <v>0</v>
      </c>
      <c r="H250" s="130">
        <v>5.4</v>
      </c>
      <c r="I250" s="135" t="str">
        <f t="shared" si="46"/>
        <v>P, S, T &amp; D Plant</v>
      </c>
      <c r="J250" s="135">
        <f t="shared" si="47"/>
        <v>0</v>
      </c>
      <c r="K250" s="135">
        <f t="shared" si="48"/>
        <v>0</v>
      </c>
      <c r="L250" s="135">
        <f t="shared" si="49"/>
        <v>0</v>
      </c>
      <c r="M250" s="42">
        <f t="shared" si="50"/>
        <v>0</v>
      </c>
      <c r="N250" s="153" t="s">
        <v>581</v>
      </c>
      <c r="O250" s="42">
        <v>9576.9818656225652</v>
      </c>
      <c r="P250" s="153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3"/>
        <v>240</v>
      </c>
      <c r="B251" s="44"/>
      <c r="C251" s="136">
        <v>39702</v>
      </c>
      <c r="E251" s="137" t="s">
        <v>319</v>
      </c>
      <c r="G251" s="134">
        <v>0</v>
      </c>
      <c r="H251" s="130">
        <v>5.4</v>
      </c>
      <c r="I251" s="135" t="str">
        <f t="shared" si="46"/>
        <v>P, S, T &amp; D Plant</v>
      </c>
      <c r="J251" s="135">
        <f t="shared" si="47"/>
        <v>0</v>
      </c>
      <c r="K251" s="135">
        <f t="shared" si="48"/>
        <v>0</v>
      </c>
      <c r="L251" s="135">
        <f t="shared" si="49"/>
        <v>0</v>
      </c>
      <c r="M251" s="42">
        <f t="shared" si="50"/>
        <v>0</v>
      </c>
      <c r="N251" s="153" t="s">
        <v>570</v>
      </c>
      <c r="O251" s="42">
        <v>2494.2272480203123</v>
      </c>
      <c r="P251" s="153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3"/>
        <v>241</v>
      </c>
      <c r="B252" s="44"/>
      <c r="C252" s="136">
        <v>39705</v>
      </c>
      <c r="E252" s="137" t="s">
        <v>320</v>
      </c>
      <c r="G252" s="134">
        <v>0</v>
      </c>
      <c r="H252" s="130">
        <v>5.4</v>
      </c>
      <c r="I252" s="135" t="str">
        <f t="shared" si="46"/>
        <v>P, S, T &amp; D Plant</v>
      </c>
      <c r="J252" s="135">
        <f t="shared" si="47"/>
        <v>0</v>
      </c>
      <c r="K252" s="135">
        <f t="shared" si="48"/>
        <v>0</v>
      </c>
      <c r="L252" s="135">
        <f t="shared" si="49"/>
        <v>0</v>
      </c>
      <c r="M252" s="42">
        <f t="shared" si="50"/>
        <v>0</v>
      </c>
      <c r="N252" s="153" t="s">
        <v>571</v>
      </c>
      <c r="O252" s="42">
        <v>5523.6745158579561</v>
      </c>
      <c r="P252" s="153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3"/>
        <v>242</v>
      </c>
      <c r="B253" s="44"/>
      <c r="C253" s="136">
        <v>39800</v>
      </c>
      <c r="E253" s="137" t="s">
        <v>321</v>
      </c>
      <c r="G253" s="134">
        <f>+O246+O247</f>
        <v>838.423134531085</v>
      </c>
      <c r="H253" s="130">
        <v>5.4</v>
      </c>
      <c r="I253" s="135" t="str">
        <f t="shared" si="46"/>
        <v>P, S, T &amp; D Plant</v>
      </c>
      <c r="J253" s="135">
        <f t="shared" si="47"/>
        <v>349.38254080279427</v>
      </c>
      <c r="K253" s="135">
        <f t="shared" si="48"/>
        <v>479.31713970303588</v>
      </c>
      <c r="L253" s="135">
        <f t="shared" si="49"/>
        <v>9.7234540252548154</v>
      </c>
      <c r="M253" s="42">
        <f t="shared" si="50"/>
        <v>0</v>
      </c>
      <c r="N253" s="153" t="s">
        <v>572</v>
      </c>
      <c r="O253" s="42">
        <v>715.29258544781158</v>
      </c>
      <c r="P253" s="153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3"/>
        <v>243</v>
      </c>
      <c r="B254" s="44"/>
      <c r="C254" s="136">
        <v>39900</v>
      </c>
      <c r="E254" s="137" t="s">
        <v>322</v>
      </c>
      <c r="G254" s="134">
        <f>+O248+O255</f>
        <v>5467.9212717370356</v>
      </c>
      <c r="H254" s="130">
        <v>5.4</v>
      </c>
      <c r="I254" s="135" t="str">
        <f t="shared" si="46"/>
        <v>P, S, T &amp; D Plant</v>
      </c>
      <c r="J254" s="135">
        <f t="shared" si="47"/>
        <v>2278.5585799675982</v>
      </c>
      <c r="K254" s="135">
        <f t="shared" si="48"/>
        <v>3125.9495070543194</v>
      </c>
      <c r="L254" s="135">
        <f t="shared" si="49"/>
        <v>63.413184715117985</v>
      </c>
      <c r="M254" s="42">
        <f t="shared" si="50"/>
        <v>0</v>
      </c>
      <c r="N254" s="153" t="s">
        <v>573</v>
      </c>
      <c r="O254" s="42">
        <v>333062.5182140359</v>
      </c>
      <c r="P254" s="153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3"/>
        <v>244</v>
      </c>
      <c r="B255" s="44"/>
      <c r="C255" s="136">
        <v>39901</v>
      </c>
      <c r="E255" s="137" t="s">
        <v>323</v>
      </c>
      <c r="G255" s="134">
        <f t="shared" ref="G255:G264" si="51">+O249</f>
        <v>50061.968800783892</v>
      </c>
      <c r="H255" s="130">
        <v>5.4</v>
      </c>
      <c r="I255" s="135" t="str">
        <f t="shared" si="46"/>
        <v>P, S, T &amp; D Plant</v>
      </c>
      <c r="J255" s="135">
        <f t="shared" si="47"/>
        <v>20861.516264088263</v>
      </c>
      <c r="K255" s="135">
        <f t="shared" si="48"/>
        <v>28619.868304224026</v>
      </c>
      <c r="L255" s="135">
        <f t="shared" si="49"/>
        <v>580.5842324716001</v>
      </c>
      <c r="M255" s="42">
        <f t="shared" si="50"/>
        <v>0</v>
      </c>
      <c r="N255" s="153" t="s">
        <v>597</v>
      </c>
      <c r="O255" s="42">
        <v>808.18662455715514</v>
      </c>
      <c r="P255" s="153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3"/>
        <v>245</v>
      </c>
      <c r="B256" s="44"/>
      <c r="C256" s="136">
        <v>39902</v>
      </c>
      <c r="E256" s="137" t="s">
        <v>324</v>
      </c>
      <c r="G256" s="134">
        <f t="shared" si="51"/>
        <v>9576.9818656225652</v>
      </c>
      <c r="H256" s="130">
        <v>5.4</v>
      </c>
      <c r="I256" s="135" t="str">
        <f t="shared" si="46"/>
        <v>P, S, T &amp; D Plant</v>
      </c>
      <c r="J256" s="135">
        <f t="shared" si="47"/>
        <v>3990.8610815049506</v>
      </c>
      <c r="K256" s="135">
        <f t="shared" si="48"/>
        <v>5475.0535448731234</v>
      </c>
      <c r="L256" s="135">
        <f t="shared" si="49"/>
        <v>111.06723924449103</v>
      </c>
      <c r="M256" s="42">
        <f t="shared" si="50"/>
        <v>0</v>
      </c>
      <c r="N256" s="153" t="s">
        <v>598</v>
      </c>
      <c r="O256" s="42">
        <v>715.75324263370101</v>
      </c>
      <c r="P256" s="153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3"/>
        <v>246</v>
      </c>
      <c r="B257" s="44"/>
      <c r="C257" s="136">
        <v>39903</v>
      </c>
      <c r="E257" s="137" t="s">
        <v>325</v>
      </c>
      <c r="G257" s="134">
        <f t="shared" si="51"/>
        <v>2494.2272480203123</v>
      </c>
      <c r="H257" s="130">
        <v>5.4</v>
      </c>
      <c r="I257" s="135" t="str">
        <f t="shared" si="46"/>
        <v>P, S, T &amp; D Plant</v>
      </c>
      <c r="J257" s="135">
        <f t="shared" si="47"/>
        <v>1039.3790645343756</v>
      </c>
      <c r="K257" s="135">
        <f t="shared" si="48"/>
        <v>1425.9218538370926</v>
      </c>
      <c r="L257" s="135">
        <f t="shared" si="49"/>
        <v>28.926329648844121</v>
      </c>
      <c r="M257" s="42">
        <f t="shared" si="50"/>
        <v>0</v>
      </c>
      <c r="N257" s="153" t="s">
        <v>599</v>
      </c>
      <c r="O257" s="42">
        <v>190.55412276782261</v>
      </c>
      <c r="P257" s="153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3"/>
        <v>247</v>
      </c>
      <c r="B258" s="44"/>
      <c r="C258" s="136">
        <v>39904</v>
      </c>
      <c r="E258" s="137" t="s">
        <v>326</v>
      </c>
      <c r="G258" s="134">
        <v>0</v>
      </c>
      <c r="H258" s="130">
        <v>5.4</v>
      </c>
      <c r="I258" s="135" t="str">
        <f t="shared" si="46"/>
        <v>P, S, T &amp; D Plant</v>
      </c>
      <c r="J258" s="135">
        <f t="shared" si="47"/>
        <v>0</v>
      </c>
      <c r="K258" s="135">
        <f t="shared" si="48"/>
        <v>0</v>
      </c>
      <c r="L258" s="135">
        <f t="shared" si="49"/>
        <v>0</v>
      </c>
      <c r="M258" s="42">
        <f t="shared" ref="M258" si="52">SUM(J258:L258)-G258</f>
        <v>0</v>
      </c>
      <c r="N258" s="153" t="s">
        <v>548</v>
      </c>
      <c r="O258" s="42">
        <v>31.266800981594876</v>
      </c>
      <c r="P258" s="153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3"/>
        <v>248</v>
      </c>
      <c r="B259" s="44"/>
      <c r="C259" s="136">
        <v>39905</v>
      </c>
      <c r="E259" s="137" t="s">
        <v>327</v>
      </c>
      <c r="G259" s="134">
        <v>0</v>
      </c>
      <c r="H259" s="130">
        <v>5.4</v>
      </c>
      <c r="I259" s="135" t="str">
        <f t="shared" si="46"/>
        <v>P, S, T &amp; D Plant</v>
      </c>
      <c r="J259" s="135">
        <f t="shared" si="47"/>
        <v>0</v>
      </c>
      <c r="K259" s="135">
        <f t="shared" si="48"/>
        <v>0</v>
      </c>
      <c r="L259" s="135">
        <f t="shared" si="49"/>
        <v>0</v>
      </c>
      <c r="M259" s="42">
        <f t="shared" si="50"/>
        <v>0</v>
      </c>
      <c r="N259" s="153" t="s">
        <v>549</v>
      </c>
      <c r="O259" s="42">
        <v>0</v>
      </c>
      <c r="P259" s="153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3"/>
        <v>249</v>
      </c>
      <c r="B260" s="44"/>
      <c r="C260" s="136">
        <v>39906</v>
      </c>
      <c r="E260" s="137" t="s">
        <v>328</v>
      </c>
      <c r="G260" s="134">
        <f>+O252+O256</f>
        <v>6239.4277584916572</v>
      </c>
      <c r="H260" s="130">
        <v>5.4</v>
      </c>
      <c r="I260" s="135" t="str">
        <f t="shared" si="46"/>
        <v>P, S, T &amp; D Plant</v>
      </c>
      <c r="J260" s="135">
        <f t="shared" si="47"/>
        <v>2600.0560261692967</v>
      </c>
      <c r="K260" s="135">
        <f t="shared" si="48"/>
        <v>3567.0111467720544</v>
      </c>
      <c r="L260" s="135">
        <f t="shared" si="49"/>
        <v>72.360585550306055</v>
      </c>
      <c r="M260" s="42">
        <f t="shared" si="50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3"/>
        <v>250</v>
      </c>
      <c r="B261" s="44"/>
      <c r="C261" s="136">
        <v>39907</v>
      </c>
      <c r="E261" s="137" t="s">
        <v>329</v>
      </c>
      <c r="G261" s="134">
        <f>+O253+O257</f>
        <v>905.84670821563418</v>
      </c>
      <c r="H261" s="130">
        <v>5.4</v>
      </c>
      <c r="I261" s="135" t="str">
        <f t="shared" si="46"/>
        <v>P, S, T &amp; D Plant</v>
      </c>
      <c r="J261" s="135">
        <f t="shared" si="47"/>
        <v>377.47887845584222</v>
      </c>
      <c r="K261" s="135">
        <f t="shared" si="48"/>
        <v>517.86244356694874</v>
      </c>
      <c r="L261" s="135">
        <f t="shared" si="49"/>
        <v>10.505386192843147</v>
      </c>
      <c r="M261" s="42">
        <f t="shared" si="50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3"/>
        <v>251</v>
      </c>
      <c r="B262" s="44"/>
      <c r="C262" s="136">
        <v>39908</v>
      </c>
      <c r="E262" s="137" t="s">
        <v>330</v>
      </c>
      <c r="G262" s="134">
        <v>0</v>
      </c>
      <c r="H262" s="130">
        <v>5.4</v>
      </c>
      <c r="I262" s="135" t="str">
        <f t="shared" si="46"/>
        <v>P, S, T &amp; D Plant</v>
      </c>
      <c r="J262" s="135">
        <f t="shared" si="47"/>
        <v>0</v>
      </c>
      <c r="K262" s="135">
        <f t="shared" si="48"/>
        <v>0</v>
      </c>
      <c r="L262" s="135">
        <f t="shared" si="49"/>
        <v>0</v>
      </c>
      <c r="M262" s="42">
        <f t="shared" si="50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3"/>
        <v>252</v>
      </c>
      <c r="B263" s="44"/>
      <c r="C263" s="136">
        <v>39909</v>
      </c>
      <c r="E263" s="137" t="s">
        <v>331</v>
      </c>
      <c r="G263" s="134">
        <f>+O254</f>
        <v>333062.5182140359</v>
      </c>
      <c r="H263" s="130">
        <v>5.4</v>
      </c>
      <c r="I263" s="135" t="str">
        <f t="shared" si="46"/>
        <v>P, S, T &amp; D Plant</v>
      </c>
      <c r="J263" s="135">
        <f t="shared" si="47"/>
        <v>138791.76762563732</v>
      </c>
      <c r="K263" s="135">
        <f t="shared" si="48"/>
        <v>190408.12090893366</v>
      </c>
      <c r="L263" s="135">
        <f t="shared" si="49"/>
        <v>3862.6296794649134</v>
      </c>
      <c r="M263" s="42">
        <f t="shared" si="50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3"/>
        <v>253</v>
      </c>
      <c r="B264" s="44"/>
      <c r="C264" s="136">
        <v>39924</v>
      </c>
      <c r="E264" s="137" t="s">
        <v>332</v>
      </c>
      <c r="G264" s="134">
        <f t="shared" si="51"/>
        <v>31.266800981594876</v>
      </c>
      <c r="H264" s="130">
        <v>5.4</v>
      </c>
      <c r="I264" s="135" t="str">
        <f t="shared" si="46"/>
        <v>P, S, T &amp; D Plant</v>
      </c>
      <c r="J264" s="135">
        <f t="shared" si="47"/>
        <v>13.029309330585873</v>
      </c>
      <c r="K264" s="135">
        <f t="shared" si="48"/>
        <v>17.874880829169786</v>
      </c>
      <c r="L264" s="135">
        <f t="shared" si="49"/>
        <v>0.36261082183921794</v>
      </c>
      <c r="M264" s="42">
        <f t="shared" si="50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3"/>
        <v>254</v>
      </c>
      <c r="B265" s="44"/>
      <c r="C265" s="146"/>
      <c r="E265" s="137"/>
      <c r="G265" s="139"/>
      <c r="H265" s="130"/>
      <c r="I265" s="135"/>
      <c r="J265" s="135"/>
      <c r="K265" s="135"/>
      <c r="L265" s="135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3"/>
        <v>255</v>
      </c>
      <c r="B266" s="44"/>
      <c r="C266" s="44"/>
      <c r="D266" s="44"/>
      <c r="E266" s="137"/>
      <c r="G266" s="42"/>
      <c r="H266" s="130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3"/>
        <v>256</v>
      </c>
      <c r="B267" s="44"/>
      <c r="C267" s="44"/>
      <c r="D267" s="44" t="s">
        <v>159</v>
      </c>
      <c r="E267" s="44"/>
      <c r="G267" s="42">
        <f>SUM(G231:G265)</f>
        <v>465190.52290313941</v>
      </c>
      <c r="H267" s="130"/>
      <c r="I267" s="135"/>
      <c r="J267" s="42">
        <f>SUM(J231:J265)</f>
        <v>193851.33848934059</v>
      </c>
      <c r="K267" s="42">
        <f>SUM(K231:K265)</f>
        <v>265944.22514306888</v>
      </c>
      <c r="L267" s="42">
        <f>SUM(L231:L265)</f>
        <v>5394.9592707299289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3"/>
        <v>257</v>
      </c>
      <c r="B268" s="44"/>
      <c r="C268" s="44"/>
      <c r="D268" s="44"/>
      <c r="E268" s="44"/>
      <c r="G268" s="42"/>
      <c r="H268" s="130"/>
      <c r="I268" s="135"/>
      <c r="J268" s="135"/>
      <c r="K268" s="135"/>
      <c r="L268" s="135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21561512.250947833</v>
      </c>
      <c r="H269" s="130"/>
      <c r="I269" s="42"/>
      <c r="J269" s="42">
        <f>J133+J143+J183+J225+J267</f>
        <v>12161333.694117861</v>
      </c>
      <c r="K269" s="42">
        <f>K133+K143+K183+K225+K267</f>
        <v>9257229.8470257167</v>
      </c>
      <c r="L269" s="42">
        <f>L133+L143+L183+L225+L267</f>
        <v>142948.70980425051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N270" s="42"/>
      <c r="O270" s="42"/>
    </row>
    <row r="271" spans="1:44">
      <c r="N271" s="42"/>
      <c r="O271" s="42"/>
    </row>
    <row r="272" spans="1:44">
      <c r="N272" s="42"/>
      <c r="O272" s="42"/>
    </row>
    <row r="273" spans="8:15">
      <c r="H273" s="130">
        <f>COUNTIFS(G7:G269,"&gt;0",H7:H269,"&lt;99")</f>
        <v>91</v>
      </c>
      <c r="N273" s="42"/>
      <c r="O273" s="42"/>
    </row>
    <row r="274" spans="8:15">
      <c r="N274" s="42"/>
      <c r="O274" s="42"/>
    </row>
    <row r="275" spans="8:15">
      <c r="N275" s="42"/>
      <c r="O275" s="42"/>
    </row>
    <row r="276" spans="8:15">
      <c r="N276" s="42"/>
      <c r="O276" s="42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232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449</v>
      </c>
      <c r="F15" s="2">
        <v>851856.83651729219</v>
      </c>
      <c r="G15" s="21">
        <v>9.1</v>
      </c>
      <c r="H15" s="11" t="str">
        <f>VLOOKUP($G15,class,3)</f>
        <v>Allocated O&amp;M Expenses</v>
      </c>
      <c r="I15" s="11">
        <f>$F15*VLOOKUP($G15,class,6)</f>
        <v>90290.971293186201</v>
      </c>
      <c r="J15" s="11">
        <f>$F15*VLOOKUP($G15,class,7)</f>
        <v>120479.58980319851</v>
      </c>
      <c r="K15" s="11">
        <f>$F15*VLOOKUP($G15,class,8)</f>
        <v>641086.27542090742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450</v>
      </c>
      <c r="F16" s="2">
        <v>5291531.7139043249</v>
      </c>
      <c r="G16" s="21">
        <v>5.4</v>
      </c>
      <c r="H16" s="11" t="str">
        <f>VLOOKUP($G16,class,3)</f>
        <v>P, S, T &amp; D Plant</v>
      </c>
      <c r="I16" s="11">
        <f>$F16*VLOOKUP($G16,class,6)</f>
        <v>2205054.6064385986</v>
      </c>
      <c r="J16" s="11">
        <f>$F16*VLOOKUP($G16,class,7)</f>
        <v>3025109.5673487629</v>
      </c>
      <c r="K16" s="11">
        <f>$F16*VLOOKUP($G16,class,8)</f>
        <v>61367.540116963355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451</v>
      </c>
      <c r="F17" s="2">
        <v>82281.08</v>
      </c>
      <c r="G17" s="21">
        <v>9.1</v>
      </c>
      <c r="H17" s="11" t="str">
        <f>VLOOKUP($G17,class,3)</f>
        <v>Allocated O&amp;M Expenses</v>
      </c>
      <c r="I17" s="11">
        <f>$F17*VLOOKUP($G17,class,6)</f>
        <v>8721.2291006853338</v>
      </c>
      <c r="J17" s="11">
        <f>$F17*VLOOKUP($G17,class,7)</f>
        <v>11637.155848267856</v>
      </c>
      <c r="K17" s="11">
        <f>$F17*VLOOKUP($G17,class,8)</f>
        <v>61922.695051046809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452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233</v>
      </c>
      <c r="E19" s="1"/>
      <c r="F19" s="2">
        <f>SUM(F15:F18)</f>
        <v>6225669.6304216171</v>
      </c>
      <c r="G19" s="21"/>
      <c r="H19" s="1"/>
      <c r="I19" s="2">
        <f>SUM(I15:I18)</f>
        <v>2304066.80683247</v>
      </c>
      <c r="J19" s="2">
        <f>SUM(J15:J18)</f>
        <v>3157226.3130002292</v>
      </c>
      <c r="K19" s="2">
        <f>SUM(K15:K18)</f>
        <v>764376.51058891753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231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237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236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4" t="s">
        <v>453</v>
      </c>
      <c r="F24" s="2">
        <v>340775.63471919566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340775.63471919566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235</v>
      </c>
      <c r="E25" s="1"/>
      <c r="F25" s="2">
        <f>SUM(F22:F24)</f>
        <v>340775.63471919566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340775.63471919566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234</v>
      </c>
      <c r="D27" s="1"/>
      <c r="F27" s="2">
        <f>+F19+F25</f>
        <v>6566445.2651408128</v>
      </c>
      <c r="G27" s="21"/>
      <c r="H27" s="11"/>
      <c r="I27" s="2">
        <f>+I19+I25</f>
        <v>2304066.80683247</v>
      </c>
      <c r="J27" s="2">
        <f>+J19+J25</f>
        <v>3157226.3130002292</v>
      </c>
      <c r="K27" s="2">
        <f>+K19+K25</f>
        <v>1105152.1453081132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7" t="s">
        <v>454</v>
      </c>
      <c r="F30" s="2">
        <v>9960341.1920584962</v>
      </c>
      <c r="G30" s="21">
        <v>13</v>
      </c>
      <c r="H30" s="11" t="str">
        <f>VLOOKUP($G30,class,3)</f>
        <v>Rate Base</v>
      </c>
      <c r="I30" s="11">
        <f>$F30*VLOOKUP($G30,class,6)</f>
        <v>3737332.6569746239</v>
      </c>
      <c r="J30" s="11">
        <f>$F30*VLOOKUP($G30,class,7)</f>
        <v>5836366.286327403</v>
      </c>
      <c r="K30" s="11">
        <f>$F30*VLOOKUP($G30,class,8)</f>
        <v>386642.24875646754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0">
        <f>COUNTIFS(F12:F30,"&gt;0",G12:G30,"&lt;99")</f>
        <v>5</v>
      </c>
      <c r="H33" s="1"/>
      <c r="I33" s="30">
        <f>I27/$F27</f>
        <v>0.35088494821757427</v>
      </c>
      <c r="J33" s="30">
        <f>J27/$F27</f>
        <v>0.48081209627390759</v>
      </c>
      <c r="K33" s="30">
        <f>K27/$F27</f>
        <v>0.16830295550851804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4" orientation="portrait" horizontalDpi="300" verticalDpi="300" r:id="rId1"/>
  <headerFooter>
    <oddHeader>&amp;RExhibit PHR-3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170729275.91142061</v>
      </c>
      <c r="G12" s="21"/>
      <c r="H12" s="21"/>
      <c r="I12" s="2">
        <f>I22+I20</f>
        <v>39737648.968687639</v>
      </c>
      <c r="J12" s="2">
        <f>J22+J20</f>
        <v>49354064.807568148</v>
      </c>
      <c r="K12" s="2">
        <f>K22+K20</f>
        <v>81637562.135164797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104873146.47210157</v>
      </c>
      <c r="G16" s="21"/>
      <c r="H16" s="21"/>
      <c r="I16" s="2">
        <f>'O and M Class.'!J173</f>
        <v>11115832.909496661</v>
      </c>
      <c r="J16" s="2">
        <f>'O and M Class.'!K173</f>
        <v>14832390.991878914</v>
      </c>
      <c r="K16" s="2">
        <f>'O and M Class.'!L173</f>
        <v>78924922.570725992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21561512.250947833</v>
      </c>
      <c r="G17" s="21"/>
      <c r="H17" s="21"/>
      <c r="I17" s="2">
        <f>+'DepExp. Class.'!J269</f>
        <v>12161333.694117861</v>
      </c>
      <c r="J17" s="2">
        <f>+'DepExp. Class.'!K269</f>
        <v>9257229.8470257167</v>
      </c>
      <c r="K17" s="2">
        <f>+'DepExp. Class.'!L269</f>
        <v>142948.70980425051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6566445.2651408128</v>
      </c>
      <c r="G18" s="21"/>
      <c r="H18" s="21"/>
      <c r="I18" s="2">
        <f>'Taxes Class.'!I27</f>
        <v>2304066.80683247</v>
      </c>
      <c r="J18" s="2">
        <f>'Taxes Class.'!J27</f>
        <v>3157226.3130002292</v>
      </c>
      <c r="K18" s="2">
        <f>'Taxes Class.'!K27</f>
        <v>1105152.1453081132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133001103.98819022</v>
      </c>
      <c r="G20" s="21"/>
      <c r="H20" s="21"/>
      <c r="I20" s="2">
        <f>SUM(I16:I18)</f>
        <v>25581233.410446994</v>
      </c>
      <c r="J20" s="2">
        <f>SUM(J16:J18)</f>
        <v>27246847.151904859</v>
      </c>
      <c r="K20" s="2">
        <f>SUM(K16:K18)</f>
        <v>80173023.425838351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37728171.923230395</v>
      </c>
      <c r="G22" s="21"/>
      <c r="H22" s="1"/>
      <c r="I22" s="2">
        <f>I35+I33</f>
        <v>14156415.558240643</v>
      </c>
      <c r="J22" s="2">
        <f>J35+J33</f>
        <v>22107217.655663293</v>
      </c>
      <c r="K22" s="2">
        <f>K35+K33</f>
        <v>1464538.7093264493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7" t="s">
        <v>454</v>
      </c>
      <c r="D24" s="1"/>
      <c r="E24" s="1"/>
      <c r="F24" s="2">
        <f>+'Taxes Class.'!F30</f>
        <v>9960341.1920584962</v>
      </c>
      <c r="G24" s="21"/>
      <c r="H24" s="1"/>
      <c r="I24" s="2">
        <f>+'Taxes Class.'!I30</f>
        <v>3737332.6569746239</v>
      </c>
      <c r="J24" s="2">
        <f>+'Taxes Class.'!J30</f>
        <v>5836366.286327403</v>
      </c>
      <c r="K24" s="2">
        <f>+'Taxes Class.'!K30</f>
        <v>386642.24875646754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5" t="s">
        <v>416</v>
      </c>
      <c r="E28" s="1"/>
      <c r="F28" s="2">
        <f>(F22-F24)*G28</f>
        <v>1666069.8438703138</v>
      </c>
      <c r="G28" s="111">
        <f>+Summary!F29</f>
        <v>0.06</v>
      </c>
      <c r="H28" s="11"/>
      <c r="I28" s="2">
        <f>((I$35-I$24)/(1-$G$28-$G$29+$G$28*$G$29))*$G$28</f>
        <v>625144.97407596116</v>
      </c>
      <c r="J28" s="2">
        <f>((J$35-J$24)/(1-$G$28-$G$29+$G$28*$G$29))*$G$28</f>
        <v>976251.08216015343</v>
      </c>
      <c r="K28" s="2">
        <f>((K$35-K$24)/(1-$G$28-$G$29+$G$28*$G$29))*$G$28</f>
        <v>64673.787634198918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5" t="s">
        <v>417</v>
      </c>
      <c r="E29" s="1"/>
      <c r="F29" s="2">
        <f>G29*(F22-F24-F28)</f>
        <v>9135616.3105555549</v>
      </c>
      <c r="G29" s="111">
        <f>+Summary!F30</f>
        <v>0.35</v>
      </c>
      <c r="H29" s="2"/>
      <c r="I29" s="2">
        <f>(((I$35-I$24)/(1-$G$28-$G$29+$G$28*$G$29))-I$28)*$G$29</f>
        <v>3427878.2745165201</v>
      </c>
      <c r="J29" s="2">
        <f>(((J$35-J$24)/(1-$G$28-$G$29+$G$28*$G$29))-J$28)*$G$29</f>
        <v>5353110.1005115081</v>
      </c>
      <c r="K29" s="2">
        <f>(((K$35-K$24)/(1-$G$28-$G$29+$G$28*$G$29))-K$28)*$G$29</f>
        <v>354627.93552752404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10801686.154425869</v>
      </c>
      <c r="G33" s="23"/>
      <c r="H33" s="1"/>
      <c r="I33" s="2">
        <f>I28+I29+I30+I31</f>
        <v>4053023.248592481</v>
      </c>
      <c r="J33" s="2">
        <f>J28+J29+J30+J31</f>
        <v>6329361.1826716615</v>
      </c>
      <c r="K33" s="2">
        <f>K28+K29+K30+K31</f>
        <v>419301.72316172294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26926485.768804528</v>
      </c>
      <c r="G35" s="21"/>
      <c r="H35" s="11"/>
      <c r="I35" s="11">
        <f>I37*I39</f>
        <v>10103392.309648162</v>
      </c>
      <c r="J35" s="11">
        <f>J39*J37</f>
        <v>15777856.472991632</v>
      </c>
      <c r="K35" s="11">
        <f>K39*K37</f>
        <v>1045236.9861647264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430095329.87132102</v>
      </c>
      <c r="G37" s="21"/>
      <c r="H37" s="1"/>
      <c r="I37" s="2">
        <f>'Plt. Class.'!J274+'Plt. Class.'!J276-'Dep. Res. Class'!J270+'Oth. RB Class.'!I44</f>
        <v>161380949.8034032</v>
      </c>
      <c r="J37" s="2">
        <f>'Plt. Class.'!K274+'Plt. Class.'!K276-'Dep. Res. Class'!K270+'Oth. RB Class.'!J44</f>
        <v>252018865.09362251</v>
      </c>
      <c r="K37" s="2">
        <f>'Plt. Class.'!L274+'Plt. Class.'!L276-'Dep. Res. Class'!L270+'Oth. RB Class.'!K44</f>
        <v>16695514.974295232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6.2605854792379595E-2</v>
      </c>
      <c r="G39" s="32"/>
      <c r="H39" s="7"/>
      <c r="I39" s="7">
        <f>F39</f>
        <v>6.2605854792379595E-2</v>
      </c>
      <c r="J39" s="7">
        <f>F39</f>
        <v>6.2605854792379595E-2</v>
      </c>
      <c r="K39" s="7">
        <f>F39</f>
        <v>6.2605854792379595E-2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0.23275240146455434</v>
      </c>
      <c r="J42" s="62">
        <f>+J12/$F12</f>
        <v>0.28907792494343204</v>
      </c>
      <c r="K42" s="62">
        <f>+K12/$F12</f>
        <v>0.47816967359201346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4" orientation="portrait" horizontalDpi="300" verticalDpi="300" r:id="rId1"/>
  <headerFooter>
    <oddHeader>&amp;RExhibit PHR-3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35.77734375" style="129" customWidth="1"/>
    <col min="7" max="7" width="11.44140625" style="144" customWidth="1"/>
    <col min="8" max="8" width="34.77734375" style="129" bestFit="1" customWidth="1"/>
    <col min="9" max="23" width="14.777343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Demand-Only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8"/>
      <c r="H8" s="44"/>
      <c r="I8" s="44"/>
      <c r="J8" s="42"/>
      <c r="K8" s="131"/>
      <c r="L8" s="131"/>
      <c r="M8" s="131"/>
      <c r="N8" s="45"/>
      <c r="O8" s="45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0" t="s">
        <v>38</v>
      </c>
      <c r="H9" s="148" t="s">
        <v>38</v>
      </c>
      <c r="I9" s="45" t="s">
        <v>1</v>
      </c>
      <c r="J9" s="3" t="s">
        <v>56</v>
      </c>
      <c r="K9" s="3" t="s">
        <v>608</v>
      </c>
      <c r="L9" s="3" t="s">
        <v>608</v>
      </c>
      <c r="M9" s="68" t="s">
        <v>609</v>
      </c>
      <c r="N9" s="68" t="s">
        <v>609</v>
      </c>
      <c r="O9" s="45"/>
      <c r="P9" s="45"/>
      <c r="Q9" s="45"/>
      <c r="R9" s="45"/>
      <c r="S9" s="45"/>
      <c r="T9" s="131"/>
      <c r="U9" s="131"/>
      <c r="V9" s="131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39</v>
      </c>
      <c r="H10" s="148" t="s">
        <v>21</v>
      </c>
      <c r="I10" s="45" t="s">
        <v>2</v>
      </c>
      <c r="J10" s="3" t="s">
        <v>508</v>
      </c>
      <c r="K10" s="68" t="s">
        <v>610</v>
      </c>
      <c r="L10" s="68" t="s">
        <v>611</v>
      </c>
      <c r="M10" s="68" t="s">
        <v>610</v>
      </c>
      <c r="N10" s="68" t="s">
        <v>611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28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43"/>
      <c r="H12" s="135"/>
      <c r="I12" s="42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'Plt. Class.'!J$14</f>
        <v>3471.1097749032256</v>
      </c>
      <c r="J14" s="135">
        <f>$I14*VLOOKUP($G14,alloc,6)</f>
        <v>2657.1787984372618</v>
      </c>
      <c r="K14" s="135">
        <f>$I14*VLOOKUP($G14,alloc,7)</f>
        <v>773.62959127403963</v>
      </c>
      <c r="L14" s="135">
        <f>$I14*VLOOKUP($G14,alloc,8)</f>
        <v>2.2983119266077501</v>
      </c>
      <c r="M14" s="135">
        <f>$I14*VLOOKUP($G14,alloc,9)</f>
        <v>24.213201705670389</v>
      </c>
      <c r="N14" s="135">
        <f>$I14*VLOOKUP($G14,alloc,10)</f>
        <v>13.789871559646501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'Plt. Class.'!J$15</f>
        <v>49944.277095442099</v>
      </c>
      <c r="J15" s="135">
        <f>$I15*VLOOKUP($G15,alloc,6)</f>
        <v>38232.981037018471</v>
      </c>
      <c r="K15" s="135">
        <f>$I15*VLOOKUP($G15,alloc,7)</f>
        <v>11131.417091786296</v>
      </c>
      <c r="L15" s="135">
        <f>$I15*VLOOKUP($G15,alloc,8)</f>
        <v>33.069402916667229</v>
      </c>
      <c r="M15" s="135">
        <f>$I15*VLOOKUP($G15,alloc,9)</f>
        <v>348.39314622066331</v>
      </c>
      <c r="N15" s="135">
        <f>$I15*VLOOKUP($G15,alloc,10)</f>
        <v>198.41641750000338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'Plt.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135"/>
      <c r="I18" s="42">
        <f>'Plt. Class.'!J$18</f>
        <v>53415.386870345326</v>
      </c>
      <c r="J18" s="42">
        <f t="shared" ref="J18:X18" si="1">SUM(J14:J16)</f>
        <v>40890.159835455735</v>
      </c>
      <c r="K18" s="42">
        <f t="shared" si="1"/>
        <v>11905.046683060335</v>
      </c>
      <c r="L18" s="42">
        <f t="shared" si="1"/>
        <v>35.367714843274982</v>
      </c>
      <c r="M18" s="42">
        <f t="shared" si="1"/>
        <v>372.60634792633368</v>
      </c>
      <c r="N18" s="42">
        <f t="shared" si="1"/>
        <v>212.20628905964989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'Plt. Class.'!J$22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'Plt.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'Plt.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'Plt.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'Plt.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'Plt.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'Plt.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0">VLOOKUP($G34,alloc,3)</f>
        <v>-</v>
      </c>
      <c r="I34" s="42">
        <f>'Plt. Class.'!J$34</f>
        <v>0</v>
      </c>
      <c r="J34" s="135">
        <f t="shared" ref="J34:J50" si="21">$I34*VLOOKUP($G34,alloc,6)</f>
        <v>0</v>
      </c>
      <c r="K34" s="135">
        <f t="shared" ref="K34:K50" si="22">$I34*VLOOKUP($G34,alloc,7)</f>
        <v>0</v>
      </c>
      <c r="L34" s="135">
        <f t="shared" ref="L34:L50" si="23">$I34*VLOOKUP($G34,alloc,8)</f>
        <v>0</v>
      </c>
      <c r="M34" s="135">
        <f t="shared" ref="M34:M50" si="24">$I34*VLOOKUP($G34,alloc,9)</f>
        <v>0</v>
      </c>
      <c r="N34" s="135">
        <f t="shared" ref="N34:N50" si="25">$I34*VLOOKUP($G34,alloc,10)</f>
        <v>0</v>
      </c>
      <c r="O34" s="135">
        <f t="shared" ref="O34:O50" si="26">$I34*VLOOKUP($G34,alloc,11)</f>
        <v>0</v>
      </c>
      <c r="P34" s="135">
        <f t="shared" ref="P34:P50" si="27">$I34*VLOOKUP($G34,alloc,12)</f>
        <v>0</v>
      </c>
      <c r="Q34" s="135">
        <f t="shared" ref="Q34:Q50" si="28">$I34*VLOOKUP($G34,alloc,13)</f>
        <v>0</v>
      </c>
      <c r="R34" s="135">
        <f t="shared" ref="R34:R50" si="29">$I34*VLOOKUP($G34,alloc,14)</f>
        <v>0</v>
      </c>
      <c r="S34" s="135">
        <f t="shared" ref="S34:S50" si="30">$I34*VLOOKUP($G34,alloc,15)</f>
        <v>0</v>
      </c>
      <c r="T34" s="135">
        <f t="shared" ref="T34:T50" si="31">$I34*VLOOKUP($G34,alloc,16)</f>
        <v>0</v>
      </c>
      <c r="U34" s="135">
        <f t="shared" ref="U34:U50" si="32">$I34*VLOOKUP($G34,alloc,17)</f>
        <v>0</v>
      </c>
      <c r="V34" s="135">
        <f t="shared" ref="V34:V50" si="33">$I34*VLOOKUP($G34,alloc,18)</f>
        <v>0</v>
      </c>
      <c r="W34" s="135">
        <f t="shared" ref="W34:W50" si="34">$I34*VLOOKUP($G34,alloc,19)</f>
        <v>0</v>
      </c>
      <c r="X34" s="135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0"/>
        <v>-</v>
      </c>
      <c r="I35" s="42">
        <f>'Plt. Class.'!J$35</f>
        <v>0</v>
      </c>
      <c r="J35" s="135">
        <f t="shared" si="21"/>
        <v>0</v>
      </c>
      <c r="K35" s="135">
        <f t="shared" si="22"/>
        <v>0</v>
      </c>
      <c r="L35" s="135">
        <f t="shared" si="23"/>
        <v>0</v>
      </c>
      <c r="M35" s="135">
        <f t="shared" si="24"/>
        <v>0</v>
      </c>
      <c r="N35" s="135">
        <f t="shared" si="25"/>
        <v>0</v>
      </c>
      <c r="O35" s="135">
        <f t="shared" si="26"/>
        <v>0</v>
      </c>
      <c r="P35" s="135">
        <f t="shared" si="27"/>
        <v>0</v>
      </c>
      <c r="Q35" s="135">
        <f t="shared" si="28"/>
        <v>0</v>
      </c>
      <c r="R35" s="135">
        <f t="shared" si="29"/>
        <v>0</v>
      </c>
      <c r="S35" s="135">
        <f t="shared" si="30"/>
        <v>0</v>
      </c>
      <c r="T35" s="135">
        <f t="shared" si="31"/>
        <v>0</v>
      </c>
      <c r="U35" s="135">
        <f t="shared" si="32"/>
        <v>0</v>
      </c>
      <c r="V35" s="135">
        <f t="shared" si="33"/>
        <v>0</v>
      </c>
      <c r="W35" s="135">
        <f t="shared" si="34"/>
        <v>0</v>
      </c>
      <c r="X35" s="135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0"/>
        <v>-</v>
      </c>
      <c r="I36" s="42">
        <f>'Plt. Class.'!J$36</f>
        <v>0</v>
      </c>
      <c r="J36" s="135">
        <f t="shared" si="21"/>
        <v>0</v>
      </c>
      <c r="K36" s="135">
        <f t="shared" si="22"/>
        <v>0</v>
      </c>
      <c r="L36" s="135">
        <f t="shared" si="23"/>
        <v>0</v>
      </c>
      <c r="M36" s="135">
        <f t="shared" si="24"/>
        <v>0</v>
      </c>
      <c r="N36" s="135">
        <f t="shared" si="25"/>
        <v>0</v>
      </c>
      <c r="O36" s="135">
        <f t="shared" si="26"/>
        <v>0</v>
      </c>
      <c r="P36" s="135">
        <f t="shared" si="27"/>
        <v>0</v>
      </c>
      <c r="Q36" s="135">
        <f t="shared" si="28"/>
        <v>0</v>
      </c>
      <c r="R36" s="135">
        <f t="shared" si="29"/>
        <v>0</v>
      </c>
      <c r="S36" s="135">
        <f t="shared" si="30"/>
        <v>0</v>
      </c>
      <c r="T36" s="135">
        <f t="shared" si="31"/>
        <v>0</v>
      </c>
      <c r="U36" s="135">
        <f t="shared" si="32"/>
        <v>0</v>
      </c>
      <c r="V36" s="135">
        <f t="shared" si="33"/>
        <v>0</v>
      </c>
      <c r="W36" s="135">
        <f t="shared" si="34"/>
        <v>0</v>
      </c>
      <c r="X36" s="135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0"/>
        <v>-</v>
      </c>
      <c r="I37" s="42">
        <f>'Plt. Class.'!J$37</f>
        <v>0</v>
      </c>
      <c r="J37" s="135">
        <f t="shared" si="21"/>
        <v>0</v>
      </c>
      <c r="K37" s="135">
        <f t="shared" si="22"/>
        <v>0</v>
      </c>
      <c r="L37" s="135">
        <f t="shared" si="23"/>
        <v>0</v>
      </c>
      <c r="M37" s="135">
        <f t="shared" si="24"/>
        <v>0</v>
      </c>
      <c r="N37" s="135">
        <f t="shared" si="25"/>
        <v>0</v>
      </c>
      <c r="O37" s="135">
        <f t="shared" si="26"/>
        <v>0</v>
      </c>
      <c r="P37" s="135">
        <f t="shared" si="27"/>
        <v>0</v>
      </c>
      <c r="Q37" s="135">
        <f t="shared" si="28"/>
        <v>0</v>
      </c>
      <c r="R37" s="135">
        <f t="shared" si="29"/>
        <v>0</v>
      </c>
      <c r="S37" s="135">
        <f t="shared" si="30"/>
        <v>0</v>
      </c>
      <c r="T37" s="135">
        <f t="shared" si="31"/>
        <v>0</v>
      </c>
      <c r="U37" s="135">
        <f t="shared" si="32"/>
        <v>0</v>
      </c>
      <c r="V37" s="135">
        <f t="shared" si="33"/>
        <v>0</v>
      </c>
      <c r="W37" s="135">
        <f t="shared" si="34"/>
        <v>0</v>
      </c>
      <c r="X37" s="135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0"/>
        <v>-</v>
      </c>
      <c r="I38" s="42">
        <f>'Plt. Class.'!J$38</f>
        <v>0</v>
      </c>
      <c r="J38" s="135">
        <f t="shared" si="21"/>
        <v>0</v>
      </c>
      <c r="K38" s="135">
        <f t="shared" si="22"/>
        <v>0</v>
      </c>
      <c r="L38" s="135">
        <f t="shared" si="23"/>
        <v>0</v>
      </c>
      <c r="M38" s="135">
        <f t="shared" si="24"/>
        <v>0</v>
      </c>
      <c r="N38" s="135">
        <f t="shared" si="25"/>
        <v>0</v>
      </c>
      <c r="O38" s="135">
        <f t="shared" si="26"/>
        <v>0</v>
      </c>
      <c r="P38" s="135">
        <f t="shared" si="27"/>
        <v>0</v>
      </c>
      <c r="Q38" s="135">
        <f t="shared" si="28"/>
        <v>0</v>
      </c>
      <c r="R38" s="135">
        <f t="shared" si="29"/>
        <v>0</v>
      </c>
      <c r="S38" s="135">
        <f t="shared" si="30"/>
        <v>0</v>
      </c>
      <c r="T38" s="135">
        <f t="shared" si="31"/>
        <v>0</v>
      </c>
      <c r="U38" s="135">
        <f t="shared" si="32"/>
        <v>0</v>
      </c>
      <c r="V38" s="135">
        <f t="shared" si="33"/>
        <v>0</v>
      </c>
      <c r="W38" s="135">
        <f t="shared" si="34"/>
        <v>0</v>
      </c>
      <c r="X38" s="135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0"/>
        <v>-</v>
      </c>
      <c r="I39" s="42">
        <f>'Plt. Class.'!J$39</f>
        <v>0</v>
      </c>
      <c r="J39" s="135">
        <f t="shared" si="21"/>
        <v>0</v>
      </c>
      <c r="K39" s="135">
        <f t="shared" si="22"/>
        <v>0</v>
      </c>
      <c r="L39" s="135">
        <f t="shared" si="23"/>
        <v>0</v>
      </c>
      <c r="M39" s="135">
        <f t="shared" si="24"/>
        <v>0</v>
      </c>
      <c r="N39" s="135">
        <f t="shared" si="25"/>
        <v>0</v>
      </c>
      <c r="O39" s="135">
        <f t="shared" si="26"/>
        <v>0</v>
      </c>
      <c r="P39" s="135">
        <f t="shared" si="27"/>
        <v>0</v>
      </c>
      <c r="Q39" s="135">
        <f t="shared" si="28"/>
        <v>0</v>
      </c>
      <c r="R39" s="135">
        <f t="shared" si="29"/>
        <v>0</v>
      </c>
      <c r="S39" s="135">
        <f t="shared" si="30"/>
        <v>0</v>
      </c>
      <c r="T39" s="135">
        <f t="shared" si="31"/>
        <v>0</v>
      </c>
      <c r="U39" s="135">
        <f t="shared" si="32"/>
        <v>0</v>
      </c>
      <c r="V39" s="135">
        <f t="shared" si="33"/>
        <v>0</v>
      </c>
      <c r="W39" s="135">
        <f t="shared" si="34"/>
        <v>0</v>
      </c>
      <c r="X39" s="135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0"/>
        <v>-</v>
      </c>
      <c r="I40" s="42">
        <f>'Plt. Class.'!J$40</f>
        <v>0</v>
      </c>
      <c r="J40" s="135">
        <f t="shared" si="21"/>
        <v>0</v>
      </c>
      <c r="K40" s="135">
        <f t="shared" si="22"/>
        <v>0</v>
      </c>
      <c r="L40" s="135">
        <f t="shared" si="23"/>
        <v>0</v>
      </c>
      <c r="M40" s="135">
        <f t="shared" si="24"/>
        <v>0</v>
      </c>
      <c r="N40" s="135">
        <f t="shared" si="25"/>
        <v>0</v>
      </c>
      <c r="O40" s="135">
        <f t="shared" si="26"/>
        <v>0</v>
      </c>
      <c r="P40" s="135">
        <f t="shared" si="27"/>
        <v>0</v>
      </c>
      <c r="Q40" s="135">
        <f t="shared" si="28"/>
        <v>0</v>
      </c>
      <c r="R40" s="135">
        <f t="shared" si="29"/>
        <v>0</v>
      </c>
      <c r="S40" s="135">
        <f t="shared" si="30"/>
        <v>0</v>
      </c>
      <c r="T40" s="135">
        <f t="shared" si="31"/>
        <v>0</v>
      </c>
      <c r="U40" s="135">
        <f t="shared" si="32"/>
        <v>0</v>
      </c>
      <c r="V40" s="135">
        <f t="shared" si="33"/>
        <v>0</v>
      </c>
      <c r="W40" s="135">
        <f t="shared" si="34"/>
        <v>0</v>
      </c>
      <c r="X40" s="135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0"/>
        <v>-</v>
      </c>
      <c r="I41" s="42">
        <f>'Plt. Class.'!J$41</f>
        <v>0</v>
      </c>
      <c r="J41" s="135">
        <f t="shared" si="21"/>
        <v>0</v>
      </c>
      <c r="K41" s="135">
        <f t="shared" si="22"/>
        <v>0</v>
      </c>
      <c r="L41" s="135">
        <f t="shared" si="23"/>
        <v>0</v>
      </c>
      <c r="M41" s="135">
        <f t="shared" si="24"/>
        <v>0</v>
      </c>
      <c r="N41" s="135">
        <f t="shared" si="25"/>
        <v>0</v>
      </c>
      <c r="O41" s="135">
        <f t="shared" si="26"/>
        <v>0</v>
      </c>
      <c r="P41" s="135">
        <f t="shared" si="27"/>
        <v>0</v>
      </c>
      <c r="Q41" s="135">
        <f t="shared" si="28"/>
        <v>0</v>
      </c>
      <c r="R41" s="135">
        <f t="shared" si="29"/>
        <v>0</v>
      </c>
      <c r="S41" s="135">
        <f t="shared" si="30"/>
        <v>0</v>
      </c>
      <c r="T41" s="135">
        <f t="shared" si="31"/>
        <v>0</v>
      </c>
      <c r="U41" s="135">
        <f t="shared" si="32"/>
        <v>0</v>
      </c>
      <c r="V41" s="135">
        <f t="shared" si="33"/>
        <v>0</v>
      </c>
      <c r="W41" s="135">
        <f t="shared" si="34"/>
        <v>0</v>
      </c>
      <c r="X41" s="135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0"/>
        <v>-</v>
      </c>
      <c r="I42" s="42">
        <f>'Plt. Class.'!J$42</f>
        <v>0</v>
      </c>
      <c r="J42" s="135">
        <f t="shared" si="21"/>
        <v>0</v>
      </c>
      <c r="K42" s="135">
        <f t="shared" si="22"/>
        <v>0</v>
      </c>
      <c r="L42" s="135">
        <f t="shared" si="23"/>
        <v>0</v>
      </c>
      <c r="M42" s="135">
        <f t="shared" si="24"/>
        <v>0</v>
      </c>
      <c r="N42" s="135">
        <f t="shared" si="25"/>
        <v>0</v>
      </c>
      <c r="O42" s="135">
        <f t="shared" si="26"/>
        <v>0</v>
      </c>
      <c r="P42" s="135">
        <f t="shared" si="27"/>
        <v>0</v>
      </c>
      <c r="Q42" s="135">
        <f t="shared" si="28"/>
        <v>0</v>
      </c>
      <c r="R42" s="135">
        <f t="shared" si="29"/>
        <v>0</v>
      </c>
      <c r="S42" s="135">
        <f t="shared" si="30"/>
        <v>0</v>
      </c>
      <c r="T42" s="135">
        <f t="shared" si="31"/>
        <v>0</v>
      </c>
      <c r="U42" s="135">
        <f t="shared" si="32"/>
        <v>0</v>
      </c>
      <c r="V42" s="135">
        <f t="shared" si="33"/>
        <v>0</v>
      </c>
      <c r="W42" s="135">
        <f t="shared" si="34"/>
        <v>0</v>
      </c>
      <c r="X42" s="135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0"/>
        <v>-</v>
      </c>
      <c r="I43" s="42">
        <f>'Plt. Class.'!J$43</f>
        <v>0</v>
      </c>
      <c r="J43" s="135">
        <f t="shared" si="21"/>
        <v>0</v>
      </c>
      <c r="K43" s="135">
        <f t="shared" si="22"/>
        <v>0</v>
      </c>
      <c r="L43" s="135">
        <f t="shared" si="23"/>
        <v>0</v>
      </c>
      <c r="M43" s="135">
        <f t="shared" si="24"/>
        <v>0</v>
      </c>
      <c r="N43" s="135">
        <f t="shared" si="25"/>
        <v>0</v>
      </c>
      <c r="O43" s="135">
        <f t="shared" si="26"/>
        <v>0</v>
      </c>
      <c r="P43" s="135">
        <f t="shared" si="27"/>
        <v>0</v>
      </c>
      <c r="Q43" s="135">
        <f t="shared" si="28"/>
        <v>0</v>
      </c>
      <c r="R43" s="135">
        <f t="shared" si="29"/>
        <v>0</v>
      </c>
      <c r="S43" s="135">
        <f t="shared" si="30"/>
        <v>0</v>
      </c>
      <c r="T43" s="135">
        <f t="shared" si="31"/>
        <v>0</v>
      </c>
      <c r="U43" s="135">
        <f t="shared" si="32"/>
        <v>0</v>
      </c>
      <c r="V43" s="135">
        <f t="shared" si="33"/>
        <v>0</v>
      </c>
      <c r="W43" s="135">
        <f t="shared" si="34"/>
        <v>0</v>
      </c>
      <c r="X43" s="135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0"/>
        <v>-</v>
      </c>
      <c r="I44" s="42">
        <f>'Plt. Class.'!J$44</f>
        <v>0</v>
      </c>
      <c r="J44" s="135">
        <f t="shared" si="21"/>
        <v>0</v>
      </c>
      <c r="K44" s="135">
        <f t="shared" si="22"/>
        <v>0</v>
      </c>
      <c r="L44" s="135">
        <f t="shared" si="23"/>
        <v>0</v>
      </c>
      <c r="M44" s="135">
        <f t="shared" si="24"/>
        <v>0</v>
      </c>
      <c r="N44" s="135">
        <f t="shared" si="25"/>
        <v>0</v>
      </c>
      <c r="O44" s="135">
        <f t="shared" si="26"/>
        <v>0</v>
      </c>
      <c r="P44" s="135">
        <f t="shared" si="27"/>
        <v>0</v>
      </c>
      <c r="Q44" s="135">
        <f t="shared" si="28"/>
        <v>0</v>
      </c>
      <c r="R44" s="135">
        <f t="shared" si="29"/>
        <v>0</v>
      </c>
      <c r="S44" s="135">
        <f t="shared" si="30"/>
        <v>0</v>
      </c>
      <c r="T44" s="135">
        <f t="shared" si="31"/>
        <v>0</v>
      </c>
      <c r="U44" s="135">
        <f t="shared" si="32"/>
        <v>0</v>
      </c>
      <c r="V44" s="135">
        <f t="shared" si="33"/>
        <v>0</v>
      </c>
      <c r="W44" s="135">
        <f t="shared" si="34"/>
        <v>0</v>
      </c>
      <c r="X44" s="135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0"/>
        <v>-</v>
      </c>
      <c r="I45" s="42">
        <f>'Plt. Class.'!J$45</f>
        <v>0</v>
      </c>
      <c r="J45" s="135">
        <f t="shared" si="21"/>
        <v>0</v>
      </c>
      <c r="K45" s="135">
        <f t="shared" si="22"/>
        <v>0</v>
      </c>
      <c r="L45" s="135">
        <f t="shared" si="23"/>
        <v>0</v>
      </c>
      <c r="M45" s="135">
        <f t="shared" si="24"/>
        <v>0</v>
      </c>
      <c r="N45" s="135">
        <f t="shared" si="25"/>
        <v>0</v>
      </c>
      <c r="O45" s="135">
        <f t="shared" si="26"/>
        <v>0</v>
      </c>
      <c r="P45" s="135">
        <f t="shared" si="27"/>
        <v>0</v>
      </c>
      <c r="Q45" s="135">
        <f t="shared" si="28"/>
        <v>0</v>
      </c>
      <c r="R45" s="135">
        <f t="shared" si="29"/>
        <v>0</v>
      </c>
      <c r="S45" s="135">
        <f t="shared" si="30"/>
        <v>0</v>
      </c>
      <c r="T45" s="135">
        <f t="shared" si="31"/>
        <v>0</v>
      </c>
      <c r="U45" s="135">
        <f t="shared" si="32"/>
        <v>0</v>
      </c>
      <c r="V45" s="135">
        <f t="shared" si="33"/>
        <v>0</v>
      </c>
      <c r="W45" s="135">
        <f t="shared" si="34"/>
        <v>0</v>
      </c>
      <c r="X45" s="135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0"/>
        <v>-</v>
      </c>
      <c r="I46" s="42">
        <f>'Plt. Class.'!J$46</f>
        <v>0</v>
      </c>
      <c r="J46" s="135">
        <f t="shared" si="21"/>
        <v>0</v>
      </c>
      <c r="K46" s="135">
        <f t="shared" si="22"/>
        <v>0</v>
      </c>
      <c r="L46" s="135">
        <f t="shared" si="23"/>
        <v>0</v>
      </c>
      <c r="M46" s="135">
        <f t="shared" si="24"/>
        <v>0</v>
      </c>
      <c r="N46" s="135">
        <f t="shared" si="25"/>
        <v>0</v>
      </c>
      <c r="O46" s="135">
        <f t="shared" si="26"/>
        <v>0</v>
      </c>
      <c r="P46" s="135">
        <f t="shared" si="27"/>
        <v>0</v>
      </c>
      <c r="Q46" s="135">
        <f t="shared" si="28"/>
        <v>0</v>
      </c>
      <c r="R46" s="135">
        <f t="shared" si="29"/>
        <v>0</v>
      </c>
      <c r="S46" s="135">
        <f t="shared" si="30"/>
        <v>0</v>
      </c>
      <c r="T46" s="135">
        <f t="shared" si="31"/>
        <v>0</v>
      </c>
      <c r="U46" s="135">
        <f t="shared" si="32"/>
        <v>0</v>
      </c>
      <c r="V46" s="135">
        <f t="shared" si="33"/>
        <v>0</v>
      </c>
      <c r="W46" s="135">
        <f t="shared" si="34"/>
        <v>0</v>
      </c>
      <c r="X46" s="135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0"/>
        <v>-</v>
      </c>
      <c r="I47" s="42">
        <f>'Plt. Class.'!J$47</f>
        <v>0</v>
      </c>
      <c r="J47" s="135">
        <f t="shared" si="21"/>
        <v>0</v>
      </c>
      <c r="K47" s="135">
        <f t="shared" si="22"/>
        <v>0</v>
      </c>
      <c r="L47" s="135">
        <f t="shared" si="23"/>
        <v>0</v>
      </c>
      <c r="M47" s="135">
        <f t="shared" si="24"/>
        <v>0</v>
      </c>
      <c r="N47" s="135">
        <f t="shared" si="25"/>
        <v>0</v>
      </c>
      <c r="O47" s="135">
        <f t="shared" si="26"/>
        <v>0</v>
      </c>
      <c r="P47" s="135">
        <f t="shared" si="27"/>
        <v>0</v>
      </c>
      <c r="Q47" s="135">
        <f t="shared" si="28"/>
        <v>0</v>
      </c>
      <c r="R47" s="135">
        <f t="shared" si="29"/>
        <v>0</v>
      </c>
      <c r="S47" s="135">
        <f t="shared" si="30"/>
        <v>0</v>
      </c>
      <c r="T47" s="135">
        <f t="shared" si="31"/>
        <v>0</v>
      </c>
      <c r="U47" s="135">
        <f t="shared" si="32"/>
        <v>0</v>
      </c>
      <c r="V47" s="135">
        <f t="shared" si="33"/>
        <v>0</v>
      </c>
      <c r="W47" s="135">
        <f t="shared" si="34"/>
        <v>0</v>
      </c>
      <c r="X47" s="135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0"/>
        <v>-</v>
      </c>
      <c r="I48" s="42">
        <f>'Plt. Class.'!J$48</f>
        <v>0</v>
      </c>
      <c r="J48" s="135">
        <f t="shared" si="21"/>
        <v>0</v>
      </c>
      <c r="K48" s="135">
        <f t="shared" si="22"/>
        <v>0</v>
      </c>
      <c r="L48" s="135">
        <f t="shared" si="23"/>
        <v>0</v>
      </c>
      <c r="M48" s="135">
        <f t="shared" si="24"/>
        <v>0</v>
      </c>
      <c r="N48" s="135">
        <f t="shared" si="25"/>
        <v>0</v>
      </c>
      <c r="O48" s="135">
        <f t="shared" si="26"/>
        <v>0</v>
      </c>
      <c r="P48" s="135">
        <f t="shared" si="27"/>
        <v>0</v>
      </c>
      <c r="Q48" s="135">
        <f t="shared" si="28"/>
        <v>0</v>
      </c>
      <c r="R48" s="135">
        <f t="shared" si="29"/>
        <v>0</v>
      </c>
      <c r="S48" s="135">
        <f t="shared" si="30"/>
        <v>0</v>
      </c>
      <c r="T48" s="135">
        <f t="shared" si="31"/>
        <v>0</v>
      </c>
      <c r="U48" s="135">
        <f t="shared" si="32"/>
        <v>0</v>
      </c>
      <c r="V48" s="135">
        <f t="shared" si="33"/>
        <v>0</v>
      </c>
      <c r="W48" s="135">
        <f t="shared" si="34"/>
        <v>0</v>
      </c>
      <c r="X48" s="135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0"/>
        <v>-</v>
      </c>
      <c r="I49" s="42">
        <f>'Plt. Class.'!J$49</f>
        <v>0</v>
      </c>
      <c r="J49" s="135">
        <f t="shared" si="21"/>
        <v>0</v>
      </c>
      <c r="K49" s="135">
        <f t="shared" si="22"/>
        <v>0</v>
      </c>
      <c r="L49" s="135">
        <f t="shared" si="23"/>
        <v>0</v>
      </c>
      <c r="M49" s="135">
        <f t="shared" si="24"/>
        <v>0</v>
      </c>
      <c r="N49" s="135">
        <f t="shared" si="25"/>
        <v>0</v>
      </c>
      <c r="O49" s="135">
        <f t="shared" si="26"/>
        <v>0</v>
      </c>
      <c r="P49" s="135">
        <f t="shared" si="27"/>
        <v>0</v>
      </c>
      <c r="Q49" s="135">
        <f t="shared" si="28"/>
        <v>0</v>
      </c>
      <c r="R49" s="135">
        <f t="shared" si="29"/>
        <v>0</v>
      </c>
      <c r="S49" s="135">
        <f t="shared" si="30"/>
        <v>0</v>
      </c>
      <c r="T49" s="135">
        <f t="shared" si="31"/>
        <v>0</v>
      </c>
      <c r="U49" s="135">
        <f t="shared" si="32"/>
        <v>0</v>
      </c>
      <c r="V49" s="135">
        <f t="shared" si="33"/>
        <v>0</v>
      </c>
      <c r="W49" s="135">
        <f t="shared" si="34"/>
        <v>0</v>
      </c>
      <c r="X49" s="135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0"/>
        <v>-</v>
      </c>
      <c r="I50" s="42">
        <f>'Plt. Class.'!J$50</f>
        <v>0</v>
      </c>
      <c r="J50" s="135">
        <f t="shared" si="21"/>
        <v>0</v>
      </c>
      <c r="K50" s="135">
        <f t="shared" si="22"/>
        <v>0</v>
      </c>
      <c r="L50" s="135">
        <f t="shared" si="23"/>
        <v>0</v>
      </c>
      <c r="M50" s="135">
        <f t="shared" si="24"/>
        <v>0</v>
      </c>
      <c r="N50" s="135">
        <f t="shared" si="25"/>
        <v>0</v>
      </c>
      <c r="O50" s="135">
        <f t="shared" si="26"/>
        <v>0</v>
      </c>
      <c r="P50" s="135">
        <f t="shared" si="27"/>
        <v>0</v>
      </c>
      <c r="Q50" s="135">
        <f t="shared" si="28"/>
        <v>0</v>
      </c>
      <c r="R50" s="135">
        <f t="shared" si="29"/>
        <v>0</v>
      </c>
      <c r="S50" s="135">
        <f t="shared" si="30"/>
        <v>0</v>
      </c>
      <c r="T50" s="135">
        <f t="shared" si="31"/>
        <v>0</v>
      </c>
      <c r="U50" s="135">
        <f t="shared" si="32"/>
        <v>0</v>
      </c>
      <c r="V50" s="135">
        <f t="shared" si="33"/>
        <v>0</v>
      </c>
      <c r="W50" s="135">
        <f t="shared" si="34"/>
        <v>0</v>
      </c>
      <c r="X50" s="135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8">VLOOKUP($G56,alloc,3)</f>
        <v>-</v>
      </c>
      <c r="I56" s="42">
        <f>'Plt. Class.'!J$56</f>
        <v>0</v>
      </c>
      <c r="J56" s="135">
        <f t="shared" ref="J56:J63" si="39">$I56*VLOOKUP($G56,alloc,6)</f>
        <v>0</v>
      </c>
      <c r="K56" s="135">
        <f t="shared" ref="K56:K63" si="40">$I56*VLOOKUP($G56,alloc,7)</f>
        <v>0</v>
      </c>
      <c r="L56" s="135">
        <f t="shared" ref="L56:L63" si="41">$I56*VLOOKUP($G56,alloc,8)</f>
        <v>0</v>
      </c>
      <c r="M56" s="135">
        <f t="shared" ref="M56:M63" si="42">$I56*VLOOKUP($G56,alloc,9)</f>
        <v>0</v>
      </c>
      <c r="N56" s="135">
        <f t="shared" ref="N56:N63" si="43">$I56*VLOOKUP($G56,alloc,10)</f>
        <v>0</v>
      </c>
      <c r="O56" s="135">
        <f t="shared" ref="O56:O63" si="44">$I56*VLOOKUP($G56,alloc,11)</f>
        <v>0</v>
      </c>
      <c r="P56" s="135">
        <f t="shared" ref="P56:P63" si="45">$I56*VLOOKUP($G56,alloc,12)</f>
        <v>0</v>
      </c>
      <c r="Q56" s="135">
        <f t="shared" ref="Q56:Q63" si="46">$I56*VLOOKUP($G56,alloc,13)</f>
        <v>0</v>
      </c>
      <c r="R56" s="135">
        <f t="shared" ref="R56:R63" si="47">$I56*VLOOKUP($G56,alloc,14)</f>
        <v>0</v>
      </c>
      <c r="S56" s="135">
        <f t="shared" ref="S56:S63" si="48">$I56*VLOOKUP($G56,alloc,15)</f>
        <v>0</v>
      </c>
      <c r="T56" s="135">
        <f t="shared" ref="T56:T63" si="49">$I56*VLOOKUP($G56,alloc,16)</f>
        <v>0</v>
      </c>
      <c r="U56" s="135">
        <f t="shared" ref="U56:U63" si="50">$I56*VLOOKUP($G56,alloc,17)</f>
        <v>0</v>
      </c>
      <c r="V56" s="135">
        <f t="shared" ref="V56:V63" si="51">$I56*VLOOKUP($G56,alloc,18)</f>
        <v>0</v>
      </c>
      <c r="W56" s="135">
        <f t="shared" ref="W56:W63" si="52">$I56*VLOOKUP($G56,alloc,19)</f>
        <v>0</v>
      </c>
      <c r="X56" s="135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8"/>
        <v>-</v>
      </c>
      <c r="I57" s="42">
        <f>'Plt. Class.'!J$57</f>
        <v>0</v>
      </c>
      <c r="J57" s="135">
        <f t="shared" si="39"/>
        <v>0</v>
      </c>
      <c r="K57" s="135">
        <f t="shared" si="40"/>
        <v>0</v>
      </c>
      <c r="L57" s="135">
        <f t="shared" si="41"/>
        <v>0</v>
      </c>
      <c r="M57" s="135">
        <f t="shared" si="42"/>
        <v>0</v>
      </c>
      <c r="N57" s="135">
        <f t="shared" si="43"/>
        <v>0</v>
      </c>
      <c r="O57" s="135">
        <f t="shared" si="44"/>
        <v>0</v>
      </c>
      <c r="P57" s="135">
        <f t="shared" si="45"/>
        <v>0</v>
      </c>
      <c r="Q57" s="135">
        <f t="shared" si="46"/>
        <v>0</v>
      </c>
      <c r="R57" s="135">
        <f t="shared" si="47"/>
        <v>0</v>
      </c>
      <c r="S57" s="135">
        <f t="shared" si="48"/>
        <v>0</v>
      </c>
      <c r="T57" s="135">
        <f t="shared" si="49"/>
        <v>0</v>
      </c>
      <c r="U57" s="135">
        <f t="shared" si="50"/>
        <v>0</v>
      </c>
      <c r="V57" s="135">
        <f t="shared" si="51"/>
        <v>0</v>
      </c>
      <c r="W57" s="135">
        <f t="shared" si="52"/>
        <v>0</v>
      </c>
      <c r="X57" s="135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8"/>
        <v>-</v>
      </c>
      <c r="I58" s="42">
        <f>'Plt. Class.'!J$58</f>
        <v>0</v>
      </c>
      <c r="J58" s="135">
        <f t="shared" si="39"/>
        <v>0</v>
      </c>
      <c r="K58" s="135">
        <f t="shared" si="40"/>
        <v>0</v>
      </c>
      <c r="L58" s="135">
        <f t="shared" si="41"/>
        <v>0</v>
      </c>
      <c r="M58" s="135">
        <f t="shared" si="42"/>
        <v>0</v>
      </c>
      <c r="N58" s="135">
        <f t="shared" si="43"/>
        <v>0</v>
      </c>
      <c r="O58" s="135">
        <f t="shared" si="44"/>
        <v>0</v>
      </c>
      <c r="P58" s="135">
        <f t="shared" si="45"/>
        <v>0</v>
      </c>
      <c r="Q58" s="135">
        <f t="shared" si="46"/>
        <v>0</v>
      </c>
      <c r="R58" s="135">
        <f t="shared" si="47"/>
        <v>0</v>
      </c>
      <c r="S58" s="135">
        <f t="shared" si="48"/>
        <v>0</v>
      </c>
      <c r="T58" s="135">
        <f t="shared" si="49"/>
        <v>0</v>
      </c>
      <c r="U58" s="135">
        <f t="shared" si="50"/>
        <v>0</v>
      </c>
      <c r="V58" s="135">
        <f t="shared" si="51"/>
        <v>0</v>
      </c>
      <c r="W58" s="135">
        <f t="shared" si="52"/>
        <v>0</v>
      </c>
      <c r="X58" s="135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8"/>
        <v>-</v>
      </c>
      <c r="I59" s="42">
        <f>'Plt. Class.'!J$59</f>
        <v>0</v>
      </c>
      <c r="J59" s="135">
        <f t="shared" si="39"/>
        <v>0</v>
      </c>
      <c r="K59" s="135">
        <f t="shared" si="40"/>
        <v>0</v>
      </c>
      <c r="L59" s="135">
        <f t="shared" si="41"/>
        <v>0</v>
      </c>
      <c r="M59" s="135">
        <f t="shared" si="42"/>
        <v>0</v>
      </c>
      <c r="N59" s="135">
        <f t="shared" si="43"/>
        <v>0</v>
      </c>
      <c r="O59" s="135">
        <f t="shared" si="44"/>
        <v>0</v>
      </c>
      <c r="P59" s="135">
        <f t="shared" si="45"/>
        <v>0</v>
      </c>
      <c r="Q59" s="135">
        <f t="shared" si="46"/>
        <v>0</v>
      </c>
      <c r="R59" s="135">
        <f t="shared" si="47"/>
        <v>0</v>
      </c>
      <c r="S59" s="135">
        <f t="shared" si="48"/>
        <v>0</v>
      </c>
      <c r="T59" s="135">
        <f t="shared" si="49"/>
        <v>0</v>
      </c>
      <c r="U59" s="135">
        <f t="shared" si="50"/>
        <v>0</v>
      </c>
      <c r="V59" s="135">
        <f t="shared" si="51"/>
        <v>0</v>
      </c>
      <c r="W59" s="135">
        <f t="shared" si="52"/>
        <v>0</v>
      </c>
      <c r="X59" s="135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8"/>
        <v>-</v>
      </c>
      <c r="I60" s="42">
        <f>'Plt. Class.'!J$60</f>
        <v>0</v>
      </c>
      <c r="J60" s="135">
        <f t="shared" si="39"/>
        <v>0</v>
      </c>
      <c r="K60" s="135">
        <f t="shared" si="40"/>
        <v>0</v>
      </c>
      <c r="L60" s="135">
        <f t="shared" si="41"/>
        <v>0</v>
      </c>
      <c r="M60" s="135">
        <f t="shared" si="42"/>
        <v>0</v>
      </c>
      <c r="N60" s="135">
        <f t="shared" si="43"/>
        <v>0</v>
      </c>
      <c r="O60" s="135">
        <f t="shared" si="44"/>
        <v>0</v>
      </c>
      <c r="P60" s="135">
        <f t="shared" si="45"/>
        <v>0</v>
      </c>
      <c r="Q60" s="135">
        <f t="shared" si="46"/>
        <v>0</v>
      </c>
      <c r="R60" s="135">
        <f t="shared" si="47"/>
        <v>0</v>
      </c>
      <c r="S60" s="135">
        <f t="shared" si="48"/>
        <v>0</v>
      </c>
      <c r="T60" s="135">
        <f t="shared" si="49"/>
        <v>0</v>
      </c>
      <c r="U60" s="135">
        <f t="shared" si="50"/>
        <v>0</v>
      </c>
      <c r="V60" s="135">
        <f t="shared" si="51"/>
        <v>0</v>
      </c>
      <c r="W60" s="135">
        <f t="shared" si="52"/>
        <v>0</v>
      </c>
      <c r="X60" s="135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8"/>
        <v>-</v>
      </c>
      <c r="I61" s="42">
        <f>'Plt. Class.'!J$61</f>
        <v>0</v>
      </c>
      <c r="J61" s="135">
        <f t="shared" si="39"/>
        <v>0</v>
      </c>
      <c r="K61" s="135">
        <f t="shared" si="40"/>
        <v>0</v>
      </c>
      <c r="L61" s="135">
        <f t="shared" si="41"/>
        <v>0</v>
      </c>
      <c r="M61" s="135">
        <f t="shared" si="42"/>
        <v>0</v>
      </c>
      <c r="N61" s="135">
        <f t="shared" si="43"/>
        <v>0</v>
      </c>
      <c r="O61" s="135">
        <f t="shared" si="44"/>
        <v>0</v>
      </c>
      <c r="P61" s="135">
        <f t="shared" si="45"/>
        <v>0</v>
      </c>
      <c r="Q61" s="135">
        <f t="shared" si="46"/>
        <v>0</v>
      </c>
      <c r="R61" s="135">
        <f t="shared" si="47"/>
        <v>0</v>
      </c>
      <c r="S61" s="135">
        <f t="shared" si="48"/>
        <v>0</v>
      </c>
      <c r="T61" s="135">
        <f t="shared" si="49"/>
        <v>0</v>
      </c>
      <c r="U61" s="135">
        <f t="shared" si="50"/>
        <v>0</v>
      </c>
      <c r="V61" s="135">
        <f t="shared" si="51"/>
        <v>0</v>
      </c>
      <c r="W61" s="135">
        <f t="shared" si="52"/>
        <v>0</v>
      </c>
      <c r="X61" s="135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8"/>
        <v>-</v>
      </c>
      <c r="I62" s="42">
        <f>'Plt. Class.'!J$62</f>
        <v>0</v>
      </c>
      <c r="J62" s="135">
        <f t="shared" si="39"/>
        <v>0</v>
      </c>
      <c r="K62" s="135">
        <f t="shared" si="40"/>
        <v>0</v>
      </c>
      <c r="L62" s="135">
        <f t="shared" si="41"/>
        <v>0</v>
      </c>
      <c r="M62" s="135">
        <f t="shared" si="42"/>
        <v>0</v>
      </c>
      <c r="N62" s="135">
        <f t="shared" si="43"/>
        <v>0</v>
      </c>
      <c r="O62" s="135">
        <f t="shared" si="44"/>
        <v>0</v>
      </c>
      <c r="P62" s="135">
        <f t="shared" si="45"/>
        <v>0</v>
      </c>
      <c r="Q62" s="135">
        <f t="shared" si="46"/>
        <v>0</v>
      </c>
      <c r="R62" s="135">
        <f t="shared" si="47"/>
        <v>0</v>
      </c>
      <c r="S62" s="135">
        <f t="shared" si="48"/>
        <v>0</v>
      </c>
      <c r="T62" s="135">
        <f t="shared" si="49"/>
        <v>0</v>
      </c>
      <c r="U62" s="135">
        <f t="shared" si="50"/>
        <v>0</v>
      </c>
      <c r="V62" s="135">
        <f t="shared" si="51"/>
        <v>0</v>
      </c>
      <c r="W62" s="135">
        <f t="shared" si="52"/>
        <v>0</v>
      </c>
      <c r="X62" s="135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8"/>
        <v>-</v>
      </c>
      <c r="I63" s="42">
        <f>'Plt. Class.'!J$63</f>
        <v>0</v>
      </c>
      <c r="J63" s="135">
        <f t="shared" si="39"/>
        <v>0</v>
      </c>
      <c r="K63" s="135">
        <f t="shared" si="40"/>
        <v>0</v>
      </c>
      <c r="L63" s="135">
        <f t="shared" si="41"/>
        <v>0</v>
      </c>
      <c r="M63" s="135">
        <f t="shared" si="42"/>
        <v>0</v>
      </c>
      <c r="N63" s="135">
        <f t="shared" si="43"/>
        <v>0</v>
      </c>
      <c r="O63" s="135">
        <f t="shared" si="44"/>
        <v>0</v>
      </c>
      <c r="P63" s="135">
        <f t="shared" si="45"/>
        <v>0</v>
      </c>
      <c r="Q63" s="135">
        <f t="shared" si="46"/>
        <v>0</v>
      </c>
      <c r="R63" s="135">
        <f t="shared" si="47"/>
        <v>0</v>
      </c>
      <c r="S63" s="135">
        <f t="shared" si="48"/>
        <v>0</v>
      </c>
      <c r="T63" s="135">
        <f t="shared" si="49"/>
        <v>0</v>
      </c>
      <c r="U63" s="135">
        <f t="shared" si="50"/>
        <v>0</v>
      </c>
      <c r="V63" s="135">
        <f t="shared" si="51"/>
        <v>0</v>
      </c>
      <c r="W63" s="135">
        <f t="shared" si="52"/>
        <v>0</v>
      </c>
      <c r="X63" s="135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5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5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5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5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6">VLOOKUP($G69,alloc,3)</f>
        <v>Bills</v>
      </c>
      <c r="I69" s="42">
        <f>'Plt. Class.'!J$69</f>
        <v>0</v>
      </c>
      <c r="J69" s="135">
        <f t="shared" ref="J69:J89" si="57">$I69*VLOOKUP($G69,alloc,6)</f>
        <v>0</v>
      </c>
      <c r="K69" s="135">
        <f t="shared" ref="K69:K89" si="58">$I69*VLOOKUP($G69,alloc,7)</f>
        <v>0</v>
      </c>
      <c r="L69" s="135">
        <f t="shared" ref="L69:L89" si="59">$I69*VLOOKUP($G69,alloc,8)</f>
        <v>0</v>
      </c>
      <c r="M69" s="135">
        <f t="shared" ref="M69:M89" si="60">$I69*VLOOKUP($G69,alloc,9)</f>
        <v>0</v>
      </c>
      <c r="N69" s="135">
        <f t="shared" ref="N69:N89" si="61">$I69*VLOOKUP($G69,alloc,10)</f>
        <v>0</v>
      </c>
      <c r="O69" s="135">
        <f t="shared" ref="O69:O89" si="62">$I69*VLOOKUP($G69,alloc,11)</f>
        <v>0</v>
      </c>
      <c r="P69" s="135">
        <f t="shared" ref="P69:P89" si="63">$I69*VLOOKUP($G69,alloc,12)</f>
        <v>0</v>
      </c>
      <c r="Q69" s="135">
        <f t="shared" ref="Q69:Q89" si="64">$I69*VLOOKUP($G69,alloc,13)</f>
        <v>0</v>
      </c>
      <c r="R69" s="135">
        <f t="shared" ref="R69:R89" si="65">$I69*VLOOKUP($G69,alloc,14)</f>
        <v>0</v>
      </c>
      <c r="S69" s="135">
        <f t="shared" ref="S69:S89" si="66">$I69*VLOOKUP($G69,alloc,15)</f>
        <v>0</v>
      </c>
      <c r="T69" s="135">
        <f t="shared" ref="T69:T89" si="67">$I69*VLOOKUP($G69,alloc,16)</f>
        <v>0</v>
      </c>
      <c r="U69" s="135">
        <f t="shared" ref="U69:U89" si="68">$I69*VLOOKUP($G69,alloc,17)</f>
        <v>0</v>
      </c>
      <c r="V69" s="135">
        <f t="shared" ref="V69:V89" si="69">$I69*VLOOKUP($G69,alloc,18)</f>
        <v>0</v>
      </c>
      <c r="W69" s="135">
        <f t="shared" ref="W69:W89" si="70">$I69*VLOOKUP($G69,alloc,19)</f>
        <v>0</v>
      </c>
      <c r="X69" s="135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6"/>
        <v>Bills</v>
      </c>
      <c r="I70" s="42">
        <f>'Plt. Class.'!J$70</f>
        <v>0</v>
      </c>
      <c r="J70" s="135">
        <f t="shared" si="57"/>
        <v>0</v>
      </c>
      <c r="K70" s="135">
        <f t="shared" si="58"/>
        <v>0</v>
      </c>
      <c r="L70" s="135">
        <f t="shared" si="59"/>
        <v>0</v>
      </c>
      <c r="M70" s="135">
        <f t="shared" si="60"/>
        <v>0</v>
      </c>
      <c r="N70" s="135">
        <f t="shared" si="61"/>
        <v>0</v>
      </c>
      <c r="O70" s="135">
        <f t="shared" si="62"/>
        <v>0</v>
      </c>
      <c r="P70" s="135">
        <f t="shared" si="63"/>
        <v>0</v>
      </c>
      <c r="Q70" s="135">
        <f t="shared" si="64"/>
        <v>0</v>
      </c>
      <c r="R70" s="135">
        <f t="shared" si="65"/>
        <v>0</v>
      </c>
      <c r="S70" s="135">
        <f t="shared" si="66"/>
        <v>0</v>
      </c>
      <c r="T70" s="135">
        <f t="shared" si="67"/>
        <v>0</v>
      </c>
      <c r="U70" s="135">
        <f t="shared" si="68"/>
        <v>0</v>
      </c>
      <c r="V70" s="135">
        <f t="shared" si="69"/>
        <v>0</v>
      </c>
      <c r="W70" s="135">
        <f t="shared" si="70"/>
        <v>0</v>
      </c>
      <c r="X70" s="135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6"/>
        <v>Bills</v>
      </c>
      <c r="I71" s="42">
        <f>'Plt. Class.'!J$71</f>
        <v>0</v>
      </c>
      <c r="J71" s="135">
        <f t="shared" si="57"/>
        <v>0</v>
      </c>
      <c r="K71" s="135">
        <f t="shared" si="58"/>
        <v>0</v>
      </c>
      <c r="L71" s="135">
        <f t="shared" si="59"/>
        <v>0</v>
      </c>
      <c r="M71" s="135">
        <f t="shared" si="60"/>
        <v>0</v>
      </c>
      <c r="N71" s="135">
        <f t="shared" si="61"/>
        <v>0</v>
      </c>
      <c r="O71" s="135">
        <f t="shared" si="62"/>
        <v>0</v>
      </c>
      <c r="P71" s="135">
        <f t="shared" si="63"/>
        <v>0</v>
      </c>
      <c r="Q71" s="135">
        <f t="shared" si="64"/>
        <v>0</v>
      </c>
      <c r="R71" s="135">
        <f t="shared" si="65"/>
        <v>0</v>
      </c>
      <c r="S71" s="135">
        <f t="shared" si="66"/>
        <v>0</v>
      </c>
      <c r="T71" s="135">
        <f t="shared" si="67"/>
        <v>0</v>
      </c>
      <c r="U71" s="135">
        <f t="shared" si="68"/>
        <v>0</v>
      </c>
      <c r="V71" s="135">
        <f t="shared" si="69"/>
        <v>0</v>
      </c>
      <c r="W71" s="135">
        <f t="shared" si="70"/>
        <v>0</v>
      </c>
      <c r="X71" s="135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6"/>
        <v>Bills</v>
      </c>
      <c r="I72" s="42">
        <f>'Plt. Class.'!J$72</f>
        <v>0</v>
      </c>
      <c r="J72" s="135">
        <f t="shared" si="57"/>
        <v>0</v>
      </c>
      <c r="K72" s="135">
        <f t="shared" si="58"/>
        <v>0</v>
      </c>
      <c r="L72" s="135">
        <f t="shared" si="59"/>
        <v>0</v>
      </c>
      <c r="M72" s="135">
        <f t="shared" si="60"/>
        <v>0</v>
      </c>
      <c r="N72" s="135">
        <f t="shared" si="61"/>
        <v>0</v>
      </c>
      <c r="O72" s="135">
        <f t="shared" si="62"/>
        <v>0</v>
      </c>
      <c r="P72" s="135">
        <f t="shared" si="63"/>
        <v>0</v>
      </c>
      <c r="Q72" s="135">
        <f t="shared" si="64"/>
        <v>0</v>
      </c>
      <c r="R72" s="135">
        <f t="shared" si="65"/>
        <v>0</v>
      </c>
      <c r="S72" s="135">
        <f t="shared" si="66"/>
        <v>0</v>
      </c>
      <c r="T72" s="135">
        <f t="shared" si="67"/>
        <v>0</v>
      </c>
      <c r="U72" s="135">
        <f t="shared" si="68"/>
        <v>0</v>
      </c>
      <c r="V72" s="135">
        <f t="shared" si="69"/>
        <v>0</v>
      </c>
      <c r="W72" s="135">
        <f t="shared" si="70"/>
        <v>0</v>
      </c>
      <c r="X72" s="135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6"/>
        <v>Bills</v>
      </c>
      <c r="I73" s="42">
        <f>'Plt. Class.'!J$73</f>
        <v>0</v>
      </c>
      <c r="J73" s="135">
        <f t="shared" si="57"/>
        <v>0</v>
      </c>
      <c r="K73" s="135">
        <f t="shared" si="58"/>
        <v>0</v>
      </c>
      <c r="L73" s="135">
        <f t="shared" si="59"/>
        <v>0</v>
      </c>
      <c r="M73" s="135">
        <f t="shared" si="60"/>
        <v>0</v>
      </c>
      <c r="N73" s="135">
        <f t="shared" si="61"/>
        <v>0</v>
      </c>
      <c r="O73" s="135">
        <f t="shared" si="62"/>
        <v>0</v>
      </c>
      <c r="P73" s="135">
        <f t="shared" si="63"/>
        <v>0</v>
      </c>
      <c r="Q73" s="135">
        <f t="shared" si="64"/>
        <v>0</v>
      </c>
      <c r="R73" s="135">
        <f t="shared" si="65"/>
        <v>0</v>
      </c>
      <c r="S73" s="135">
        <f t="shared" si="66"/>
        <v>0</v>
      </c>
      <c r="T73" s="135">
        <f t="shared" si="67"/>
        <v>0</v>
      </c>
      <c r="U73" s="135">
        <f t="shared" si="68"/>
        <v>0</v>
      </c>
      <c r="V73" s="135">
        <f t="shared" si="69"/>
        <v>0</v>
      </c>
      <c r="W73" s="135">
        <f t="shared" si="70"/>
        <v>0</v>
      </c>
      <c r="X73" s="135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6"/>
        <v>Bills</v>
      </c>
      <c r="I74" s="42">
        <f>'Plt. Class.'!J$74</f>
        <v>0</v>
      </c>
      <c r="J74" s="135">
        <f t="shared" si="57"/>
        <v>0</v>
      </c>
      <c r="K74" s="135">
        <f t="shared" si="58"/>
        <v>0</v>
      </c>
      <c r="L74" s="135">
        <f t="shared" si="59"/>
        <v>0</v>
      </c>
      <c r="M74" s="135">
        <f t="shared" si="60"/>
        <v>0</v>
      </c>
      <c r="N74" s="135">
        <f t="shared" si="61"/>
        <v>0</v>
      </c>
      <c r="O74" s="135">
        <f t="shared" si="62"/>
        <v>0</v>
      </c>
      <c r="P74" s="135">
        <f t="shared" si="63"/>
        <v>0</v>
      </c>
      <c r="Q74" s="135">
        <f t="shared" si="64"/>
        <v>0</v>
      </c>
      <c r="R74" s="135">
        <f t="shared" si="65"/>
        <v>0</v>
      </c>
      <c r="S74" s="135">
        <f t="shared" si="66"/>
        <v>0</v>
      </c>
      <c r="T74" s="135">
        <f t="shared" si="67"/>
        <v>0</v>
      </c>
      <c r="U74" s="135">
        <f t="shared" si="68"/>
        <v>0</v>
      </c>
      <c r="V74" s="135">
        <f t="shared" si="69"/>
        <v>0</v>
      </c>
      <c r="W74" s="135">
        <f t="shared" si="70"/>
        <v>0</v>
      </c>
      <c r="X74" s="135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6"/>
        <v>Bills</v>
      </c>
      <c r="I75" s="42">
        <f>'Plt. Class.'!J$75</f>
        <v>0</v>
      </c>
      <c r="J75" s="135">
        <f t="shared" si="57"/>
        <v>0</v>
      </c>
      <c r="K75" s="135">
        <f t="shared" si="58"/>
        <v>0</v>
      </c>
      <c r="L75" s="135">
        <f t="shared" si="59"/>
        <v>0</v>
      </c>
      <c r="M75" s="135">
        <f t="shared" si="60"/>
        <v>0</v>
      </c>
      <c r="N75" s="135">
        <f t="shared" si="61"/>
        <v>0</v>
      </c>
      <c r="O75" s="135">
        <f t="shared" si="62"/>
        <v>0</v>
      </c>
      <c r="P75" s="135">
        <f t="shared" si="63"/>
        <v>0</v>
      </c>
      <c r="Q75" s="135">
        <f t="shared" si="64"/>
        <v>0</v>
      </c>
      <c r="R75" s="135">
        <f t="shared" si="65"/>
        <v>0</v>
      </c>
      <c r="S75" s="135">
        <f t="shared" si="66"/>
        <v>0</v>
      </c>
      <c r="T75" s="135">
        <f t="shared" si="67"/>
        <v>0</v>
      </c>
      <c r="U75" s="135">
        <f t="shared" si="68"/>
        <v>0</v>
      </c>
      <c r="V75" s="135">
        <f t="shared" si="69"/>
        <v>0</v>
      </c>
      <c r="W75" s="135">
        <f t="shared" si="70"/>
        <v>0</v>
      </c>
      <c r="X75" s="135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6"/>
        <v>Bills</v>
      </c>
      <c r="I76" s="42">
        <f>'Plt. Class.'!J$76</f>
        <v>0</v>
      </c>
      <c r="J76" s="135">
        <f t="shared" si="57"/>
        <v>0</v>
      </c>
      <c r="K76" s="135">
        <f t="shared" si="58"/>
        <v>0</v>
      </c>
      <c r="L76" s="135">
        <f t="shared" si="59"/>
        <v>0</v>
      </c>
      <c r="M76" s="135">
        <f t="shared" si="60"/>
        <v>0</v>
      </c>
      <c r="N76" s="135">
        <f t="shared" si="61"/>
        <v>0</v>
      </c>
      <c r="O76" s="135">
        <f t="shared" si="62"/>
        <v>0</v>
      </c>
      <c r="P76" s="135">
        <f t="shared" si="63"/>
        <v>0</v>
      </c>
      <c r="Q76" s="135">
        <f t="shared" si="64"/>
        <v>0</v>
      </c>
      <c r="R76" s="135">
        <f t="shared" si="65"/>
        <v>0</v>
      </c>
      <c r="S76" s="135">
        <f t="shared" si="66"/>
        <v>0</v>
      </c>
      <c r="T76" s="135">
        <f t="shared" si="67"/>
        <v>0</v>
      </c>
      <c r="U76" s="135">
        <f t="shared" si="68"/>
        <v>0</v>
      </c>
      <c r="V76" s="135">
        <f t="shared" si="69"/>
        <v>0</v>
      </c>
      <c r="W76" s="135">
        <f t="shared" si="70"/>
        <v>0</v>
      </c>
      <c r="X76" s="135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6"/>
        <v>Bills</v>
      </c>
      <c r="I77" s="42">
        <f>'Plt. Class.'!J$77</f>
        <v>0</v>
      </c>
      <c r="J77" s="135">
        <f t="shared" si="57"/>
        <v>0</v>
      </c>
      <c r="K77" s="135">
        <f t="shared" si="58"/>
        <v>0</v>
      </c>
      <c r="L77" s="135">
        <f t="shared" si="59"/>
        <v>0</v>
      </c>
      <c r="M77" s="135">
        <f t="shared" si="60"/>
        <v>0</v>
      </c>
      <c r="N77" s="135">
        <f t="shared" si="61"/>
        <v>0</v>
      </c>
      <c r="O77" s="135">
        <f t="shared" si="62"/>
        <v>0</v>
      </c>
      <c r="P77" s="135">
        <f t="shared" si="63"/>
        <v>0</v>
      </c>
      <c r="Q77" s="135">
        <f t="shared" si="64"/>
        <v>0</v>
      </c>
      <c r="R77" s="135">
        <f t="shared" si="65"/>
        <v>0</v>
      </c>
      <c r="S77" s="135">
        <f t="shared" si="66"/>
        <v>0</v>
      </c>
      <c r="T77" s="135">
        <f t="shared" si="67"/>
        <v>0</v>
      </c>
      <c r="U77" s="135">
        <f t="shared" si="68"/>
        <v>0</v>
      </c>
      <c r="V77" s="135">
        <f t="shared" si="69"/>
        <v>0</v>
      </c>
      <c r="W77" s="135">
        <f t="shared" si="70"/>
        <v>0</v>
      </c>
      <c r="X77" s="135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6"/>
        <v>Bills</v>
      </c>
      <c r="I78" s="42">
        <f>'Plt. Class.'!J$78</f>
        <v>0</v>
      </c>
      <c r="J78" s="135">
        <f t="shared" si="57"/>
        <v>0</v>
      </c>
      <c r="K78" s="135">
        <f t="shared" si="58"/>
        <v>0</v>
      </c>
      <c r="L78" s="135">
        <f t="shared" si="59"/>
        <v>0</v>
      </c>
      <c r="M78" s="135">
        <f t="shared" si="60"/>
        <v>0</v>
      </c>
      <c r="N78" s="135">
        <f t="shared" si="61"/>
        <v>0</v>
      </c>
      <c r="O78" s="135">
        <f t="shared" si="62"/>
        <v>0</v>
      </c>
      <c r="P78" s="135">
        <f t="shared" si="63"/>
        <v>0</v>
      </c>
      <c r="Q78" s="135">
        <f t="shared" si="64"/>
        <v>0</v>
      </c>
      <c r="R78" s="135">
        <f t="shared" si="65"/>
        <v>0</v>
      </c>
      <c r="S78" s="135">
        <f t="shared" si="66"/>
        <v>0</v>
      </c>
      <c r="T78" s="135">
        <f t="shared" si="67"/>
        <v>0</v>
      </c>
      <c r="U78" s="135">
        <f t="shared" si="68"/>
        <v>0</v>
      </c>
      <c r="V78" s="135">
        <f t="shared" si="69"/>
        <v>0</v>
      </c>
      <c r="W78" s="135">
        <f t="shared" si="70"/>
        <v>0</v>
      </c>
      <c r="X78" s="135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6"/>
        <v>Bills</v>
      </c>
      <c r="I79" s="42">
        <f>'Plt. Class.'!J$79</f>
        <v>0</v>
      </c>
      <c r="J79" s="135">
        <f t="shared" si="57"/>
        <v>0</v>
      </c>
      <c r="K79" s="135">
        <f t="shared" si="58"/>
        <v>0</v>
      </c>
      <c r="L79" s="135">
        <f t="shared" si="59"/>
        <v>0</v>
      </c>
      <c r="M79" s="135">
        <f t="shared" si="60"/>
        <v>0</v>
      </c>
      <c r="N79" s="135">
        <f t="shared" si="61"/>
        <v>0</v>
      </c>
      <c r="O79" s="135">
        <f t="shared" si="62"/>
        <v>0</v>
      </c>
      <c r="P79" s="135">
        <f t="shared" si="63"/>
        <v>0</v>
      </c>
      <c r="Q79" s="135">
        <f t="shared" si="64"/>
        <v>0</v>
      </c>
      <c r="R79" s="135">
        <f t="shared" si="65"/>
        <v>0</v>
      </c>
      <c r="S79" s="135">
        <f t="shared" si="66"/>
        <v>0</v>
      </c>
      <c r="T79" s="135">
        <f t="shared" si="67"/>
        <v>0</v>
      </c>
      <c r="U79" s="135">
        <f t="shared" si="68"/>
        <v>0</v>
      </c>
      <c r="V79" s="135">
        <f t="shared" si="69"/>
        <v>0</v>
      </c>
      <c r="W79" s="135">
        <f t="shared" si="70"/>
        <v>0</v>
      </c>
      <c r="X79" s="135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6"/>
        <v>Bills</v>
      </c>
      <c r="I80" s="42">
        <f>'Plt. Class.'!J$80</f>
        <v>0</v>
      </c>
      <c r="J80" s="135">
        <f t="shared" si="57"/>
        <v>0</v>
      </c>
      <c r="K80" s="135">
        <f t="shared" si="58"/>
        <v>0</v>
      </c>
      <c r="L80" s="135">
        <f t="shared" si="59"/>
        <v>0</v>
      </c>
      <c r="M80" s="135">
        <f t="shared" si="60"/>
        <v>0</v>
      </c>
      <c r="N80" s="135">
        <f t="shared" si="61"/>
        <v>0</v>
      </c>
      <c r="O80" s="135">
        <f t="shared" si="62"/>
        <v>0</v>
      </c>
      <c r="P80" s="135">
        <f t="shared" si="63"/>
        <v>0</v>
      </c>
      <c r="Q80" s="135">
        <f t="shared" si="64"/>
        <v>0</v>
      </c>
      <c r="R80" s="135">
        <f t="shared" si="65"/>
        <v>0</v>
      </c>
      <c r="S80" s="135">
        <f t="shared" si="66"/>
        <v>0</v>
      </c>
      <c r="T80" s="135">
        <f t="shared" si="67"/>
        <v>0</v>
      </c>
      <c r="U80" s="135">
        <f t="shared" si="68"/>
        <v>0</v>
      </c>
      <c r="V80" s="135">
        <f t="shared" si="69"/>
        <v>0</v>
      </c>
      <c r="W80" s="135">
        <f t="shared" si="70"/>
        <v>0</v>
      </c>
      <c r="X80" s="135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6"/>
        <v>Bills</v>
      </c>
      <c r="I81" s="42">
        <f>'Plt. Class.'!J$81</f>
        <v>0</v>
      </c>
      <c r="J81" s="135">
        <f t="shared" si="57"/>
        <v>0</v>
      </c>
      <c r="K81" s="135">
        <f t="shared" si="58"/>
        <v>0</v>
      </c>
      <c r="L81" s="135">
        <f t="shared" si="59"/>
        <v>0</v>
      </c>
      <c r="M81" s="135">
        <f t="shared" si="60"/>
        <v>0</v>
      </c>
      <c r="N81" s="135">
        <f t="shared" si="61"/>
        <v>0</v>
      </c>
      <c r="O81" s="135">
        <f t="shared" si="62"/>
        <v>0</v>
      </c>
      <c r="P81" s="135">
        <f t="shared" si="63"/>
        <v>0</v>
      </c>
      <c r="Q81" s="135">
        <f t="shared" si="64"/>
        <v>0</v>
      </c>
      <c r="R81" s="135">
        <f t="shared" si="65"/>
        <v>0</v>
      </c>
      <c r="S81" s="135">
        <f t="shared" si="66"/>
        <v>0</v>
      </c>
      <c r="T81" s="135">
        <f t="shared" si="67"/>
        <v>0</v>
      </c>
      <c r="U81" s="135">
        <f t="shared" si="68"/>
        <v>0</v>
      </c>
      <c r="V81" s="135">
        <f t="shared" si="69"/>
        <v>0</v>
      </c>
      <c r="W81" s="135">
        <f t="shared" si="70"/>
        <v>0</v>
      </c>
      <c r="X81" s="135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6"/>
        <v>Bills</v>
      </c>
      <c r="I82" s="42">
        <f>'Plt. Class.'!J$82</f>
        <v>0</v>
      </c>
      <c r="J82" s="135">
        <f t="shared" si="57"/>
        <v>0</v>
      </c>
      <c r="K82" s="135">
        <f t="shared" si="58"/>
        <v>0</v>
      </c>
      <c r="L82" s="135">
        <f t="shared" si="59"/>
        <v>0</v>
      </c>
      <c r="M82" s="135">
        <f t="shared" si="60"/>
        <v>0</v>
      </c>
      <c r="N82" s="135">
        <f t="shared" si="61"/>
        <v>0</v>
      </c>
      <c r="O82" s="135">
        <f t="shared" si="62"/>
        <v>0</v>
      </c>
      <c r="P82" s="135">
        <f t="shared" si="63"/>
        <v>0</v>
      </c>
      <c r="Q82" s="135">
        <f t="shared" si="64"/>
        <v>0</v>
      </c>
      <c r="R82" s="135">
        <f t="shared" si="65"/>
        <v>0</v>
      </c>
      <c r="S82" s="135">
        <f t="shared" si="66"/>
        <v>0</v>
      </c>
      <c r="T82" s="135">
        <f t="shared" si="67"/>
        <v>0</v>
      </c>
      <c r="U82" s="135">
        <f t="shared" si="68"/>
        <v>0</v>
      </c>
      <c r="V82" s="135">
        <f t="shared" si="69"/>
        <v>0</v>
      </c>
      <c r="W82" s="135">
        <f t="shared" si="70"/>
        <v>0</v>
      </c>
      <c r="X82" s="135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6"/>
        <v>Bills</v>
      </c>
      <c r="I83" s="42">
        <f>'Plt. Class.'!J$83</f>
        <v>139868620.0155507</v>
      </c>
      <c r="J83" s="135">
        <f t="shared" si="57"/>
        <v>124521463.96310955</v>
      </c>
      <c r="K83" s="135">
        <f t="shared" si="58"/>
        <v>15182788.013099831</v>
      </c>
      <c r="L83" s="135">
        <f t="shared" si="59"/>
        <v>9373.5990307090597</v>
      </c>
      <c r="M83" s="135">
        <f t="shared" si="60"/>
        <v>98752.846126343342</v>
      </c>
      <c r="N83" s="135">
        <f t="shared" si="61"/>
        <v>56241.594184254369</v>
      </c>
      <c r="O83" s="135">
        <f t="shared" si="62"/>
        <v>0</v>
      </c>
      <c r="P83" s="135">
        <f t="shared" si="63"/>
        <v>0</v>
      </c>
      <c r="Q83" s="135">
        <f t="shared" si="64"/>
        <v>0</v>
      </c>
      <c r="R83" s="135">
        <f t="shared" si="65"/>
        <v>0</v>
      </c>
      <c r="S83" s="135">
        <f t="shared" si="66"/>
        <v>0</v>
      </c>
      <c r="T83" s="135">
        <f t="shared" si="67"/>
        <v>0</v>
      </c>
      <c r="U83" s="135">
        <f t="shared" si="68"/>
        <v>0</v>
      </c>
      <c r="V83" s="135">
        <f t="shared" si="69"/>
        <v>0</v>
      </c>
      <c r="W83" s="135">
        <f t="shared" si="70"/>
        <v>0</v>
      </c>
      <c r="X83" s="135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6"/>
        <v>Meter Investment</v>
      </c>
      <c r="I84" s="42">
        <f>'Plt. Class.'!J$84</f>
        <v>41724894.701585218</v>
      </c>
      <c r="J84" s="135">
        <f t="shared" si="57"/>
        <v>26873624.793508194</v>
      </c>
      <c r="K84" s="135">
        <f t="shared" si="58"/>
        <v>13814767.334037488</v>
      </c>
      <c r="L84" s="135">
        <f t="shared" si="59"/>
        <v>59109.785346832592</v>
      </c>
      <c r="M84" s="135">
        <f t="shared" si="60"/>
        <v>622734.07661170117</v>
      </c>
      <c r="N84" s="135">
        <f t="shared" si="61"/>
        <v>354658.71208099555</v>
      </c>
      <c r="O84" s="135">
        <f t="shared" si="62"/>
        <v>0</v>
      </c>
      <c r="P84" s="135">
        <f t="shared" si="63"/>
        <v>0</v>
      </c>
      <c r="Q84" s="135">
        <f t="shared" si="64"/>
        <v>0</v>
      </c>
      <c r="R84" s="135">
        <f t="shared" si="65"/>
        <v>0</v>
      </c>
      <c r="S84" s="135">
        <f t="shared" si="66"/>
        <v>0</v>
      </c>
      <c r="T84" s="135">
        <f t="shared" si="67"/>
        <v>0</v>
      </c>
      <c r="U84" s="135">
        <f t="shared" si="68"/>
        <v>0</v>
      </c>
      <c r="V84" s="135">
        <f t="shared" si="69"/>
        <v>0</v>
      </c>
      <c r="W84" s="135">
        <f t="shared" si="70"/>
        <v>0</v>
      </c>
      <c r="X84" s="135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6"/>
        <v>Meter Investment</v>
      </c>
      <c r="I85" s="42">
        <f>'Plt. Class.'!J$85</f>
        <v>56980787.1217167</v>
      </c>
      <c r="J85" s="135">
        <f t="shared" si="57"/>
        <v>36699440.573773377</v>
      </c>
      <c r="K85" s="135">
        <f t="shared" si="58"/>
        <v>18865867.061539389</v>
      </c>
      <c r="L85" s="135">
        <f t="shared" si="59"/>
        <v>80722.123321027218</v>
      </c>
      <c r="M85" s="135">
        <f t="shared" si="60"/>
        <v>850424.62315673754</v>
      </c>
      <c r="N85" s="135">
        <f t="shared" si="61"/>
        <v>484332.73992616334</v>
      </c>
      <c r="O85" s="135">
        <f t="shared" si="62"/>
        <v>0</v>
      </c>
      <c r="P85" s="135">
        <f t="shared" si="63"/>
        <v>0</v>
      </c>
      <c r="Q85" s="135">
        <f t="shared" si="64"/>
        <v>0</v>
      </c>
      <c r="R85" s="135">
        <f t="shared" si="65"/>
        <v>0</v>
      </c>
      <c r="S85" s="135">
        <f t="shared" si="66"/>
        <v>0</v>
      </c>
      <c r="T85" s="135">
        <f t="shared" si="67"/>
        <v>0</v>
      </c>
      <c r="U85" s="135">
        <f t="shared" si="68"/>
        <v>0</v>
      </c>
      <c r="V85" s="135">
        <f t="shared" si="69"/>
        <v>0</v>
      </c>
      <c r="W85" s="135">
        <f t="shared" si="70"/>
        <v>0</v>
      </c>
      <c r="X85" s="135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6"/>
        <v>Meter Investment</v>
      </c>
      <c r="I86" s="42">
        <f>'Plt. Class.'!J$86</f>
        <v>11717794.277451711</v>
      </c>
      <c r="J86" s="135">
        <f t="shared" si="57"/>
        <v>7547043.7749910252</v>
      </c>
      <c r="K86" s="135">
        <f t="shared" si="58"/>
        <v>3879664.7126100762</v>
      </c>
      <c r="L86" s="135">
        <f t="shared" si="59"/>
        <v>16600.073156139068</v>
      </c>
      <c r="M86" s="135">
        <f t="shared" si="60"/>
        <v>174885.27775763412</v>
      </c>
      <c r="N86" s="135">
        <f t="shared" si="61"/>
        <v>99600.438936834398</v>
      </c>
      <c r="O86" s="135">
        <f t="shared" si="62"/>
        <v>0</v>
      </c>
      <c r="P86" s="135">
        <f t="shared" si="63"/>
        <v>0</v>
      </c>
      <c r="Q86" s="135">
        <f t="shared" si="64"/>
        <v>0</v>
      </c>
      <c r="R86" s="135">
        <f t="shared" si="65"/>
        <v>0</v>
      </c>
      <c r="S86" s="135">
        <f t="shared" si="66"/>
        <v>0</v>
      </c>
      <c r="T86" s="135">
        <f t="shared" si="67"/>
        <v>0</v>
      </c>
      <c r="U86" s="135">
        <f t="shared" si="68"/>
        <v>0</v>
      </c>
      <c r="V86" s="135">
        <f t="shared" si="69"/>
        <v>0</v>
      </c>
      <c r="W86" s="135">
        <f t="shared" si="70"/>
        <v>0</v>
      </c>
      <c r="X86" s="135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6"/>
        <v>Meter Investment</v>
      </c>
      <c r="I87" s="42">
        <f>'Plt. Class.'!J$87</f>
        <v>249551.83348966861</v>
      </c>
      <c r="J87" s="135">
        <f t="shared" si="57"/>
        <v>160728.08302326521</v>
      </c>
      <c r="K87" s="135">
        <f t="shared" si="58"/>
        <v>82624.546858622954</v>
      </c>
      <c r="L87" s="135">
        <f t="shared" si="59"/>
        <v>353.52888044370309</v>
      </c>
      <c r="M87" s="135">
        <f t="shared" si="60"/>
        <v>3724.5014446745058</v>
      </c>
      <c r="N87" s="135">
        <f t="shared" si="61"/>
        <v>2121.1732826622188</v>
      </c>
      <c r="O87" s="135">
        <f t="shared" si="62"/>
        <v>0</v>
      </c>
      <c r="P87" s="135">
        <f t="shared" si="63"/>
        <v>0</v>
      </c>
      <c r="Q87" s="135">
        <f t="shared" si="64"/>
        <v>0</v>
      </c>
      <c r="R87" s="135">
        <f t="shared" si="65"/>
        <v>0</v>
      </c>
      <c r="S87" s="135">
        <f t="shared" si="66"/>
        <v>0</v>
      </c>
      <c r="T87" s="135">
        <f t="shared" si="67"/>
        <v>0</v>
      </c>
      <c r="U87" s="135">
        <f t="shared" si="68"/>
        <v>0</v>
      </c>
      <c r="V87" s="135">
        <f t="shared" si="69"/>
        <v>0</v>
      </c>
      <c r="W87" s="135">
        <f t="shared" si="70"/>
        <v>0</v>
      </c>
      <c r="X87" s="135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6"/>
        <v>Non-Residential Bills</v>
      </c>
      <c r="I88" s="42">
        <f>'Plt. Class.'!J$88</f>
        <v>5237632.693020015</v>
      </c>
      <c r="J88" s="135">
        <f t="shared" si="57"/>
        <v>0</v>
      </c>
      <c r="K88" s="135">
        <f t="shared" si="58"/>
        <v>5181537.6475536143</v>
      </c>
      <c r="L88" s="135">
        <f t="shared" si="59"/>
        <v>3198.9945607344825</v>
      </c>
      <c r="M88" s="135">
        <f t="shared" si="60"/>
        <v>33702.08354125906</v>
      </c>
      <c r="N88" s="135">
        <f t="shared" si="61"/>
        <v>19193.967364406897</v>
      </c>
      <c r="O88" s="135">
        <f t="shared" si="62"/>
        <v>0</v>
      </c>
      <c r="P88" s="135">
        <f t="shared" si="63"/>
        <v>0</v>
      </c>
      <c r="Q88" s="135">
        <f t="shared" si="64"/>
        <v>0</v>
      </c>
      <c r="R88" s="135">
        <f t="shared" si="65"/>
        <v>0</v>
      </c>
      <c r="S88" s="135">
        <f t="shared" si="66"/>
        <v>0</v>
      </c>
      <c r="T88" s="135">
        <f t="shared" si="67"/>
        <v>0</v>
      </c>
      <c r="U88" s="135">
        <f t="shared" si="68"/>
        <v>0</v>
      </c>
      <c r="V88" s="135">
        <f t="shared" si="69"/>
        <v>0</v>
      </c>
      <c r="W88" s="135">
        <f t="shared" si="70"/>
        <v>0</v>
      </c>
      <c r="X88" s="135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6"/>
        <v>-</v>
      </c>
      <c r="I89" s="42">
        <f>'Plt. Class.'!J$89</f>
        <v>0</v>
      </c>
      <c r="J89" s="135">
        <f t="shared" si="57"/>
        <v>0</v>
      </c>
      <c r="K89" s="135">
        <f t="shared" si="58"/>
        <v>0</v>
      </c>
      <c r="L89" s="135">
        <f t="shared" si="59"/>
        <v>0</v>
      </c>
      <c r="M89" s="135">
        <f t="shared" si="60"/>
        <v>0</v>
      </c>
      <c r="N89" s="135">
        <f t="shared" si="61"/>
        <v>0</v>
      </c>
      <c r="O89" s="135">
        <f t="shared" si="62"/>
        <v>0</v>
      </c>
      <c r="P89" s="135">
        <f t="shared" si="63"/>
        <v>0</v>
      </c>
      <c r="Q89" s="135">
        <f t="shared" si="64"/>
        <v>0</v>
      </c>
      <c r="R89" s="135">
        <f t="shared" si="65"/>
        <v>0</v>
      </c>
      <c r="S89" s="135">
        <f t="shared" si="66"/>
        <v>0</v>
      </c>
      <c r="T89" s="135">
        <f t="shared" si="67"/>
        <v>0</v>
      </c>
      <c r="U89" s="135">
        <f t="shared" si="68"/>
        <v>0</v>
      </c>
      <c r="V89" s="135">
        <f t="shared" si="69"/>
        <v>0</v>
      </c>
      <c r="W89" s="135">
        <f t="shared" si="70"/>
        <v>0</v>
      </c>
      <c r="X89" s="135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5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5"/>
      <c r="I91" s="42">
        <f>'Plt. Class.'!J$91</f>
        <v>255779280.64281401</v>
      </c>
      <c r="J91" s="42">
        <f>SUM(J69:J89)</f>
        <v>195802301.18840545</v>
      </c>
      <c r="K91" s="42">
        <f t="shared" ref="K91:X91" si="74">SUM(K69:K89)</f>
        <v>57007249.315699019</v>
      </c>
      <c r="L91" s="42">
        <f t="shared" si="74"/>
        <v>169358.10429588612</v>
      </c>
      <c r="M91" s="42">
        <f t="shared" si="74"/>
        <v>1784223.40863835</v>
      </c>
      <c r="N91" s="42">
        <f t="shared" si="74"/>
        <v>1016148.6257753167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5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5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5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6">
        <v>38900</v>
      </c>
      <c r="E95" s="137" t="s">
        <v>125</v>
      </c>
      <c r="G95" s="43">
        <v>6.2</v>
      </c>
      <c r="H95" s="135" t="str">
        <f t="shared" ref="H95:H129" si="75">VLOOKUP($G95,alloc,3)</f>
        <v>P, S, T &amp; D Plant - Customer</v>
      </c>
      <c r="I95" s="42">
        <f>'Plt. Class.'!J$95</f>
        <v>504931.05917772115</v>
      </c>
      <c r="J95" s="135">
        <f t="shared" ref="J95:J129" si="76">$I95*VLOOKUP($G95,alloc,6)</f>
        <v>386531.16499518295</v>
      </c>
      <c r="K95" s="135">
        <f t="shared" ref="K95:K129" si="77">$I95*VLOOKUP($G95,alloc,7)</f>
        <v>112537.3826427368</v>
      </c>
      <c r="L95" s="135">
        <f t="shared" ref="L95:L129" si="78">$I95*VLOOKUP($G95,alloc,8)</f>
        <v>334.32796733004352</v>
      </c>
      <c r="M95" s="135">
        <f t="shared" ref="M95:M129" si="79">$I95*VLOOKUP($G95,alloc,9)</f>
        <v>3522.2157684911631</v>
      </c>
      <c r="N95" s="135">
        <f t="shared" ref="N95:N129" si="80">$I95*VLOOKUP($G95,alloc,10)</f>
        <v>2005.9678039802609</v>
      </c>
      <c r="O95" s="135">
        <f t="shared" ref="O95:O129" si="81">$I95*VLOOKUP($G95,alloc,11)</f>
        <v>0</v>
      </c>
      <c r="P95" s="135">
        <f t="shared" ref="P95:P129" si="82">$I95*VLOOKUP($G95,alloc,12)</f>
        <v>0</v>
      </c>
      <c r="Q95" s="135">
        <f t="shared" ref="Q95:Q129" si="83">$I95*VLOOKUP($G95,alloc,13)</f>
        <v>0</v>
      </c>
      <c r="R95" s="135">
        <f t="shared" ref="R95:R129" si="84">$I95*VLOOKUP($G95,alloc,14)</f>
        <v>0</v>
      </c>
      <c r="S95" s="135">
        <f t="shared" ref="S95:S129" si="85">$I95*VLOOKUP($G95,alloc,15)</f>
        <v>0</v>
      </c>
      <c r="T95" s="135">
        <f t="shared" ref="T95:T129" si="86">$I95*VLOOKUP($G95,alloc,16)</f>
        <v>0</v>
      </c>
      <c r="U95" s="135">
        <f t="shared" ref="U95:U129" si="87">$I95*VLOOKUP($G95,alloc,17)</f>
        <v>0</v>
      </c>
      <c r="V95" s="135">
        <f t="shared" ref="V95:V129" si="88">$I95*VLOOKUP($G95,alloc,18)</f>
        <v>0</v>
      </c>
      <c r="W95" s="135">
        <f t="shared" ref="W95:W129" si="89">$I95*VLOOKUP($G95,alloc,19)</f>
        <v>0</v>
      </c>
      <c r="X95" s="135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6">
        <v>39000</v>
      </c>
      <c r="E96" s="137" t="s">
        <v>149</v>
      </c>
      <c r="G96" s="43">
        <v>6.2</v>
      </c>
      <c r="H96" s="135" t="str">
        <f t="shared" si="75"/>
        <v>P, S, T &amp; D Plant - Customer</v>
      </c>
      <c r="I96" s="42">
        <f>'Plt. Class.'!J$96</f>
        <v>2978754.8592490144</v>
      </c>
      <c r="J96" s="135">
        <f t="shared" si="76"/>
        <v>2280274.8316881228</v>
      </c>
      <c r="K96" s="135">
        <f t="shared" si="77"/>
        <v>663895.13835834316</v>
      </c>
      <c r="L96" s="135">
        <f t="shared" si="78"/>
        <v>1972.3109505067928</v>
      </c>
      <c r="M96" s="135">
        <f t="shared" si="79"/>
        <v>20778.712549001146</v>
      </c>
      <c r="N96" s="135">
        <f t="shared" si="80"/>
        <v>11833.865703040756</v>
      </c>
      <c r="O96" s="135">
        <f t="shared" si="81"/>
        <v>0</v>
      </c>
      <c r="P96" s="135">
        <f t="shared" si="82"/>
        <v>0</v>
      </c>
      <c r="Q96" s="135">
        <f t="shared" si="83"/>
        <v>0</v>
      </c>
      <c r="R96" s="135">
        <f t="shared" si="84"/>
        <v>0</v>
      </c>
      <c r="S96" s="135">
        <f t="shared" si="85"/>
        <v>0</v>
      </c>
      <c r="T96" s="135">
        <f t="shared" si="86"/>
        <v>0</v>
      </c>
      <c r="U96" s="135">
        <f t="shared" si="87"/>
        <v>0</v>
      </c>
      <c r="V96" s="135">
        <f t="shared" si="88"/>
        <v>0</v>
      </c>
      <c r="W96" s="135">
        <f t="shared" si="89"/>
        <v>0</v>
      </c>
      <c r="X96" s="135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6">
        <v>39001</v>
      </c>
      <c r="E97" s="137" t="s">
        <v>302</v>
      </c>
      <c r="G97" s="43">
        <v>6.2</v>
      </c>
      <c r="H97" s="135" t="str">
        <f t="shared" si="75"/>
        <v>P, S, T &amp; D Plant - Customer</v>
      </c>
      <c r="I97" s="42">
        <f>'Plt. Class.'!J$97</f>
        <v>0</v>
      </c>
      <c r="J97" s="135">
        <f t="shared" si="76"/>
        <v>0</v>
      </c>
      <c r="K97" s="135">
        <f t="shared" si="77"/>
        <v>0</v>
      </c>
      <c r="L97" s="135">
        <f t="shared" si="78"/>
        <v>0</v>
      </c>
      <c r="M97" s="135">
        <f t="shared" si="79"/>
        <v>0</v>
      </c>
      <c r="N97" s="135">
        <f t="shared" si="80"/>
        <v>0</v>
      </c>
      <c r="O97" s="135">
        <f t="shared" si="81"/>
        <v>0</v>
      </c>
      <c r="P97" s="135">
        <f t="shared" si="82"/>
        <v>0</v>
      </c>
      <c r="Q97" s="135">
        <f t="shared" si="83"/>
        <v>0</v>
      </c>
      <c r="R97" s="135">
        <f t="shared" si="84"/>
        <v>0</v>
      </c>
      <c r="S97" s="135">
        <f t="shared" si="85"/>
        <v>0</v>
      </c>
      <c r="T97" s="135">
        <f t="shared" si="86"/>
        <v>0</v>
      </c>
      <c r="U97" s="135">
        <f t="shared" si="87"/>
        <v>0</v>
      </c>
      <c r="V97" s="135">
        <f t="shared" si="88"/>
        <v>0</v>
      </c>
      <c r="W97" s="135">
        <f t="shared" si="89"/>
        <v>0</v>
      </c>
      <c r="X97" s="135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6">
        <v>39002</v>
      </c>
      <c r="E98" s="137" t="s">
        <v>303</v>
      </c>
      <c r="G98" s="43">
        <v>6.2</v>
      </c>
      <c r="H98" s="135" t="str">
        <f t="shared" si="75"/>
        <v>P, S, T &amp; D Plant - Customer</v>
      </c>
      <c r="I98" s="42">
        <f>'Plt. Class.'!J$98</f>
        <v>72139.357387271826</v>
      </c>
      <c r="J98" s="135">
        <f t="shared" si="76"/>
        <v>55223.598045870327</v>
      </c>
      <c r="K98" s="135">
        <f t="shared" si="77"/>
        <v>16078.183978449062</v>
      </c>
      <c r="L98" s="135">
        <f t="shared" si="78"/>
        <v>47.765341983633526</v>
      </c>
      <c r="M98" s="135">
        <f t="shared" si="79"/>
        <v>503.21796906701246</v>
      </c>
      <c r="N98" s="135">
        <f t="shared" si="80"/>
        <v>286.59205190180114</v>
      </c>
      <c r="O98" s="135">
        <f t="shared" si="81"/>
        <v>0</v>
      </c>
      <c r="P98" s="135">
        <f t="shared" si="82"/>
        <v>0</v>
      </c>
      <c r="Q98" s="135">
        <f t="shared" si="83"/>
        <v>0</v>
      </c>
      <c r="R98" s="135">
        <f t="shared" si="84"/>
        <v>0</v>
      </c>
      <c r="S98" s="135">
        <f t="shared" si="85"/>
        <v>0</v>
      </c>
      <c r="T98" s="135">
        <f t="shared" si="86"/>
        <v>0</v>
      </c>
      <c r="U98" s="135">
        <f t="shared" si="87"/>
        <v>0</v>
      </c>
      <c r="V98" s="135">
        <f t="shared" si="88"/>
        <v>0</v>
      </c>
      <c r="W98" s="135">
        <f t="shared" si="89"/>
        <v>0</v>
      </c>
      <c r="X98" s="135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6">
        <v>39003</v>
      </c>
      <c r="E99" s="137" t="s">
        <v>289</v>
      </c>
      <c r="G99" s="43">
        <v>6.2</v>
      </c>
      <c r="H99" s="135" t="str">
        <f t="shared" si="75"/>
        <v>P, S, T &amp; D Plant - Customer</v>
      </c>
      <c r="I99" s="42">
        <f>'Plt. Class.'!J$99</f>
        <v>295533.12789041549</v>
      </c>
      <c r="J99" s="135">
        <f t="shared" si="76"/>
        <v>226234.37822220806</v>
      </c>
      <c r="K99" s="135">
        <f t="shared" si="77"/>
        <v>65867.456739876478</v>
      </c>
      <c r="L99" s="135">
        <f t="shared" si="78"/>
        <v>195.6801589650596</v>
      </c>
      <c r="M99" s="135">
        <f t="shared" si="79"/>
        <v>2061.5318155755581</v>
      </c>
      <c r="N99" s="135">
        <f t="shared" si="80"/>
        <v>1174.0809537903576</v>
      </c>
      <c r="O99" s="135">
        <f t="shared" si="81"/>
        <v>0</v>
      </c>
      <c r="P99" s="135">
        <f t="shared" si="82"/>
        <v>0</v>
      </c>
      <c r="Q99" s="135">
        <f t="shared" si="83"/>
        <v>0</v>
      </c>
      <c r="R99" s="135">
        <f t="shared" si="84"/>
        <v>0</v>
      </c>
      <c r="S99" s="135">
        <f t="shared" si="85"/>
        <v>0</v>
      </c>
      <c r="T99" s="135">
        <f t="shared" si="86"/>
        <v>0</v>
      </c>
      <c r="U99" s="135">
        <f t="shared" si="87"/>
        <v>0</v>
      </c>
      <c r="V99" s="135">
        <f t="shared" si="88"/>
        <v>0</v>
      </c>
      <c r="W99" s="135">
        <f t="shared" si="89"/>
        <v>0</v>
      </c>
      <c r="X99" s="135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6">
        <v>39004</v>
      </c>
      <c r="E100" s="137" t="s">
        <v>304</v>
      </c>
      <c r="G100" s="43">
        <v>6.2</v>
      </c>
      <c r="H100" s="135" t="str">
        <f t="shared" si="75"/>
        <v>P, S, T &amp; D Plant - Customer</v>
      </c>
      <c r="I100" s="42">
        <f>'Plt. Class.'!J$100</f>
        <v>5398.4197122267997</v>
      </c>
      <c r="J100" s="135">
        <f t="shared" si="76"/>
        <v>4132.5591337124342</v>
      </c>
      <c r="K100" s="135">
        <f t="shared" si="77"/>
        <v>1203.1821251208266</v>
      </c>
      <c r="L100" s="135">
        <f t="shared" si="78"/>
        <v>3.5744338883062685</v>
      </c>
      <c r="M100" s="135">
        <f t="shared" si="79"/>
        <v>37.657416175395625</v>
      </c>
      <c r="N100" s="135">
        <f t="shared" si="80"/>
        <v>21.446603329837611</v>
      </c>
      <c r="O100" s="135">
        <f t="shared" si="81"/>
        <v>0</v>
      </c>
      <c r="P100" s="135">
        <f t="shared" si="82"/>
        <v>0</v>
      </c>
      <c r="Q100" s="135">
        <f t="shared" si="83"/>
        <v>0</v>
      </c>
      <c r="R100" s="135">
        <f t="shared" si="84"/>
        <v>0</v>
      </c>
      <c r="S100" s="135">
        <f t="shared" si="85"/>
        <v>0</v>
      </c>
      <c r="T100" s="135">
        <f t="shared" si="86"/>
        <v>0</v>
      </c>
      <c r="U100" s="135">
        <f t="shared" si="87"/>
        <v>0</v>
      </c>
      <c r="V100" s="135">
        <f t="shared" si="88"/>
        <v>0</v>
      </c>
      <c r="W100" s="135">
        <f t="shared" si="89"/>
        <v>0</v>
      </c>
      <c r="X100" s="135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6">
        <v>39009</v>
      </c>
      <c r="E101" s="137" t="s">
        <v>305</v>
      </c>
      <c r="G101" s="43">
        <v>6.2</v>
      </c>
      <c r="H101" s="135" t="str">
        <f t="shared" si="75"/>
        <v>P, S, T &amp; D Plant - Customer</v>
      </c>
      <c r="I101" s="42">
        <f>'Plt. Class.'!J$101</f>
        <v>519306.38720455306</v>
      </c>
      <c r="J101" s="135">
        <f t="shared" si="76"/>
        <v>397535.66192283877</v>
      </c>
      <c r="K101" s="135">
        <f t="shared" si="77"/>
        <v>115741.30872604204</v>
      </c>
      <c r="L101" s="135">
        <f t="shared" si="78"/>
        <v>343.84624534356084</v>
      </c>
      <c r="M101" s="135">
        <f t="shared" si="79"/>
        <v>3622.4928382673738</v>
      </c>
      <c r="N101" s="135">
        <f t="shared" si="80"/>
        <v>2063.0774720613649</v>
      </c>
      <c r="O101" s="135">
        <f t="shared" si="81"/>
        <v>0</v>
      </c>
      <c r="P101" s="135">
        <f t="shared" si="82"/>
        <v>0</v>
      </c>
      <c r="Q101" s="135">
        <f t="shared" si="83"/>
        <v>0</v>
      </c>
      <c r="R101" s="135">
        <f t="shared" si="84"/>
        <v>0</v>
      </c>
      <c r="S101" s="135">
        <f t="shared" si="85"/>
        <v>0</v>
      </c>
      <c r="T101" s="135">
        <f t="shared" si="86"/>
        <v>0</v>
      </c>
      <c r="U101" s="135">
        <f t="shared" si="87"/>
        <v>0</v>
      </c>
      <c r="V101" s="135">
        <f t="shared" si="88"/>
        <v>0</v>
      </c>
      <c r="W101" s="135">
        <f t="shared" si="89"/>
        <v>0</v>
      </c>
      <c r="X101" s="135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6">
        <v>39100</v>
      </c>
      <c r="E102" s="137" t="s">
        <v>306</v>
      </c>
      <c r="G102" s="43">
        <v>6.2</v>
      </c>
      <c r="H102" s="135" t="str">
        <f t="shared" si="75"/>
        <v>P, S, T &amp; D Plant - Customer</v>
      </c>
      <c r="I102" s="42">
        <f>'Plt. Class.'!J$102</f>
        <v>747842.6526027323</v>
      </c>
      <c r="J102" s="135">
        <f t="shared" si="76"/>
        <v>572483.08752161672</v>
      </c>
      <c r="K102" s="135">
        <f t="shared" si="77"/>
        <v>166676.72392656479</v>
      </c>
      <c r="L102" s="135">
        <f t="shared" si="78"/>
        <v>495.16604174546899</v>
      </c>
      <c r="M102" s="135">
        <f t="shared" si="79"/>
        <v>5216.6788623325474</v>
      </c>
      <c r="N102" s="135">
        <f t="shared" si="80"/>
        <v>2970.9962504728137</v>
      </c>
      <c r="O102" s="135">
        <f t="shared" si="81"/>
        <v>0</v>
      </c>
      <c r="P102" s="135">
        <f t="shared" si="82"/>
        <v>0</v>
      </c>
      <c r="Q102" s="135">
        <f t="shared" si="83"/>
        <v>0</v>
      </c>
      <c r="R102" s="135">
        <f t="shared" si="84"/>
        <v>0</v>
      </c>
      <c r="S102" s="135">
        <f t="shared" si="85"/>
        <v>0</v>
      </c>
      <c r="T102" s="135">
        <f t="shared" si="86"/>
        <v>0</v>
      </c>
      <c r="U102" s="135">
        <f t="shared" si="87"/>
        <v>0</v>
      </c>
      <c r="V102" s="135">
        <f t="shared" si="88"/>
        <v>0</v>
      </c>
      <c r="W102" s="135">
        <f t="shared" si="89"/>
        <v>0</v>
      </c>
      <c r="X102" s="135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6">
        <v>39102</v>
      </c>
      <c r="E103" s="137" t="s">
        <v>307</v>
      </c>
      <c r="G103" s="43">
        <v>6.2</v>
      </c>
      <c r="H103" s="135" t="str">
        <f t="shared" si="75"/>
        <v>P, S, T &amp; D Plant - Customer</v>
      </c>
      <c r="I103" s="42">
        <f>'Plt. Class.'!J$103</f>
        <v>0</v>
      </c>
      <c r="J103" s="135">
        <f t="shared" si="76"/>
        <v>0</v>
      </c>
      <c r="K103" s="135">
        <f t="shared" si="77"/>
        <v>0</v>
      </c>
      <c r="L103" s="135">
        <f t="shared" si="78"/>
        <v>0</v>
      </c>
      <c r="M103" s="135">
        <f t="shared" si="79"/>
        <v>0</v>
      </c>
      <c r="N103" s="135">
        <f t="shared" si="80"/>
        <v>0</v>
      </c>
      <c r="O103" s="135">
        <f t="shared" si="81"/>
        <v>0</v>
      </c>
      <c r="P103" s="135">
        <f t="shared" si="82"/>
        <v>0</v>
      </c>
      <c r="Q103" s="135">
        <f t="shared" si="83"/>
        <v>0</v>
      </c>
      <c r="R103" s="135">
        <f t="shared" si="84"/>
        <v>0</v>
      </c>
      <c r="S103" s="135">
        <f t="shared" si="85"/>
        <v>0</v>
      </c>
      <c r="T103" s="135">
        <f t="shared" si="86"/>
        <v>0</v>
      </c>
      <c r="U103" s="135">
        <f t="shared" si="87"/>
        <v>0</v>
      </c>
      <c r="V103" s="135">
        <f t="shared" si="88"/>
        <v>0</v>
      </c>
      <c r="W103" s="135">
        <f t="shared" si="89"/>
        <v>0</v>
      </c>
      <c r="X103" s="135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6">
        <v>39103</v>
      </c>
      <c r="E104" s="137" t="s">
        <v>308</v>
      </c>
      <c r="G104" s="43">
        <v>6.2</v>
      </c>
      <c r="H104" s="135" t="str">
        <f t="shared" si="75"/>
        <v>P, S, T &amp; D Plant - Customer</v>
      </c>
      <c r="I104" s="42">
        <f>'Plt. Class.'!J$104</f>
        <v>0</v>
      </c>
      <c r="J104" s="135">
        <f t="shared" si="76"/>
        <v>0</v>
      </c>
      <c r="K104" s="135">
        <f t="shared" si="77"/>
        <v>0</v>
      </c>
      <c r="L104" s="135">
        <f t="shared" si="78"/>
        <v>0</v>
      </c>
      <c r="M104" s="135">
        <f t="shared" si="79"/>
        <v>0</v>
      </c>
      <c r="N104" s="135">
        <f t="shared" si="80"/>
        <v>0</v>
      </c>
      <c r="O104" s="135">
        <f t="shared" si="81"/>
        <v>0</v>
      </c>
      <c r="P104" s="135">
        <f t="shared" si="82"/>
        <v>0</v>
      </c>
      <c r="Q104" s="135">
        <f t="shared" si="83"/>
        <v>0</v>
      </c>
      <c r="R104" s="135">
        <f t="shared" si="84"/>
        <v>0</v>
      </c>
      <c r="S104" s="135">
        <f t="shared" si="85"/>
        <v>0</v>
      </c>
      <c r="T104" s="135">
        <f t="shared" si="86"/>
        <v>0</v>
      </c>
      <c r="U104" s="135">
        <f t="shared" si="87"/>
        <v>0</v>
      </c>
      <c r="V104" s="135">
        <f t="shared" si="88"/>
        <v>0</v>
      </c>
      <c r="W104" s="135">
        <f t="shared" si="89"/>
        <v>0</v>
      </c>
      <c r="X104" s="135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6">
        <v>39200</v>
      </c>
      <c r="E105" s="137" t="s">
        <v>309</v>
      </c>
      <c r="G105" s="43">
        <v>6.2</v>
      </c>
      <c r="H105" s="135" t="str">
        <f t="shared" si="75"/>
        <v>P, S, T &amp; D Plant - Customer</v>
      </c>
      <c r="I105" s="42">
        <f>'Plt. Class.'!J$105</f>
        <v>92088.304134540114</v>
      </c>
      <c r="J105" s="135">
        <f t="shared" si="76"/>
        <v>70494.771182269658</v>
      </c>
      <c r="K105" s="135">
        <f t="shared" si="77"/>
        <v>20524.339968680462</v>
      </c>
      <c r="L105" s="135">
        <f t="shared" si="78"/>
        <v>60.974057698707057</v>
      </c>
      <c r="M105" s="135">
        <f t="shared" si="79"/>
        <v>642.37457969905472</v>
      </c>
      <c r="N105" s="135">
        <f t="shared" si="80"/>
        <v>365.84434619224231</v>
      </c>
      <c r="O105" s="135">
        <f t="shared" si="81"/>
        <v>0</v>
      </c>
      <c r="P105" s="135">
        <f t="shared" si="82"/>
        <v>0</v>
      </c>
      <c r="Q105" s="135">
        <f t="shared" si="83"/>
        <v>0</v>
      </c>
      <c r="R105" s="135">
        <f t="shared" si="84"/>
        <v>0</v>
      </c>
      <c r="S105" s="135">
        <f t="shared" si="85"/>
        <v>0</v>
      </c>
      <c r="T105" s="135">
        <f t="shared" si="86"/>
        <v>0</v>
      </c>
      <c r="U105" s="135">
        <f t="shared" si="87"/>
        <v>0</v>
      </c>
      <c r="V105" s="135">
        <f t="shared" si="88"/>
        <v>0</v>
      </c>
      <c r="W105" s="135">
        <f t="shared" si="89"/>
        <v>0</v>
      </c>
      <c r="X105" s="135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6">
        <v>39201</v>
      </c>
      <c r="E106" s="137" t="s">
        <v>310</v>
      </c>
      <c r="G106" s="43">
        <v>6.2</v>
      </c>
      <c r="H106" s="135" t="str">
        <f t="shared" si="75"/>
        <v>P, S, T &amp; D Plant - Customer</v>
      </c>
      <c r="I106" s="42">
        <f>'Plt. Class.'!J$106</f>
        <v>0</v>
      </c>
      <c r="J106" s="135">
        <f t="shared" si="76"/>
        <v>0</v>
      </c>
      <c r="K106" s="135">
        <f t="shared" si="77"/>
        <v>0</v>
      </c>
      <c r="L106" s="135">
        <f t="shared" si="78"/>
        <v>0</v>
      </c>
      <c r="M106" s="135">
        <f t="shared" si="79"/>
        <v>0</v>
      </c>
      <c r="N106" s="135">
        <f t="shared" si="80"/>
        <v>0</v>
      </c>
      <c r="O106" s="135">
        <f t="shared" si="81"/>
        <v>0</v>
      </c>
      <c r="P106" s="135">
        <f t="shared" si="82"/>
        <v>0</v>
      </c>
      <c r="Q106" s="135">
        <f t="shared" si="83"/>
        <v>0</v>
      </c>
      <c r="R106" s="135">
        <f t="shared" si="84"/>
        <v>0</v>
      </c>
      <c r="S106" s="135">
        <f t="shared" si="85"/>
        <v>0</v>
      </c>
      <c r="T106" s="135">
        <f t="shared" si="86"/>
        <v>0</v>
      </c>
      <c r="U106" s="135">
        <f t="shared" si="87"/>
        <v>0</v>
      </c>
      <c r="V106" s="135">
        <f t="shared" si="88"/>
        <v>0</v>
      </c>
      <c r="W106" s="135">
        <f t="shared" si="89"/>
        <v>0</v>
      </c>
      <c r="X106" s="135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6">
        <v>39202</v>
      </c>
      <c r="E107" s="137" t="s">
        <v>311</v>
      </c>
      <c r="G107" s="43">
        <v>6.2</v>
      </c>
      <c r="H107" s="135" t="str">
        <f t="shared" si="75"/>
        <v>P, S, T &amp; D Plant - Customer</v>
      </c>
      <c r="I107" s="42">
        <f>'Plt. Class.'!J$107</f>
        <v>0</v>
      </c>
      <c r="J107" s="135">
        <f t="shared" si="76"/>
        <v>0</v>
      </c>
      <c r="K107" s="135">
        <f t="shared" si="77"/>
        <v>0</v>
      </c>
      <c r="L107" s="135">
        <f t="shared" si="78"/>
        <v>0</v>
      </c>
      <c r="M107" s="135">
        <f t="shared" si="79"/>
        <v>0</v>
      </c>
      <c r="N107" s="135">
        <f t="shared" si="80"/>
        <v>0</v>
      </c>
      <c r="O107" s="135">
        <f t="shared" si="81"/>
        <v>0</v>
      </c>
      <c r="P107" s="135">
        <f t="shared" si="82"/>
        <v>0</v>
      </c>
      <c r="Q107" s="135">
        <f t="shared" si="83"/>
        <v>0</v>
      </c>
      <c r="R107" s="135">
        <f t="shared" si="84"/>
        <v>0</v>
      </c>
      <c r="S107" s="135">
        <f t="shared" si="85"/>
        <v>0</v>
      </c>
      <c r="T107" s="135">
        <f t="shared" si="86"/>
        <v>0</v>
      </c>
      <c r="U107" s="135">
        <f t="shared" si="87"/>
        <v>0</v>
      </c>
      <c r="V107" s="135">
        <f t="shared" si="88"/>
        <v>0</v>
      </c>
      <c r="W107" s="135">
        <f t="shared" si="89"/>
        <v>0</v>
      </c>
      <c r="X107" s="135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6">
        <v>39300</v>
      </c>
      <c r="E108" s="137" t="s">
        <v>197</v>
      </c>
      <c r="G108" s="43">
        <v>6.2</v>
      </c>
      <c r="H108" s="135" t="str">
        <f t="shared" si="75"/>
        <v>P, S, T &amp; D Plant - Customer</v>
      </c>
      <c r="I108" s="42">
        <f>'Plt. Class.'!J$108</f>
        <v>0</v>
      </c>
      <c r="J108" s="135">
        <f t="shared" si="76"/>
        <v>0</v>
      </c>
      <c r="K108" s="135">
        <f t="shared" si="77"/>
        <v>0</v>
      </c>
      <c r="L108" s="135">
        <f t="shared" si="78"/>
        <v>0</v>
      </c>
      <c r="M108" s="135">
        <f t="shared" si="79"/>
        <v>0</v>
      </c>
      <c r="N108" s="135">
        <f t="shared" si="80"/>
        <v>0</v>
      </c>
      <c r="O108" s="135">
        <f t="shared" si="81"/>
        <v>0</v>
      </c>
      <c r="P108" s="135">
        <f t="shared" si="82"/>
        <v>0</v>
      </c>
      <c r="Q108" s="135">
        <f t="shared" si="83"/>
        <v>0</v>
      </c>
      <c r="R108" s="135">
        <f t="shared" si="84"/>
        <v>0</v>
      </c>
      <c r="S108" s="135">
        <f t="shared" si="85"/>
        <v>0</v>
      </c>
      <c r="T108" s="135">
        <f t="shared" si="86"/>
        <v>0</v>
      </c>
      <c r="U108" s="135">
        <f t="shared" si="87"/>
        <v>0</v>
      </c>
      <c r="V108" s="135">
        <f t="shared" si="88"/>
        <v>0</v>
      </c>
      <c r="W108" s="135">
        <f t="shared" si="89"/>
        <v>0</v>
      </c>
      <c r="X108" s="135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6">
        <v>39400</v>
      </c>
      <c r="E109" s="137" t="s">
        <v>312</v>
      </c>
      <c r="G109" s="43">
        <v>6.2</v>
      </c>
      <c r="H109" s="135" t="str">
        <f t="shared" si="75"/>
        <v>P, S, T &amp; D Plant - Customer</v>
      </c>
      <c r="I109" s="42">
        <f>'Plt. Class.'!J$109</f>
        <v>2273588.0181985511</v>
      </c>
      <c r="J109" s="135">
        <f t="shared" si="76"/>
        <v>1740460.6221382362</v>
      </c>
      <c r="K109" s="135">
        <f t="shared" si="77"/>
        <v>506729.85970129317</v>
      </c>
      <c r="L109" s="135">
        <f t="shared" si="78"/>
        <v>1505.4016718799662</v>
      </c>
      <c r="M109" s="135">
        <f t="shared" si="79"/>
        <v>15859.724655862183</v>
      </c>
      <c r="N109" s="135">
        <f t="shared" si="80"/>
        <v>9032.4100312797964</v>
      </c>
      <c r="O109" s="135">
        <f t="shared" si="81"/>
        <v>0</v>
      </c>
      <c r="P109" s="135">
        <f t="shared" si="82"/>
        <v>0</v>
      </c>
      <c r="Q109" s="135">
        <f t="shared" si="83"/>
        <v>0</v>
      </c>
      <c r="R109" s="135">
        <f t="shared" si="84"/>
        <v>0</v>
      </c>
      <c r="S109" s="135">
        <f t="shared" si="85"/>
        <v>0</v>
      </c>
      <c r="T109" s="135">
        <f t="shared" si="86"/>
        <v>0</v>
      </c>
      <c r="U109" s="135">
        <f t="shared" si="87"/>
        <v>0</v>
      </c>
      <c r="V109" s="135">
        <f t="shared" si="88"/>
        <v>0</v>
      </c>
      <c r="W109" s="135">
        <f t="shared" si="89"/>
        <v>0</v>
      </c>
      <c r="X109" s="135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6">
        <v>39600</v>
      </c>
      <c r="E110" s="137" t="s">
        <v>313</v>
      </c>
      <c r="G110" s="43">
        <v>6.2</v>
      </c>
      <c r="H110" s="135" t="str">
        <f t="shared" si="75"/>
        <v>P, S, T &amp; D Plant - Customer</v>
      </c>
      <c r="I110" s="42">
        <f>'Plt. Class.'!J$110</f>
        <v>0</v>
      </c>
      <c r="J110" s="135">
        <f t="shared" si="76"/>
        <v>0</v>
      </c>
      <c r="K110" s="135">
        <f t="shared" si="77"/>
        <v>0</v>
      </c>
      <c r="L110" s="135">
        <f t="shared" si="78"/>
        <v>0</v>
      </c>
      <c r="M110" s="135">
        <f t="shared" si="79"/>
        <v>0</v>
      </c>
      <c r="N110" s="135">
        <f t="shared" si="80"/>
        <v>0</v>
      </c>
      <c r="O110" s="135">
        <f t="shared" si="81"/>
        <v>0</v>
      </c>
      <c r="P110" s="135">
        <f t="shared" si="82"/>
        <v>0</v>
      </c>
      <c r="Q110" s="135">
        <f t="shared" si="83"/>
        <v>0</v>
      </c>
      <c r="R110" s="135">
        <f t="shared" si="84"/>
        <v>0</v>
      </c>
      <c r="S110" s="135">
        <f t="shared" si="85"/>
        <v>0</v>
      </c>
      <c r="T110" s="135">
        <f t="shared" si="86"/>
        <v>0</v>
      </c>
      <c r="U110" s="135">
        <f t="shared" si="87"/>
        <v>0</v>
      </c>
      <c r="V110" s="135">
        <f t="shared" si="88"/>
        <v>0</v>
      </c>
      <c r="W110" s="135">
        <f t="shared" si="89"/>
        <v>0</v>
      </c>
      <c r="X110" s="135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6">
        <v>39603</v>
      </c>
      <c r="E111" s="137" t="s">
        <v>314</v>
      </c>
      <c r="G111" s="43">
        <v>6.2</v>
      </c>
      <c r="H111" s="135" t="str">
        <f t="shared" si="75"/>
        <v>P, S, T &amp; D Plant - Customer</v>
      </c>
      <c r="I111" s="42">
        <f>'Plt. Class.'!J$111</f>
        <v>16506.069336388115</v>
      </c>
      <c r="J111" s="135">
        <f t="shared" si="76"/>
        <v>12635.606572658366</v>
      </c>
      <c r="K111" s="135">
        <f t="shared" si="77"/>
        <v>3678.8187358917253</v>
      </c>
      <c r="L111" s="135">
        <f t="shared" si="78"/>
        <v>10.929097169879318</v>
      </c>
      <c r="M111" s="135">
        <f t="shared" si="79"/>
        <v>115.14034764886945</v>
      </c>
      <c r="N111" s="135">
        <f t="shared" si="80"/>
        <v>65.574583019275906</v>
      </c>
      <c r="O111" s="135">
        <f t="shared" si="81"/>
        <v>0</v>
      </c>
      <c r="P111" s="135">
        <f t="shared" si="82"/>
        <v>0</v>
      </c>
      <c r="Q111" s="135">
        <f t="shared" si="83"/>
        <v>0</v>
      </c>
      <c r="R111" s="135">
        <f t="shared" si="84"/>
        <v>0</v>
      </c>
      <c r="S111" s="135">
        <f t="shared" si="85"/>
        <v>0</v>
      </c>
      <c r="T111" s="135">
        <f t="shared" si="86"/>
        <v>0</v>
      </c>
      <c r="U111" s="135">
        <f t="shared" si="87"/>
        <v>0</v>
      </c>
      <c r="V111" s="135">
        <f t="shared" si="88"/>
        <v>0</v>
      </c>
      <c r="W111" s="135">
        <f t="shared" si="89"/>
        <v>0</v>
      </c>
      <c r="X111" s="135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6">
        <v>39604</v>
      </c>
      <c r="E112" s="137" t="s">
        <v>315</v>
      </c>
      <c r="G112" s="43">
        <v>6.2</v>
      </c>
      <c r="H112" s="135" t="str">
        <f t="shared" si="75"/>
        <v>P, S, T &amp; D Plant - Customer</v>
      </c>
      <c r="I112" s="42">
        <f>'Plt. Class.'!J$112</f>
        <v>26147.665427852011</v>
      </c>
      <c r="J112" s="135">
        <f t="shared" si="76"/>
        <v>20016.371336298751</v>
      </c>
      <c r="K112" s="135">
        <f t="shared" si="77"/>
        <v>5827.7061313289805</v>
      </c>
      <c r="L112" s="135">
        <f t="shared" si="78"/>
        <v>17.313048334075486</v>
      </c>
      <c r="M112" s="135">
        <f t="shared" si="79"/>
        <v>182.39662188575304</v>
      </c>
      <c r="N112" s="135">
        <f t="shared" si="80"/>
        <v>103.87829000445291</v>
      </c>
      <c r="O112" s="135">
        <f t="shared" si="81"/>
        <v>0</v>
      </c>
      <c r="P112" s="135">
        <f t="shared" si="82"/>
        <v>0</v>
      </c>
      <c r="Q112" s="135">
        <f t="shared" si="83"/>
        <v>0</v>
      </c>
      <c r="R112" s="135">
        <f t="shared" si="84"/>
        <v>0</v>
      </c>
      <c r="S112" s="135">
        <f t="shared" si="85"/>
        <v>0</v>
      </c>
      <c r="T112" s="135">
        <f t="shared" si="86"/>
        <v>0</v>
      </c>
      <c r="U112" s="135">
        <f t="shared" si="87"/>
        <v>0</v>
      </c>
      <c r="V112" s="135">
        <f t="shared" si="88"/>
        <v>0</v>
      </c>
      <c r="W112" s="135">
        <f t="shared" si="89"/>
        <v>0</v>
      </c>
      <c r="X112" s="135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6">
        <v>39605</v>
      </c>
      <c r="E113" s="140" t="s">
        <v>316</v>
      </c>
      <c r="G113" s="43">
        <v>6.2</v>
      </c>
      <c r="H113" s="135" t="str">
        <f t="shared" si="75"/>
        <v>P, S, T &amp; D Plant - Customer</v>
      </c>
      <c r="I113" s="42">
        <f>'Plt. Class.'!J$113</f>
        <v>8095.5960047028238</v>
      </c>
      <c r="J113" s="135">
        <f t="shared" si="76"/>
        <v>6197.2819816709725</v>
      </c>
      <c r="K113" s="135">
        <f t="shared" si="77"/>
        <v>1804.319953670323</v>
      </c>
      <c r="L113" s="135">
        <f t="shared" si="78"/>
        <v>5.3603043571634936</v>
      </c>
      <c r="M113" s="135">
        <f t="shared" si="79"/>
        <v>56.471938861384423</v>
      </c>
      <c r="N113" s="135">
        <f t="shared" si="80"/>
        <v>32.161826142980956</v>
      </c>
      <c r="O113" s="135">
        <f t="shared" si="81"/>
        <v>0</v>
      </c>
      <c r="P113" s="135">
        <f t="shared" si="82"/>
        <v>0</v>
      </c>
      <c r="Q113" s="135">
        <f t="shared" si="83"/>
        <v>0</v>
      </c>
      <c r="R113" s="135">
        <f t="shared" si="84"/>
        <v>0</v>
      </c>
      <c r="S113" s="135">
        <f t="shared" si="85"/>
        <v>0</v>
      </c>
      <c r="T113" s="135">
        <f t="shared" si="86"/>
        <v>0</v>
      </c>
      <c r="U113" s="135">
        <f t="shared" si="87"/>
        <v>0</v>
      </c>
      <c r="V113" s="135">
        <f t="shared" si="88"/>
        <v>0</v>
      </c>
      <c r="W113" s="135">
        <f t="shared" si="89"/>
        <v>0</v>
      </c>
      <c r="X113" s="135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6">
        <v>39700</v>
      </c>
      <c r="E114" s="137" t="s">
        <v>317</v>
      </c>
      <c r="G114" s="43">
        <v>6.2</v>
      </c>
      <c r="H114" s="135" t="str">
        <f t="shared" si="75"/>
        <v>P, S, T &amp; D Plant - Customer</v>
      </c>
      <c r="I114" s="42">
        <f>'Plt. Class.'!J$114</f>
        <v>149585.49077465321</v>
      </c>
      <c r="J114" s="135">
        <f t="shared" si="76"/>
        <v>114509.60079512977</v>
      </c>
      <c r="K114" s="135">
        <f t="shared" si="77"/>
        <v>33339.124831264649</v>
      </c>
      <c r="L114" s="135">
        <f t="shared" si="78"/>
        <v>99.044438173795314</v>
      </c>
      <c r="M114" s="135">
        <f t="shared" si="79"/>
        <v>1043.4540810422382</v>
      </c>
      <c r="N114" s="135">
        <f t="shared" si="80"/>
        <v>594.2666290427718</v>
      </c>
      <c r="O114" s="135">
        <f t="shared" si="81"/>
        <v>0</v>
      </c>
      <c r="P114" s="135">
        <f t="shared" si="82"/>
        <v>0</v>
      </c>
      <c r="Q114" s="135">
        <f t="shared" si="83"/>
        <v>0</v>
      </c>
      <c r="R114" s="135">
        <f t="shared" si="84"/>
        <v>0</v>
      </c>
      <c r="S114" s="135">
        <f t="shared" si="85"/>
        <v>0</v>
      </c>
      <c r="T114" s="135">
        <f t="shared" si="86"/>
        <v>0</v>
      </c>
      <c r="U114" s="135">
        <f t="shared" si="87"/>
        <v>0</v>
      </c>
      <c r="V114" s="135">
        <f t="shared" si="88"/>
        <v>0</v>
      </c>
      <c r="W114" s="135">
        <f t="shared" si="89"/>
        <v>0</v>
      </c>
      <c r="X114" s="135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6">
        <v>39701</v>
      </c>
      <c r="E115" s="137" t="s">
        <v>318</v>
      </c>
      <c r="G115" s="43">
        <v>6.2</v>
      </c>
      <c r="H115" s="135" t="str">
        <f t="shared" si="75"/>
        <v>P, S, T &amp; D Plant - Customer</v>
      </c>
      <c r="I115" s="42">
        <f>'Plt. Class.'!J$115</f>
        <v>0</v>
      </c>
      <c r="J115" s="135">
        <f t="shared" si="76"/>
        <v>0</v>
      </c>
      <c r="K115" s="135">
        <f t="shared" si="77"/>
        <v>0</v>
      </c>
      <c r="L115" s="135">
        <f t="shared" si="78"/>
        <v>0</v>
      </c>
      <c r="M115" s="135">
        <f t="shared" si="79"/>
        <v>0</v>
      </c>
      <c r="N115" s="135">
        <f t="shared" si="80"/>
        <v>0</v>
      </c>
      <c r="O115" s="135">
        <f t="shared" si="81"/>
        <v>0</v>
      </c>
      <c r="P115" s="135">
        <f t="shared" si="82"/>
        <v>0</v>
      </c>
      <c r="Q115" s="135">
        <f t="shared" si="83"/>
        <v>0</v>
      </c>
      <c r="R115" s="135">
        <f t="shared" si="84"/>
        <v>0</v>
      </c>
      <c r="S115" s="135">
        <f t="shared" si="85"/>
        <v>0</v>
      </c>
      <c r="T115" s="135">
        <f t="shared" si="86"/>
        <v>0</v>
      </c>
      <c r="U115" s="135">
        <f t="shared" si="87"/>
        <v>0</v>
      </c>
      <c r="V115" s="135">
        <f t="shared" si="88"/>
        <v>0</v>
      </c>
      <c r="W115" s="135">
        <f t="shared" si="89"/>
        <v>0</v>
      </c>
      <c r="X115" s="135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6">
        <v>39702</v>
      </c>
      <c r="E116" s="137" t="s">
        <v>319</v>
      </c>
      <c r="G116" s="43">
        <v>6.2</v>
      </c>
      <c r="H116" s="135" t="str">
        <f t="shared" si="75"/>
        <v>P, S, T &amp; D Plant - Customer</v>
      </c>
      <c r="I116" s="42">
        <f>'Plt. Class.'!J$116</f>
        <v>0</v>
      </c>
      <c r="J116" s="135">
        <f t="shared" si="76"/>
        <v>0</v>
      </c>
      <c r="K116" s="135">
        <f t="shared" si="77"/>
        <v>0</v>
      </c>
      <c r="L116" s="135">
        <f t="shared" si="78"/>
        <v>0</v>
      </c>
      <c r="M116" s="135">
        <f t="shared" si="79"/>
        <v>0</v>
      </c>
      <c r="N116" s="135">
        <f t="shared" si="80"/>
        <v>0</v>
      </c>
      <c r="O116" s="135">
        <f t="shared" si="81"/>
        <v>0</v>
      </c>
      <c r="P116" s="135">
        <f t="shared" si="82"/>
        <v>0</v>
      </c>
      <c r="Q116" s="135">
        <f t="shared" si="83"/>
        <v>0</v>
      </c>
      <c r="R116" s="135">
        <f t="shared" si="84"/>
        <v>0</v>
      </c>
      <c r="S116" s="135">
        <f t="shared" si="85"/>
        <v>0</v>
      </c>
      <c r="T116" s="135">
        <f t="shared" si="86"/>
        <v>0</v>
      </c>
      <c r="U116" s="135">
        <f t="shared" si="87"/>
        <v>0</v>
      </c>
      <c r="V116" s="135">
        <f t="shared" si="88"/>
        <v>0</v>
      </c>
      <c r="W116" s="135">
        <f t="shared" si="89"/>
        <v>0</v>
      </c>
      <c r="X116" s="135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6">
        <v>39705</v>
      </c>
      <c r="E117" s="137" t="s">
        <v>320</v>
      </c>
      <c r="G117" s="43">
        <v>6.2</v>
      </c>
      <c r="H117" s="135" t="str">
        <f t="shared" si="75"/>
        <v>P, S, T &amp; D Plant - Customer</v>
      </c>
      <c r="I117" s="42">
        <f>'Plt. Class.'!J$117</f>
        <v>0</v>
      </c>
      <c r="J117" s="135">
        <f t="shared" si="76"/>
        <v>0</v>
      </c>
      <c r="K117" s="135">
        <f t="shared" si="77"/>
        <v>0</v>
      </c>
      <c r="L117" s="135">
        <f t="shared" si="78"/>
        <v>0</v>
      </c>
      <c r="M117" s="135">
        <f t="shared" si="79"/>
        <v>0</v>
      </c>
      <c r="N117" s="135">
        <f t="shared" si="80"/>
        <v>0</v>
      </c>
      <c r="O117" s="135">
        <f t="shared" si="81"/>
        <v>0</v>
      </c>
      <c r="P117" s="135">
        <f t="shared" si="82"/>
        <v>0</v>
      </c>
      <c r="Q117" s="135">
        <f t="shared" si="83"/>
        <v>0</v>
      </c>
      <c r="R117" s="135">
        <f t="shared" si="84"/>
        <v>0</v>
      </c>
      <c r="S117" s="135">
        <f t="shared" si="85"/>
        <v>0</v>
      </c>
      <c r="T117" s="135">
        <f t="shared" si="86"/>
        <v>0</v>
      </c>
      <c r="U117" s="135">
        <f t="shared" si="87"/>
        <v>0</v>
      </c>
      <c r="V117" s="135">
        <f t="shared" si="88"/>
        <v>0</v>
      </c>
      <c r="W117" s="135">
        <f t="shared" si="89"/>
        <v>0</v>
      </c>
      <c r="X117" s="135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6">
        <v>39800</v>
      </c>
      <c r="E118" s="137" t="s">
        <v>321</v>
      </c>
      <c r="G118" s="43">
        <v>6.2</v>
      </c>
      <c r="H118" s="135" t="str">
        <f t="shared" si="75"/>
        <v>P, S, T &amp; D Plant - Customer</v>
      </c>
      <c r="I118" s="42">
        <f>'Plt. Class.'!J$118</f>
        <v>1579826.9508395174</v>
      </c>
      <c r="J118" s="135">
        <f t="shared" si="76"/>
        <v>1209377.6778026528</v>
      </c>
      <c r="K118" s="135">
        <f t="shared" si="77"/>
        <v>352106.66257184651</v>
      </c>
      <c r="L118" s="135">
        <f t="shared" si="78"/>
        <v>1046.0444522219263</v>
      </c>
      <c r="M118" s="135">
        <f t="shared" si="79"/>
        <v>11020.299299464805</v>
      </c>
      <c r="N118" s="135">
        <f t="shared" si="80"/>
        <v>6276.2667133315581</v>
      </c>
      <c r="O118" s="135">
        <f t="shared" si="81"/>
        <v>0</v>
      </c>
      <c r="P118" s="135">
        <f t="shared" si="82"/>
        <v>0</v>
      </c>
      <c r="Q118" s="135">
        <f t="shared" si="83"/>
        <v>0</v>
      </c>
      <c r="R118" s="135">
        <f t="shared" si="84"/>
        <v>0</v>
      </c>
      <c r="S118" s="135">
        <f t="shared" si="85"/>
        <v>0</v>
      </c>
      <c r="T118" s="135">
        <f t="shared" si="86"/>
        <v>0</v>
      </c>
      <c r="U118" s="135">
        <f t="shared" si="87"/>
        <v>0</v>
      </c>
      <c r="V118" s="135">
        <f t="shared" si="88"/>
        <v>0</v>
      </c>
      <c r="W118" s="135">
        <f t="shared" si="89"/>
        <v>0</v>
      </c>
      <c r="X118" s="135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6">
        <v>39900</v>
      </c>
      <c r="E119" s="137" t="s">
        <v>322</v>
      </c>
      <c r="G119" s="43">
        <v>6.2</v>
      </c>
      <c r="H119" s="135" t="str">
        <f t="shared" si="75"/>
        <v>P, S, T &amp; D Plant - Customer</v>
      </c>
      <c r="I119" s="42">
        <f>'Plt. Class.'!J$119</f>
        <v>0</v>
      </c>
      <c r="J119" s="135">
        <f t="shared" si="76"/>
        <v>0</v>
      </c>
      <c r="K119" s="135">
        <f t="shared" si="77"/>
        <v>0</v>
      </c>
      <c r="L119" s="135">
        <f t="shared" si="78"/>
        <v>0</v>
      </c>
      <c r="M119" s="135">
        <f t="shared" si="79"/>
        <v>0</v>
      </c>
      <c r="N119" s="135">
        <f t="shared" si="80"/>
        <v>0</v>
      </c>
      <c r="O119" s="135">
        <f t="shared" si="81"/>
        <v>0</v>
      </c>
      <c r="P119" s="135">
        <f t="shared" si="82"/>
        <v>0</v>
      </c>
      <c r="Q119" s="135">
        <f t="shared" si="83"/>
        <v>0</v>
      </c>
      <c r="R119" s="135">
        <f t="shared" si="84"/>
        <v>0</v>
      </c>
      <c r="S119" s="135">
        <f t="shared" si="85"/>
        <v>0</v>
      </c>
      <c r="T119" s="135">
        <f t="shared" si="86"/>
        <v>0</v>
      </c>
      <c r="U119" s="135">
        <f t="shared" si="87"/>
        <v>0</v>
      </c>
      <c r="V119" s="135">
        <f t="shared" si="88"/>
        <v>0</v>
      </c>
      <c r="W119" s="135">
        <f t="shared" si="89"/>
        <v>0</v>
      </c>
      <c r="X119" s="135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6">
        <v>39901</v>
      </c>
      <c r="E120" s="137" t="s">
        <v>323</v>
      </c>
      <c r="G120" s="43">
        <v>6.2</v>
      </c>
      <c r="H120" s="135" t="str">
        <f t="shared" si="75"/>
        <v>P, S, T &amp; D Plant - Customer</v>
      </c>
      <c r="I120" s="42">
        <f>'Plt. Class.'!J$120</f>
        <v>0</v>
      </c>
      <c r="J120" s="135">
        <f t="shared" si="76"/>
        <v>0</v>
      </c>
      <c r="K120" s="135">
        <f t="shared" si="77"/>
        <v>0</v>
      </c>
      <c r="L120" s="135">
        <f t="shared" si="78"/>
        <v>0</v>
      </c>
      <c r="M120" s="135">
        <f t="shared" si="79"/>
        <v>0</v>
      </c>
      <c r="N120" s="135">
        <f t="shared" si="80"/>
        <v>0</v>
      </c>
      <c r="O120" s="135">
        <f t="shared" si="81"/>
        <v>0</v>
      </c>
      <c r="P120" s="135">
        <f t="shared" si="82"/>
        <v>0</v>
      </c>
      <c r="Q120" s="135">
        <f t="shared" si="83"/>
        <v>0</v>
      </c>
      <c r="R120" s="135">
        <f t="shared" si="84"/>
        <v>0</v>
      </c>
      <c r="S120" s="135">
        <f t="shared" si="85"/>
        <v>0</v>
      </c>
      <c r="T120" s="135">
        <f t="shared" si="86"/>
        <v>0</v>
      </c>
      <c r="U120" s="135">
        <f t="shared" si="87"/>
        <v>0</v>
      </c>
      <c r="V120" s="135">
        <f t="shared" si="88"/>
        <v>0</v>
      </c>
      <c r="W120" s="135">
        <f t="shared" si="89"/>
        <v>0</v>
      </c>
      <c r="X120" s="135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6">
        <v>39902</v>
      </c>
      <c r="E121" s="137" t="s">
        <v>324</v>
      </c>
      <c r="G121" s="43">
        <v>6.2</v>
      </c>
      <c r="H121" s="135" t="str">
        <f t="shared" si="75"/>
        <v>P, S, T &amp; D Plant - Customer</v>
      </c>
      <c r="I121" s="42">
        <f>'Plt. Class.'!J$121</f>
        <v>0</v>
      </c>
      <c r="J121" s="135">
        <f t="shared" si="76"/>
        <v>0</v>
      </c>
      <c r="K121" s="135">
        <f t="shared" si="77"/>
        <v>0</v>
      </c>
      <c r="L121" s="135">
        <f t="shared" si="78"/>
        <v>0</v>
      </c>
      <c r="M121" s="135">
        <f t="shared" si="79"/>
        <v>0</v>
      </c>
      <c r="N121" s="135">
        <f t="shared" si="80"/>
        <v>0</v>
      </c>
      <c r="O121" s="135">
        <f t="shared" si="81"/>
        <v>0</v>
      </c>
      <c r="P121" s="135">
        <f t="shared" si="82"/>
        <v>0</v>
      </c>
      <c r="Q121" s="135">
        <f t="shared" si="83"/>
        <v>0</v>
      </c>
      <c r="R121" s="135">
        <f t="shared" si="84"/>
        <v>0</v>
      </c>
      <c r="S121" s="135">
        <f t="shared" si="85"/>
        <v>0</v>
      </c>
      <c r="T121" s="135">
        <f t="shared" si="86"/>
        <v>0</v>
      </c>
      <c r="U121" s="135">
        <f t="shared" si="87"/>
        <v>0</v>
      </c>
      <c r="V121" s="135">
        <f t="shared" si="88"/>
        <v>0</v>
      </c>
      <c r="W121" s="135">
        <f t="shared" si="89"/>
        <v>0</v>
      </c>
      <c r="X121" s="135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6">
        <v>39903</v>
      </c>
      <c r="E122" s="137" t="s">
        <v>325</v>
      </c>
      <c r="G122" s="43">
        <v>6.2</v>
      </c>
      <c r="H122" s="135" t="str">
        <f t="shared" si="75"/>
        <v>P, S, T &amp; D Plant - Customer</v>
      </c>
      <c r="I122" s="42">
        <f>'Plt. Class.'!J$122</f>
        <v>56089.210518100313</v>
      </c>
      <c r="J122" s="135">
        <f t="shared" si="76"/>
        <v>42937.005936072885</v>
      </c>
      <c r="K122" s="135">
        <f t="shared" si="77"/>
        <v>12500.979750550034</v>
      </c>
      <c r="L122" s="135">
        <f t="shared" si="78"/>
        <v>37.138122919594743</v>
      </c>
      <c r="M122" s="135">
        <f t="shared" si="79"/>
        <v>391.25797104023763</v>
      </c>
      <c r="N122" s="135">
        <f t="shared" si="80"/>
        <v>222.82873751756844</v>
      </c>
      <c r="O122" s="135">
        <f t="shared" si="81"/>
        <v>0</v>
      </c>
      <c r="P122" s="135">
        <f t="shared" si="82"/>
        <v>0</v>
      </c>
      <c r="Q122" s="135">
        <f t="shared" si="83"/>
        <v>0</v>
      </c>
      <c r="R122" s="135">
        <f t="shared" si="84"/>
        <v>0</v>
      </c>
      <c r="S122" s="135">
        <f t="shared" si="85"/>
        <v>0</v>
      </c>
      <c r="T122" s="135">
        <f t="shared" si="86"/>
        <v>0</v>
      </c>
      <c r="U122" s="135">
        <f t="shared" si="87"/>
        <v>0</v>
      </c>
      <c r="V122" s="135">
        <f t="shared" si="88"/>
        <v>0</v>
      </c>
      <c r="W122" s="135">
        <f t="shared" si="89"/>
        <v>0</v>
      </c>
      <c r="X122" s="135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6">
        <v>39904</v>
      </c>
      <c r="E123" s="137" t="s">
        <v>326</v>
      </c>
      <c r="G123" s="43">
        <v>6.2</v>
      </c>
      <c r="H123" s="135" t="str">
        <f t="shared" si="75"/>
        <v>P, S, T &amp; D Plant - Customer</v>
      </c>
      <c r="I123" s="42">
        <f>'Plt. Class.'!J$123</f>
        <v>0</v>
      </c>
      <c r="J123" s="135">
        <f t="shared" si="76"/>
        <v>0</v>
      </c>
      <c r="K123" s="135">
        <f t="shared" si="77"/>
        <v>0</v>
      </c>
      <c r="L123" s="135">
        <f t="shared" si="78"/>
        <v>0</v>
      </c>
      <c r="M123" s="135">
        <f t="shared" si="79"/>
        <v>0</v>
      </c>
      <c r="N123" s="135">
        <f t="shared" si="80"/>
        <v>0</v>
      </c>
      <c r="O123" s="135">
        <f t="shared" si="81"/>
        <v>0</v>
      </c>
      <c r="P123" s="135">
        <f t="shared" si="82"/>
        <v>0</v>
      </c>
      <c r="Q123" s="135">
        <f t="shared" si="83"/>
        <v>0</v>
      </c>
      <c r="R123" s="135">
        <f t="shared" si="84"/>
        <v>0</v>
      </c>
      <c r="S123" s="135">
        <f t="shared" si="85"/>
        <v>0</v>
      </c>
      <c r="T123" s="135">
        <f t="shared" si="86"/>
        <v>0</v>
      </c>
      <c r="U123" s="135">
        <f t="shared" si="87"/>
        <v>0</v>
      </c>
      <c r="V123" s="135">
        <f t="shared" si="88"/>
        <v>0</v>
      </c>
      <c r="W123" s="135">
        <f t="shared" si="89"/>
        <v>0</v>
      </c>
      <c r="X123" s="135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6">
        <v>39905</v>
      </c>
      <c r="E124" s="137" t="s">
        <v>327</v>
      </c>
      <c r="G124" s="43">
        <v>6.2</v>
      </c>
      <c r="H124" s="135" t="str">
        <f t="shared" si="75"/>
        <v>P, S, T &amp; D Plant - Customer</v>
      </c>
      <c r="I124" s="42">
        <f>'Plt. Class.'!J$124</f>
        <v>0</v>
      </c>
      <c r="J124" s="135">
        <f t="shared" si="76"/>
        <v>0</v>
      </c>
      <c r="K124" s="135">
        <f t="shared" si="77"/>
        <v>0</v>
      </c>
      <c r="L124" s="135">
        <f t="shared" si="78"/>
        <v>0</v>
      </c>
      <c r="M124" s="135">
        <f t="shared" si="79"/>
        <v>0</v>
      </c>
      <c r="N124" s="135">
        <f t="shared" si="80"/>
        <v>0</v>
      </c>
      <c r="O124" s="135">
        <f t="shared" si="81"/>
        <v>0</v>
      </c>
      <c r="P124" s="135">
        <f t="shared" si="82"/>
        <v>0</v>
      </c>
      <c r="Q124" s="135">
        <f t="shared" si="83"/>
        <v>0</v>
      </c>
      <c r="R124" s="135">
        <f t="shared" si="84"/>
        <v>0</v>
      </c>
      <c r="S124" s="135">
        <f t="shared" si="85"/>
        <v>0</v>
      </c>
      <c r="T124" s="135">
        <f t="shared" si="86"/>
        <v>0</v>
      </c>
      <c r="U124" s="135">
        <f t="shared" si="87"/>
        <v>0</v>
      </c>
      <c r="V124" s="135">
        <f t="shared" si="88"/>
        <v>0</v>
      </c>
      <c r="W124" s="135">
        <f t="shared" si="89"/>
        <v>0</v>
      </c>
      <c r="X124" s="135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6">
        <v>39906</v>
      </c>
      <c r="E125" s="137" t="s">
        <v>328</v>
      </c>
      <c r="G125" s="43">
        <v>6.2</v>
      </c>
      <c r="H125" s="135" t="str">
        <f t="shared" si="75"/>
        <v>P, S, T &amp; D Plant - Customer</v>
      </c>
      <c r="I125" s="42">
        <f>'Plt. Class.'!J$125</f>
        <v>737795.63396864373</v>
      </c>
      <c r="J125" s="135">
        <f t="shared" si="76"/>
        <v>564791.96663139702</v>
      </c>
      <c r="K125" s="135">
        <f t="shared" si="77"/>
        <v>164437.4772811229</v>
      </c>
      <c r="L125" s="135">
        <f t="shared" si="78"/>
        <v>488.51364978698655</v>
      </c>
      <c r="M125" s="135">
        <f t="shared" si="79"/>
        <v>5146.5945076150147</v>
      </c>
      <c r="N125" s="135">
        <f t="shared" si="80"/>
        <v>2931.0818987219191</v>
      </c>
      <c r="O125" s="135">
        <f t="shared" si="81"/>
        <v>0</v>
      </c>
      <c r="P125" s="135">
        <f t="shared" si="82"/>
        <v>0</v>
      </c>
      <c r="Q125" s="135">
        <f t="shared" si="83"/>
        <v>0</v>
      </c>
      <c r="R125" s="135">
        <f t="shared" si="84"/>
        <v>0</v>
      </c>
      <c r="S125" s="135">
        <f t="shared" si="85"/>
        <v>0</v>
      </c>
      <c r="T125" s="135">
        <f t="shared" si="86"/>
        <v>0</v>
      </c>
      <c r="U125" s="135">
        <f t="shared" si="87"/>
        <v>0</v>
      </c>
      <c r="V125" s="135">
        <f t="shared" si="88"/>
        <v>0</v>
      </c>
      <c r="W125" s="135">
        <f t="shared" si="89"/>
        <v>0</v>
      </c>
      <c r="X125" s="135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6">
        <v>39907</v>
      </c>
      <c r="E126" s="137" t="s">
        <v>329</v>
      </c>
      <c r="G126" s="43">
        <v>6.2</v>
      </c>
      <c r="H126" s="135" t="str">
        <f t="shared" si="75"/>
        <v>P, S, T &amp; D Plant - Customer</v>
      </c>
      <c r="I126" s="42">
        <f>'Plt. Class.'!J$126</f>
        <v>0</v>
      </c>
      <c r="J126" s="135">
        <f t="shared" si="76"/>
        <v>0</v>
      </c>
      <c r="K126" s="135">
        <f t="shared" si="77"/>
        <v>0</v>
      </c>
      <c r="L126" s="135">
        <f t="shared" si="78"/>
        <v>0</v>
      </c>
      <c r="M126" s="135">
        <f t="shared" si="79"/>
        <v>0</v>
      </c>
      <c r="N126" s="135">
        <f t="shared" si="80"/>
        <v>0</v>
      </c>
      <c r="O126" s="135">
        <f t="shared" si="81"/>
        <v>0</v>
      </c>
      <c r="P126" s="135">
        <f t="shared" si="82"/>
        <v>0</v>
      </c>
      <c r="Q126" s="135">
        <f t="shared" si="83"/>
        <v>0</v>
      </c>
      <c r="R126" s="135">
        <f t="shared" si="84"/>
        <v>0</v>
      </c>
      <c r="S126" s="135">
        <f t="shared" si="85"/>
        <v>0</v>
      </c>
      <c r="T126" s="135">
        <f t="shared" si="86"/>
        <v>0</v>
      </c>
      <c r="U126" s="135">
        <f t="shared" si="87"/>
        <v>0</v>
      </c>
      <c r="V126" s="135">
        <f t="shared" si="88"/>
        <v>0</v>
      </c>
      <c r="W126" s="135">
        <f t="shared" si="89"/>
        <v>0</v>
      </c>
      <c r="X126" s="135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6">
        <v>39908</v>
      </c>
      <c r="E127" s="137" t="s">
        <v>330</v>
      </c>
      <c r="G127" s="43">
        <v>6.2</v>
      </c>
      <c r="H127" s="135" t="str">
        <f t="shared" si="75"/>
        <v>P, S, T &amp; D Plant - Customer</v>
      </c>
      <c r="I127" s="42">
        <f>'Plt. Class.'!J$127</f>
        <v>51470.341591135148</v>
      </c>
      <c r="J127" s="135">
        <f t="shared" si="76"/>
        <v>39401.202869794266</v>
      </c>
      <c r="K127" s="135">
        <f t="shared" si="77"/>
        <v>11471.541354233095</v>
      </c>
      <c r="L127" s="135">
        <f t="shared" si="78"/>
        <v>34.079849851126909</v>
      </c>
      <c r="M127" s="135">
        <f t="shared" si="79"/>
        <v>359.03841814990045</v>
      </c>
      <c r="N127" s="135">
        <f t="shared" si="80"/>
        <v>204.47909910676142</v>
      </c>
      <c r="O127" s="135">
        <f t="shared" si="81"/>
        <v>0</v>
      </c>
      <c r="P127" s="135">
        <f t="shared" si="82"/>
        <v>0</v>
      </c>
      <c r="Q127" s="135">
        <f t="shared" si="83"/>
        <v>0</v>
      </c>
      <c r="R127" s="135">
        <f t="shared" si="84"/>
        <v>0</v>
      </c>
      <c r="S127" s="135">
        <f t="shared" si="85"/>
        <v>0</v>
      </c>
      <c r="T127" s="135">
        <f t="shared" si="86"/>
        <v>0</v>
      </c>
      <c r="U127" s="135">
        <f t="shared" si="87"/>
        <v>0</v>
      </c>
      <c r="V127" s="135">
        <f t="shared" si="88"/>
        <v>0</v>
      </c>
      <c r="W127" s="135">
        <f t="shared" si="89"/>
        <v>0</v>
      </c>
      <c r="X127" s="135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6">
        <v>39909</v>
      </c>
      <c r="E128" s="137" t="s">
        <v>331</v>
      </c>
      <c r="G128" s="43">
        <v>6.2</v>
      </c>
      <c r="H128" s="135" t="str">
        <f t="shared" si="75"/>
        <v>P, S, T &amp; D Plant - Customer</v>
      </c>
      <c r="I128" s="42">
        <f>'Plt. Class.'!J$128</f>
        <v>0</v>
      </c>
      <c r="J128" s="135">
        <f t="shared" si="76"/>
        <v>0</v>
      </c>
      <c r="K128" s="135">
        <f t="shared" si="77"/>
        <v>0</v>
      </c>
      <c r="L128" s="135">
        <f t="shared" si="78"/>
        <v>0</v>
      </c>
      <c r="M128" s="135">
        <f t="shared" si="79"/>
        <v>0</v>
      </c>
      <c r="N128" s="135">
        <f t="shared" si="80"/>
        <v>0</v>
      </c>
      <c r="O128" s="135">
        <f t="shared" si="81"/>
        <v>0</v>
      </c>
      <c r="P128" s="135">
        <f t="shared" si="82"/>
        <v>0</v>
      </c>
      <c r="Q128" s="135">
        <f t="shared" si="83"/>
        <v>0</v>
      </c>
      <c r="R128" s="135">
        <f t="shared" si="84"/>
        <v>0</v>
      </c>
      <c r="S128" s="135">
        <f t="shared" si="85"/>
        <v>0</v>
      </c>
      <c r="T128" s="135">
        <f t="shared" si="86"/>
        <v>0</v>
      </c>
      <c r="U128" s="135">
        <f t="shared" si="87"/>
        <v>0</v>
      </c>
      <c r="V128" s="135">
        <f t="shared" si="88"/>
        <v>0</v>
      </c>
      <c r="W128" s="135">
        <f t="shared" si="89"/>
        <v>0</v>
      </c>
      <c r="X128" s="135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6">
        <v>39924</v>
      </c>
      <c r="E129" s="137" t="s">
        <v>332</v>
      </c>
      <c r="G129" s="43">
        <v>6.2</v>
      </c>
      <c r="H129" s="135" t="str">
        <f t="shared" si="75"/>
        <v>P, S, T &amp; D Plant - Customer</v>
      </c>
      <c r="I129" s="42">
        <f>'Plt. Class.'!J$129</f>
        <v>0</v>
      </c>
      <c r="J129" s="135">
        <f t="shared" si="76"/>
        <v>0</v>
      </c>
      <c r="K129" s="135">
        <f t="shared" si="77"/>
        <v>0</v>
      </c>
      <c r="L129" s="135">
        <f t="shared" si="78"/>
        <v>0</v>
      </c>
      <c r="M129" s="135">
        <f t="shared" si="79"/>
        <v>0</v>
      </c>
      <c r="N129" s="135">
        <f t="shared" si="80"/>
        <v>0</v>
      </c>
      <c r="O129" s="135">
        <f t="shared" si="81"/>
        <v>0</v>
      </c>
      <c r="P129" s="135">
        <f t="shared" si="82"/>
        <v>0</v>
      </c>
      <c r="Q129" s="135">
        <f t="shared" si="83"/>
        <v>0</v>
      </c>
      <c r="R129" s="135">
        <f t="shared" si="84"/>
        <v>0</v>
      </c>
      <c r="S129" s="135">
        <f t="shared" si="85"/>
        <v>0</v>
      </c>
      <c r="T129" s="135">
        <f t="shared" si="86"/>
        <v>0</v>
      </c>
      <c r="U129" s="135">
        <f t="shared" si="87"/>
        <v>0</v>
      </c>
      <c r="V129" s="135">
        <f t="shared" si="88"/>
        <v>0</v>
      </c>
      <c r="W129" s="135">
        <f t="shared" si="89"/>
        <v>0</v>
      </c>
      <c r="X129" s="135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5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5"/>
      <c r="I131" s="42">
        <f>'Plt. Class.'!J$131</f>
        <v>10115099.14401802</v>
      </c>
      <c r="J131" s="42">
        <f>SUM(J95:J129)</f>
        <v>7743237.3887757333</v>
      </c>
      <c r="K131" s="42">
        <f t="shared" ref="K131:X131" si="92">SUM(K95:K129)</f>
        <v>2254420.2067770148</v>
      </c>
      <c r="L131" s="42">
        <f t="shared" si="92"/>
        <v>6697.4698321560873</v>
      </c>
      <c r="M131" s="42">
        <f t="shared" si="92"/>
        <v>70559.259640179633</v>
      </c>
      <c r="N131" s="42">
        <f t="shared" si="92"/>
        <v>40184.818992936525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5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360</v>
      </c>
      <c r="E133" s="44"/>
      <c r="G133" s="43"/>
      <c r="H133" s="135"/>
      <c r="I133" s="42">
        <f>'Plt. Class.'!J$133</f>
        <v>265947795.17370239</v>
      </c>
      <c r="J133" s="42">
        <f t="shared" ref="J133:X133" si="93">J131+J91+J65+J52+J30+J18</f>
        <v>203586428.73701665</v>
      </c>
      <c r="K133" s="42">
        <f t="shared" si="93"/>
        <v>59273574.569159091</v>
      </c>
      <c r="L133" s="42">
        <f t="shared" si="93"/>
        <v>176090.94184288548</v>
      </c>
      <c r="M133" s="42">
        <f t="shared" si="93"/>
        <v>1855155.274626456</v>
      </c>
      <c r="N133" s="42">
        <f t="shared" si="93"/>
        <v>1056545.651057313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5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359</v>
      </c>
      <c r="E135" s="44"/>
      <c r="G135" s="43">
        <v>6.2</v>
      </c>
      <c r="H135" s="135" t="str">
        <f>VLOOKUP($G135,alloc,3)</f>
        <v>P, S, T &amp; D Plant - Customer</v>
      </c>
      <c r="I135" s="42">
        <f>'Plt. Class.'!J$135</f>
        <v>11186893.811180882</v>
      </c>
      <c r="J135" s="135">
        <f>$I135*VLOOKUP($G135,alloc,6)</f>
        <v>8563709.8746805266</v>
      </c>
      <c r="K135" s="135">
        <f>$I135*VLOOKUP($G135,alloc,7)</f>
        <v>2493298.2959351195</v>
      </c>
      <c r="L135" s="135">
        <f>$I135*VLOOKUP($G135,alloc,8)</f>
        <v>7407.1329157684941</v>
      </c>
      <c r="M135" s="135">
        <f>$I135*VLOOKUP($G135,alloc,9)</f>
        <v>78035.710154856832</v>
      </c>
      <c r="N135" s="135">
        <f>$I135*VLOOKUP($G135,alloc,10)</f>
        <v>44442.797494610961</v>
      </c>
      <c r="O135" s="135">
        <f>$I135*VLOOKUP($G135,alloc,11)</f>
        <v>0</v>
      </c>
      <c r="P135" s="135">
        <f>$I135*VLOOKUP($G135,alloc,12)</f>
        <v>0</v>
      </c>
      <c r="Q135" s="135">
        <f>$I135*VLOOKUP($G135,alloc,13)</f>
        <v>0</v>
      </c>
      <c r="R135" s="135">
        <f>$I135*VLOOKUP($G135,alloc,14)</f>
        <v>0</v>
      </c>
      <c r="S135" s="135">
        <f>$I135*VLOOKUP($G135,alloc,15)</f>
        <v>0</v>
      </c>
      <c r="T135" s="135">
        <f>$I135*VLOOKUP($G135,alloc,16)</f>
        <v>0</v>
      </c>
      <c r="U135" s="135">
        <f>$I135*VLOOKUP($G135,alloc,17)</f>
        <v>0</v>
      </c>
      <c r="V135" s="135">
        <f>$I135*VLOOKUP($G135,alloc,18)</f>
        <v>0</v>
      </c>
      <c r="W135" s="135">
        <f>$I135*VLOOKUP($G135,alloc,19)</f>
        <v>0</v>
      </c>
      <c r="X135" s="135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5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358</v>
      </c>
      <c r="E137" s="44"/>
      <c r="G137" s="43"/>
      <c r="H137" s="135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5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333</v>
      </c>
      <c r="E139" s="44"/>
      <c r="G139" s="43"/>
      <c r="H139" s="135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5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6">
        <v>30100</v>
      </c>
      <c r="D141" s="44"/>
      <c r="E141" s="137" t="s">
        <v>334</v>
      </c>
      <c r="G141" s="43">
        <v>6.2</v>
      </c>
      <c r="H141" s="135" t="str">
        <f>VLOOKUP($G141,alloc,3)</f>
        <v>P, S, T &amp; D Plant - Customer</v>
      </c>
      <c r="I141" s="42">
        <f>'Plt. Class.'!J$141</f>
        <v>38804.573720301116</v>
      </c>
      <c r="J141" s="135">
        <f>$I141*VLOOKUP($G141,alloc,6)</f>
        <v>29705.396042928252</v>
      </c>
      <c r="K141" s="135">
        <f>$I141*VLOOKUP($G141,alloc,7)</f>
        <v>8648.6364458573935</v>
      </c>
      <c r="L141" s="135">
        <f>$I141*VLOOKUP($G141,alloc,8)</f>
        <v>25.693516014135337</v>
      </c>
      <c r="M141" s="135">
        <f>$I141*VLOOKUP($G141,alloc,9)</f>
        <v>270.68661941652448</v>
      </c>
      <c r="N141" s="135">
        <f>$I141*VLOOKUP($G141,alloc,10)</f>
        <v>154.16109608481202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6">
        <v>30200</v>
      </c>
      <c r="D142" s="44"/>
      <c r="E142" s="137" t="s">
        <v>196</v>
      </c>
      <c r="G142" s="43">
        <v>6.2</v>
      </c>
      <c r="H142" s="135" t="str">
        <f>VLOOKUP($G142,alloc,3)</f>
        <v>P, S, T &amp; D Plant - Customer</v>
      </c>
      <c r="I142" s="42">
        <f>'Plt. Class.'!J$142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8">
        <v>30300</v>
      </c>
      <c r="D143" s="44"/>
      <c r="E143" s="137" t="s">
        <v>335</v>
      </c>
      <c r="G143" s="43">
        <v>6.2</v>
      </c>
      <c r="H143" s="135" t="str">
        <f>VLOOKUP($G143,alloc,3)</f>
        <v>P, S, T &amp; D Plant - Customer</v>
      </c>
      <c r="I143" s="42">
        <f>'Plt. Class.'!J$143</f>
        <v>232344.9871830155</v>
      </c>
      <c r="J143" s="135">
        <f>$I143*VLOOKUP($G143,alloc,6)</f>
        <v>177863.05069625712</v>
      </c>
      <c r="K143" s="135">
        <f>$I143*VLOOKUP($G143,alloc,7)</f>
        <v>51784.290652109856</v>
      </c>
      <c r="L143" s="135">
        <f>$I143*VLOOKUP($G143,alloc,8)</f>
        <v>153.84165000806905</v>
      </c>
      <c r="M143" s="135">
        <f>$I143*VLOOKUP($G143,alloc,9)</f>
        <v>1620.7542845920518</v>
      </c>
      <c r="N143" s="135">
        <f>$I143*VLOOKUP($G143,alloc,10)</f>
        <v>923.04990004841432</v>
      </c>
      <c r="O143" s="135">
        <f>$I143*VLOOKUP($G143,alloc,11)</f>
        <v>0</v>
      </c>
      <c r="P143" s="135">
        <f>$I143*VLOOKUP($G143,alloc,12)</f>
        <v>0</v>
      </c>
      <c r="Q143" s="135">
        <f>$I143*VLOOKUP($G143,alloc,13)</f>
        <v>0</v>
      </c>
      <c r="R143" s="135">
        <f>$I143*VLOOKUP($G143,alloc,14)</f>
        <v>0</v>
      </c>
      <c r="S143" s="135">
        <f>$I143*VLOOKUP($G143,alloc,15)</f>
        <v>0</v>
      </c>
      <c r="T143" s="135">
        <f>$I143*VLOOKUP($G143,alloc,16)</f>
        <v>0</v>
      </c>
      <c r="U143" s="135">
        <f>$I143*VLOOKUP($G143,alloc,17)</f>
        <v>0</v>
      </c>
      <c r="V143" s="135">
        <f>$I143*VLOOKUP($G143,alloc,18)</f>
        <v>0</v>
      </c>
      <c r="W143" s="135">
        <f>$I143*VLOOKUP($G143,alloc,19)</f>
        <v>0</v>
      </c>
      <c r="X143" s="135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5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445</v>
      </c>
      <c r="E145" s="44"/>
      <c r="G145" s="43"/>
      <c r="H145" s="135"/>
      <c r="I145" s="42">
        <f>'Plt. Class.'!J$145</f>
        <v>271149.5609033166</v>
      </c>
      <c r="J145" s="42">
        <f>SUM(J141:J143)</f>
        <v>207568.44673918537</v>
      </c>
      <c r="K145" s="42">
        <f t="shared" ref="K145:X145" si="95">SUM(K141:K143)</f>
        <v>60432.927097967251</v>
      </c>
      <c r="L145" s="42">
        <f t="shared" si="95"/>
        <v>179.53516602220438</v>
      </c>
      <c r="M145" s="42">
        <f t="shared" si="95"/>
        <v>1891.4409040085764</v>
      </c>
      <c r="N145" s="42">
        <f t="shared" si="95"/>
        <v>1077.2109961332262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5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5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5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1">
        <v>37400</v>
      </c>
      <c r="E149" s="137" t="s">
        <v>125</v>
      </c>
      <c r="G149" s="43">
        <v>6.2</v>
      </c>
      <c r="H149" s="135" t="str">
        <f t="shared" ref="H149:H182" si="96">VLOOKUP($G149,alloc,3)</f>
        <v>P, S, T &amp; D Plant - Customer</v>
      </c>
      <c r="I149" s="42">
        <f>'Plt. Class.'!J$149</f>
        <v>0</v>
      </c>
      <c r="J149" s="135">
        <f t="shared" ref="J149:J182" si="97">$I149*VLOOKUP($G149,alloc,6)</f>
        <v>0</v>
      </c>
      <c r="K149" s="135">
        <f t="shared" ref="K149:K182" si="98">$I149*VLOOKUP($G149,alloc,7)</f>
        <v>0</v>
      </c>
      <c r="L149" s="135">
        <f t="shared" ref="L149:L182" si="99">$I149*VLOOKUP($G149,alloc,8)</f>
        <v>0</v>
      </c>
      <c r="M149" s="135">
        <f t="shared" ref="M149:M182" si="100">$I149*VLOOKUP($G149,alloc,9)</f>
        <v>0</v>
      </c>
      <c r="N149" s="135">
        <f t="shared" ref="N149:N182" si="101">$I149*VLOOKUP($G149,alloc,10)</f>
        <v>0</v>
      </c>
      <c r="O149" s="135">
        <f t="shared" ref="O149:O182" si="102">$I149*VLOOKUP($G149,alloc,11)</f>
        <v>0</v>
      </c>
      <c r="P149" s="135">
        <f t="shared" ref="P149:P182" si="103">$I149*VLOOKUP($G149,alloc,12)</f>
        <v>0</v>
      </c>
      <c r="Q149" s="135">
        <f t="shared" ref="Q149:Q182" si="104">$I149*VLOOKUP($G149,alloc,13)</f>
        <v>0</v>
      </c>
      <c r="R149" s="135">
        <f t="shared" ref="R149:R182" si="105">$I149*VLOOKUP($G149,alloc,14)</f>
        <v>0</v>
      </c>
      <c r="S149" s="135">
        <f t="shared" ref="S149:S182" si="106">$I149*VLOOKUP($G149,alloc,15)</f>
        <v>0</v>
      </c>
      <c r="T149" s="135">
        <f t="shared" ref="T149:T182" si="107">$I149*VLOOKUP($G149,alloc,16)</f>
        <v>0</v>
      </c>
      <c r="U149" s="135">
        <f t="shared" ref="U149:U182" si="108">$I149*VLOOKUP($G149,alloc,17)</f>
        <v>0</v>
      </c>
      <c r="V149" s="135">
        <f t="shared" ref="V149:V182" si="109">$I149*VLOOKUP($G149,alloc,18)</f>
        <v>0</v>
      </c>
      <c r="W149" s="135">
        <f t="shared" ref="W149:W182" si="110">$I149*VLOOKUP($G149,alloc,19)</f>
        <v>0</v>
      </c>
      <c r="X149" s="135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1">
        <v>39001</v>
      </c>
      <c r="E150" s="137" t="s">
        <v>302</v>
      </c>
      <c r="G150" s="43">
        <v>6.2</v>
      </c>
      <c r="H150" s="135" t="str">
        <f t="shared" si="96"/>
        <v>P, S, T &amp; D Plant - Customer</v>
      </c>
      <c r="I150" s="42">
        <f>'Plt. Class.'!J$150</f>
        <v>37554.272488525246</v>
      </c>
      <c r="J150" s="135">
        <f t="shared" si="97"/>
        <v>28748.274505385565</v>
      </c>
      <c r="K150" s="135">
        <f t="shared" si="98"/>
        <v>8369.9733975430663</v>
      </c>
      <c r="L150" s="135">
        <f t="shared" si="99"/>
        <v>24.86565909828111</v>
      </c>
      <c r="M150" s="135">
        <f t="shared" si="100"/>
        <v>261.96497190865176</v>
      </c>
      <c r="N150" s="135">
        <f t="shared" si="101"/>
        <v>149.19395458968665</v>
      </c>
      <c r="O150" s="135">
        <f t="shared" si="102"/>
        <v>0</v>
      </c>
      <c r="P150" s="135">
        <f t="shared" si="103"/>
        <v>0</v>
      </c>
      <c r="Q150" s="135">
        <f t="shared" si="104"/>
        <v>0</v>
      </c>
      <c r="R150" s="135">
        <f t="shared" si="105"/>
        <v>0</v>
      </c>
      <c r="S150" s="135">
        <f t="shared" si="106"/>
        <v>0</v>
      </c>
      <c r="T150" s="135">
        <f t="shared" si="107"/>
        <v>0</v>
      </c>
      <c r="U150" s="135">
        <f t="shared" si="108"/>
        <v>0</v>
      </c>
      <c r="V150" s="135">
        <f t="shared" si="109"/>
        <v>0</v>
      </c>
      <c r="W150" s="135">
        <f t="shared" si="110"/>
        <v>0</v>
      </c>
      <c r="X150" s="135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1">
        <v>36602</v>
      </c>
      <c r="E151" s="137" t="s">
        <v>149</v>
      </c>
      <c r="G151" s="43">
        <v>6.2</v>
      </c>
      <c r="H151" s="135" t="str">
        <f t="shared" si="96"/>
        <v>P, S, T &amp; D Plant - Customer</v>
      </c>
      <c r="I151" s="42">
        <f>'Plt. Class.'!J$151</f>
        <v>0</v>
      </c>
      <c r="J151" s="135">
        <f t="shared" si="97"/>
        <v>0</v>
      </c>
      <c r="K151" s="135">
        <f t="shared" si="98"/>
        <v>0</v>
      </c>
      <c r="L151" s="135">
        <f t="shared" si="99"/>
        <v>0</v>
      </c>
      <c r="M151" s="135">
        <f t="shared" si="100"/>
        <v>0</v>
      </c>
      <c r="N151" s="135">
        <f t="shared" si="101"/>
        <v>0</v>
      </c>
      <c r="O151" s="135">
        <f t="shared" si="102"/>
        <v>0</v>
      </c>
      <c r="P151" s="135">
        <f t="shared" si="103"/>
        <v>0</v>
      </c>
      <c r="Q151" s="135">
        <f t="shared" si="104"/>
        <v>0</v>
      </c>
      <c r="R151" s="135">
        <f t="shared" si="105"/>
        <v>0</v>
      </c>
      <c r="S151" s="135">
        <f t="shared" si="106"/>
        <v>0</v>
      </c>
      <c r="T151" s="135">
        <f t="shared" si="107"/>
        <v>0</v>
      </c>
      <c r="U151" s="135">
        <f t="shared" si="108"/>
        <v>0</v>
      </c>
      <c r="V151" s="135">
        <f t="shared" si="109"/>
        <v>0</v>
      </c>
      <c r="W151" s="135">
        <f t="shared" si="110"/>
        <v>0</v>
      </c>
      <c r="X151" s="135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1">
        <v>38900</v>
      </c>
      <c r="E152" s="137" t="s">
        <v>125</v>
      </c>
      <c r="G152" s="43">
        <v>6.2</v>
      </c>
      <c r="H152" s="135" t="str">
        <f t="shared" si="96"/>
        <v>P, S, T &amp; D Plant - Customer</v>
      </c>
      <c r="I152" s="42">
        <f>'Plt. Class.'!J$152</f>
        <v>0</v>
      </c>
      <c r="J152" s="135">
        <f t="shared" si="97"/>
        <v>0</v>
      </c>
      <c r="K152" s="135">
        <f t="shared" si="98"/>
        <v>0</v>
      </c>
      <c r="L152" s="135">
        <f t="shared" si="99"/>
        <v>0</v>
      </c>
      <c r="M152" s="135">
        <f t="shared" si="100"/>
        <v>0</v>
      </c>
      <c r="N152" s="135">
        <f t="shared" si="101"/>
        <v>0</v>
      </c>
      <c r="O152" s="135">
        <f t="shared" si="102"/>
        <v>0</v>
      </c>
      <c r="P152" s="135">
        <f t="shared" si="103"/>
        <v>0</v>
      </c>
      <c r="Q152" s="135">
        <f t="shared" si="104"/>
        <v>0</v>
      </c>
      <c r="R152" s="135">
        <f t="shared" si="105"/>
        <v>0</v>
      </c>
      <c r="S152" s="135">
        <f t="shared" si="106"/>
        <v>0</v>
      </c>
      <c r="T152" s="135">
        <f t="shared" si="107"/>
        <v>0</v>
      </c>
      <c r="U152" s="135">
        <f t="shared" si="108"/>
        <v>0</v>
      </c>
      <c r="V152" s="135">
        <f t="shared" si="109"/>
        <v>0</v>
      </c>
      <c r="W152" s="135">
        <f t="shared" si="110"/>
        <v>0</v>
      </c>
      <c r="X152" s="135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1">
        <v>39004</v>
      </c>
      <c r="E153" s="137" t="s">
        <v>304</v>
      </c>
      <c r="G153" s="43">
        <v>6.2</v>
      </c>
      <c r="H153" s="135" t="str">
        <f t="shared" si="96"/>
        <v>P, S, T &amp; D Plant - Customer</v>
      </c>
      <c r="I153" s="42">
        <f>'Plt. Class.'!J$153</f>
        <v>3221.4582125410002</v>
      </c>
      <c r="J153" s="135">
        <f t="shared" si="97"/>
        <v>2466.0673437371183</v>
      </c>
      <c r="K153" s="135">
        <f t="shared" si="98"/>
        <v>717.98806776255731</v>
      </c>
      <c r="L153" s="135">
        <f t="shared" si="99"/>
        <v>2.1330111437221504</v>
      </c>
      <c r="M153" s="135">
        <f t="shared" si="100"/>
        <v>22.471723035269985</v>
      </c>
      <c r="N153" s="135">
        <f t="shared" si="101"/>
        <v>12.798066862332902</v>
      </c>
      <c r="O153" s="135">
        <f t="shared" si="102"/>
        <v>0</v>
      </c>
      <c r="P153" s="135">
        <f t="shared" si="103"/>
        <v>0</v>
      </c>
      <c r="Q153" s="135">
        <f t="shared" si="104"/>
        <v>0</v>
      </c>
      <c r="R153" s="135">
        <f t="shared" si="105"/>
        <v>0</v>
      </c>
      <c r="S153" s="135">
        <f t="shared" si="106"/>
        <v>0</v>
      </c>
      <c r="T153" s="135">
        <f t="shared" si="107"/>
        <v>0</v>
      </c>
      <c r="U153" s="135">
        <f t="shared" si="108"/>
        <v>0</v>
      </c>
      <c r="V153" s="135">
        <f t="shared" si="109"/>
        <v>0</v>
      </c>
      <c r="W153" s="135">
        <f t="shared" si="110"/>
        <v>0</v>
      </c>
      <c r="X153" s="135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1">
        <v>39009</v>
      </c>
      <c r="E154" s="137" t="s">
        <v>305</v>
      </c>
      <c r="G154" s="43">
        <v>6.2</v>
      </c>
      <c r="H154" s="135" t="str">
        <f t="shared" si="96"/>
        <v>P, S, T &amp; D Plant - Customer</v>
      </c>
      <c r="I154" s="42">
        <f>'Plt. Class.'!J$154</f>
        <v>8132.0098873314519</v>
      </c>
      <c r="J154" s="135">
        <f t="shared" si="97"/>
        <v>6225.1572731956467</v>
      </c>
      <c r="K154" s="135">
        <f t="shared" si="98"/>
        <v>1812.4357607065531</v>
      </c>
      <c r="L154" s="135">
        <f t="shared" si="99"/>
        <v>5.3844149345196373</v>
      </c>
      <c r="M154" s="135">
        <f t="shared" si="100"/>
        <v>56.725948887615338</v>
      </c>
      <c r="N154" s="135">
        <f t="shared" si="101"/>
        <v>32.306489607117818</v>
      </c>
      <c r="O154" s="135">
        <f t="shared" si="102"/>
        <v>0</v>
      </c>
      <c r="P154" s="135">
        <f t="shared" si="103"/>
        <v>0</v>
      </c>
      <c r="Q154" s="135">
        <f t="shared" si="104"/>
        <v>0</v>
      </c>
      <c r="R154" s="135">
        <f t="shared" si="105"/>
        <v>0</v>
      </c>
      <c r="S154" s="135">
        <f t="shared" si="106"/>
        <v>0</v>
      </c>
      <c r="T154" s="135">
        <f t="shared" si="107"/>
        <v>0</v>
      </c>
      <c r="U154" s="135">
        <f t="shared" si="108"/>
        <v>0</v>
      </c>
      <c r="V154" s="135">
        <f t="shared" si="109"/>
        <v>0</v>
      </c>
      <c r="W154" s="135">
        <f t="shared" si="110"/>
        <v>0</v>
      </c>
      <c r="X154" s="135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1">
        <v>39100</v>
      </c>
      <c r="E155" s="137" t="s">
        <v>306</v>
      </c>
      <c r="G155" s="43">
        <v>6.2</v>
      </c>
      <c r="H155" s="135" t="str">
        <f t="shared" si="96"/>
        <v>P, S, T &amp; D Plant - Customer</v>
      </c>
      <c r="I155" s="42">
        <f>'Plt. Class.'!J$155</f>
        <v>8668.7573010232409</v>
      </c>
      <c r="J155" s="135">
        <f t="shared" si="97"/>
        <v>6636.0442633132725</v>
      </c>
      <c r="K155" s="135">
        <f t="shared" si="98"/>
        <v>1932.0642683596577</v>
      </c>
      <c r="L155" s="135">
        <f t="shared" si="99"/>
        <v>5.7398093364434697</v>
      </c>
      <c r="M155" s="135">
        <f t="shared" si="100"/>
        <v>60.470103995207275</v>
      </c>
      <c r="N155" s="135">
        <f t="shared" si="101"/>
        <v>34.438856018660822</v>
      </c>
      <c r="O155" s="135">
        <f t="shared" si="102"/>
        <v>0</v>
      </c>
      <c r="P155" s="135">
        <f t="shared" si="103"/>
        <v>0</v>
      </c>
      <c r="Q155" s="135">
        <f t="shared" si="104"/>
        <v>0</v>
      </c>
      <c r="R155" s="135">
        <f t="shared" si="105"/>
        <v>0</v>
      </c>
      <c r="S155" s="135">
        <f t="shared" si="106"/>
        <v>0</v>
      </c>
      <c r="T155" s="135">
        <f t="shared" si="107"/>
        <v>0</v>
      </c>
      <c r="U155" s="135">
        <f t="shared" si="108"/>
        <v>0</v>
      </c>
      <c r="V155" s="135">
        <f t="shared" si="109"/>
        <v>0</v>
      </c>
      <c r="W155" s="135">
        <f t="shared" si="110"/>
        <v>0</v>
      </c>
      <c r="X155" s="135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1">
        <v>39102</v>
      </c>
      <c r="E156" s="137" t="s">
        <v>307</v>
      </c>
      <c r="G156" s="43">
        <v>6.2</v>
      </c>
      <c r="H156" s="135" t="str">
        <f t="shared" si="96"/>
        <v>P, S, T &amp; D Plant - Customer</v>
      </c>
      <c r="I156" s="42">
        <f>'Plt. Class.'!J$156</f>
        <v>0</v>
      </c>
      <c r="J156" s="135">
        <f t="shared" si="97"/>
        <v>0</v>
      </c>
      <c r="K156" s="135">
        <f t="shared" si="98"/>
        <v>0</v>
      </c>
      <c r="L156" s="135">
        <f t="shared" si="99"/>
        <v>0</v>
      </c>
      <c r="M156" s="135">
        <f t="shared" si="100"/>
        <v>0</v>
      </c>
      <c r="N156" s="135">
        <f t="shared" si="101"/>
        <v>0</v>
      </c>
      <c r="O156" s="135">
        <f t="shared" si="102"/>
        <v>0</v>
      </c>
      <c r="P156" s="135">
        <f t="shared" si="103"/>
        <v>0</v>
      </c>
      <c r="Q156" s="135">
        <f t="shared" si="104"/>
        <v>0</v>
      </c>
      <c r="R156" s="135">
        <f t="shared" si="105"/>
        <v>0</v>
      </c>
      <c r="S156" s="135">
        <f t="shared" si="106"/>
        <v>0</v>
      </c>
      <c r="T156" s="135">
        <f t="shared" si="107"/>
        <v>0</v>
      </c>
      <c r="U156" s="135">
        <f t="shared" si="108"/>
        <v>0</v>
      </c>
      <c r="V156" s="135">
        <f t="shared" si="109"/>
        <v>0</v>
      </c>
      <c r="W156" s="135">
        <f t="shared" si="110"/>
        <v>0</v>
      </c>
      <c r="X156" s="135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1">
        <v>39103</v>
      </c>
      <c r="E157" s="137" t="s">
        <v>308</v>
      </c>
      <c r="G157" s="43">
        <v>6.2</v>
      </c>
      <c r="H157" s="135" t="str">
        <f t="shared" si="96"/>
        <v>P, S, T &amp; D Plant - Customer</v>
      </c>
      <c r="I157" s="42">
        <f>'Plt. Class.'!J$157</f>
        <v>0</v>
      </c>
      <c r="J157" s="135">
        <f t="shared" si="97"/>
        <v>0</v>
      </c>
      <c r="K157" s="135">
        <f t="shared" si="98"/>
        <v>0</v>
      </c>
      <c r="L157" s="135">
        <f t="shared" si="99"/>
        <v>0</v>
      </c>
      <c r="M157" s="135">
        <f t="shared" si="100"/>
        <v>0</v>
      </c>
      <c r="N157" s="135">
        <f t="shared" si="101"/>
        <v>0</v>
      </c>
      <c r="O157" s="135">
        <f t="shared" si="102"/>
        <v>0</v>
      </c>
      <c r="P157" s="135">
        <f t="shared" si="103"/>
        <v>0</v>
      </c>
      <c r="Q157" s="135">
        <f t="shared" si="104"/>
        <v>0</v>
      </c>
      <c r="R157" s="135">
        <f t="shared" si="105"/>
        <v>0</v>
      </c>
      <c r="S157" s="135">
        <f t="shared" si="106"/>
        <v>0</v>
      </c>
      <c r="T157" s="135">
        <f t="shared" si="107"/>
        <v>0</v>
      </c>
      <c r="U157" s="135">
        <f t="shared" si="108"/>
        <v>0</v>
      </c>
      <c r="V157" s="135">
        <f t="shared" si="109"/>
        <v>0</v>
      </c>
      <c r="W157" s="135">
        <f t="shared" si="110"/>
        <v>0</v>
      </c>
      <c r="X157" s="135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1">
        <v>39200</v>
      </c>
      <c r="E158" s="137" t="s">
        <v>309</v>
      </c>
      <c r="G158" s="43">
        <v>6.2</v>
      </c>
      <c r="H158" s="135" t="str">
        <f t="shared" si="96"/>
        <v>P, S, T &amp; D Plant - Customer</v>
      </c>
      <c r="I158" s="42">
        <f>'Plt. Class.'!J$158</f>
        <v>5713.5337295352938</v>
      </c>
      <c r="J158" s="135">
        <f t="shared" si="97"/>
        <v>4373.7829324918512</v>
      </c>
      <c r="K158" s="135">
        <f t="shared" si="98"/>
        <v>1273.413706437464</v>
      </c>
      <c r="L158" s="135">
        <f t="shared" si="99"/>
        <v>3.7830790626703044</v>
      </c>
      <c r="M158" s="135">
        <f t="shared" si="100"/>
        <v>39.85553716728716</v>
      </c>
      <c r="N158" s="135">
        <f t="shared" si="101"/>
        <v>22.698474376021824</v>
      </c>
      <c r="O158" s="135">
        <f t="shared" si="102"/>
        <v>0</v>
      </c>
      <c r="P158" s="135">
        <f t="shared" si="103"/>
        <v>0</v>
      </c>
      <c r="Q158" s="135">
        <f t="shared" si="104"/>
        <v>0</v>
      </c>
      <c r="R158" s="135">
        <f t="shared" si="105"/>
        <v>0</v>
      </c>
      <c r="S158" s="135">
        <f t="shared" si="106"/>
        <v>0</v>
      </c>
      <c r="T158" s="135">
        <f t="shared" si="107"/>
        <v>0</v>
      </c>
      <c r="U158" s="135">
        <f t="shared" si="108"/>
        <v>0</v>
      </c>
      <c r="V158" s="135">
        <f t="shared" si="109"/>
        <v>0</v>
      </c>
      <c r="W158" s="135">
        <f t="shared" si="110"/>
        <v>0</v>
      </c>
      <c r="X158" s="135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1">
        <v>39201</v>
      </c>
      <c r="E159" s="137" t="s">
        <v>310</v>
      </c>
      <c r="G159" s="43">
        <v>6.2</v>
      </c>
      <c r="H159" s="135" t="str">
        <f t="shared" si="96"/>
        <v>P, S, T &amp; D Plant - Customer</v>
      </c>
      <c r="I159" s="42">
        <f>'Plt. Class.'!J$159</f>
        <v>0</v>
      </c>
      <c r="J159" s="135">
        <f t="shared" si="97"/>
        <v>0</v>
      </c>
      <c r="K159" s="135">
        <f t="shared" si="98"/>
        <v>0</v>
      </c>
      <c r="L159" s="135">
        <f t="shared" si="99"/>
        <v>0</v>
      </c>
      <c r="M159" s="135">
        <f t="shared" si="100"/>
        <v>0</v>
      </c>
      <c r="N159" s="135">
        <f t="shared" si="101"/>
        <v>0</v>
      </c>
      <c r="O159" s="135">
        <f t="shared" si="102"/>
        <v>0</v>
      </c>
      <c r="P159" s="135">
        <f t="shared" si="103"/>
        <v>0</v>
      </c>
      <c r="Q159" s="135">
        <f t="shared" si="104"/>
        <v>0</v>
      </c>
      <c r="R159" s="135">
        <f t="shared" si="105"/>
        <v>0</v>
      </c>
      <c r="S159" s="135">
        <f t="shared" si="106"/>
        <v>0</v>
      </c>
      <c r="T159" s="135">
        <f t="shared" si="107"/>
        <v>0</v>
      </c>
      <c r="U159" s="135">
        <f t="shared" si="108"/>
        <v>0</v>
      </c>
      <c r="V159" s="135">
        <f t="shared" si="109"/>
        <v>0</v>
      </c>
      <c r="W159" s="135">
        <f t="shared" si="110"/>
        <v>0</v>
      </c>
      <c r="X159" s="135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1">
        <v>39202</v>
      </c>
      <c r="E160" s="137" t="s">
        <v>311</v>
      </c>
      <c r="G160" s="43">
        <v>6.2</v>
      </c>
      <c r="H160" s="135" t="str">
        <f t="shared" si="96"/>
        <v>P, S, T &amp; D Plant - Customer</v>
      </c>
      <c r="I160" s="42">
        <f>'Plt. Class.'!J$160</f>
        <v>0</v>
      </c>
      <c r="J160" s="135">
        <f t="shared" si="97"/>
        <v>0</v>
      </c>
      <c r="K160" s="135">
        <f t="shared" si="98"/>
        <v>0</v>
      </c>
      <c r="L160" s="135">
        <f t="shared" si="99"/>
        <v>0</v>
      </c>
      <c r="M160" s="135">
        <f t="shared" si="100"/>
        <v>0</v>
      </c>
      <c r="N160" s="135">
        <f t="shared" si="101"/>
        <v>0</v>
      </c>
      <c r="O160" s="135">
        <f t="shared" si="102"/>
        <v>0</v>
      </c>
      <c r="P160" s="135">
        <f t="shared" si="103"/>
        <v>0</v>
      </c>
      <c r="Q160" s="135">
        <f t="shared" si="104"/>
        <v>0</v>
      </c>
      <c r="R160" s="135">
        <f t="shared" si="105"/>
        <v>0</v>
      </c>
      <c r="S160" s="135">
        <f t="shared" si="106"/>
        <v>0</v>
      </c>
      <c r="T160" s="135">
        <f t="shared" si="107"/>
        <v>0</v>
      </c>
      <c r="U160" s="135">
        <f t="shared" si="108"/>
        <v>0</v>
      </c>
      <c r="V160" s="135">
        <f t="shared" si="109"/>
        <v>0</v>
      </c>
      <c r="W160" s="135">
        <f t="shared" si="110"/>
        <v>0</v>
      </c>
      <c r="X160" s="135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1">
        <v>39300</v>
      </c>
      <c r="E161" s="137" t="s">
        <v>197</v>
      </c>
      <c r="G161" s="43">
        <v>6.2</v>
      </c>
      <c r="H161" s="135" t="str">
        <f t="shared" si="96"/>
        <v>P, S, T &amp; D Plant - Customer</v>
      </c>
      <c r="I161" s="42">
        <f>'Plt. Class.'!J$161</f>
        <v>0</v>
      </c>
      <c r="J161" s="135">
        <f t="shared" si="97"/>
        <v>0</v>
      </c>
      <c r="K161" s="135">
        <f t="shared" si="98"/>
        <v>0</v>
      </c>
      <c r="L161" s="135">
        <f t="shared" si="99"/>
        <v>0</v>
      </c>
      <c r="M161" s="135">
        <f t="shared" si="100"/>
        <v>0</v>
      </c>
      <c r="N161" s="135">
        <f t="shared" si="101"/>
        <v>0</v>
      </c>
      <c r="O161" s="135">
        <f t="shared" si="102"/>
        <v>0</v>
      </c>
      <c r="P161" s="135">
        <f t="shared" si="103"/>
        <v>0</v>
      </c>
      <c r="Q161" s="135">
        <f t="shared" si="104"/>
        <v>0</v>
      </c>
      <c r="R161" s="135">
        <f t="shared" si="105"/>
        <v>0</v>
      </c>
      <c r="S161" s="135">
        <f t="shared" si="106"/>
        <v>0</v>
      </c>
      <c r="T161" s="135">
        <f t="shared" si="107"/>
        <v>0</v>
      </c>
      <c r="U161" s="135">
        <f t="shared" si="108"/>
        <v>0</v>
      </c>
      <c r="V161" s="135">
        <f t="shared" si="109"/>
        <v>0</v>
      </c>
      <c r="W161" s="135">
        <f t="shared" si="110"/>
        <v>0</v>
      </c>
      <c r="X161" s="135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1">
        <v>39400</v>
      </c>
      <c r="E162" s="137" t="s">
        <v>312</v>
      </c>
      <c r="G162" s="43">
        <v>6.2</v>
      </c>
      <c r="H162" s="135" t="str">
        <f t="shared" si="96"/>
        <v>P, S, T &amp; D Plant - Customer</v>
      </c>
      <c r="I162" s="42">
        <f>'Plt. Class.'!J$162</f>
        <v>38072.603616635461</v>
      </c>
      <c r="J162" s="135">
        <f t="shared" si="97"/>
        <v>29145.063594034578</v>
      </c>
      <c r="K162" s="135">
        <f t="shared" si="98"/>
        <v>8485.4973437126155</v>
      </c>
      <c r="L162" s="135">
        <f t="shared" si="99"/>
        <v>25.208859599250854</v>
      </c>
      <c r="M162" s="135">
        <f t="shared" si="100"/>
        <v>265.58066169351611</v>
      </c>
      <c r="N162" s="135">
        <f t="shared" si="101"/>
        <v>151.25315759550512</v>
      </c>
      <c r="O162" s="135">
        <f t="shared" si="102"/>
        <v>0</v>
      </c>
      <c r="P162" s="135">
        <f t="shared" si="103"/>
        <v>0</v>
      </c>
      <c r="Q162" s="135">
        <f t="shared" si="104"/>
        <v>0</v>
      </c>
      <c r="R162" s="135">
        <f t="shared" si="105"/>
        <v>0</v>
      </c>
      <c r="S162" s="135">
        <f t="shared" si="106"/>
        <v>0</v>
      </c>
      <c r="T162" s="135">
        <f t="shared" si="107"/>
        <v>0</v>
      </c>
      <c r="U162" s="135">
        <f t="shared" si="108"/>
        <v>0</v>
      </c>
      <c r="V162" s="135">
        <f t="shared" si="109"/>
        <v>0</v>
      </c>
      <c r="W162" s="135">
        <f t="shared" si="110"/>
        <v>0</v>
      </c>
      <c r="X162" s="135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1">
        <v>39600</v>
      </c>
      <c r="E163" s="137" t="s">
        <v>313</v>
      </c>
      <c r="G163" s="43">
        <v>6.2</v>
      </c>
      <c r="H163" s="135" t="str">
        <f t="shared" si="96"/>
        <v>P, S, T &amp; D Plant - Customer</v>
      </c>
      <c r="I163" s="42">
        <f>'Plt. Class.'!J$163</f>
        <v>4296.0754474282066</v>
      </c>
      <c r="J163" s="135">
        <f t="shared" si="97"/>
        <v>3288.700541230035</v>
      </c>
      <c r="K163" s="135">
        <f t="shared" si="98"/>
        <v>957.49524158134159</v>
      </c>
      <c r="L163" s="135">
        <f t="shared" si="99"/>
        <v>2.8445431227268672</v>
      </c>
      <c r="M163" s="135">
        <f t="shared" si="100"/>
        <v>29.967862757742214</v>
      </c>
      <c r="N163" s="135">
        <f t="shared" si="101"/>
        <v>17.067258736361204</v>
      </c>
      <c r="O163" s="135">
        <f t="shared" si="102"/>
        <v>0</v>
      </c>
      <c r="P163" s="135">
        <f t="shared" si="103"/>
        <v>0</v>
      </c>
      <c r="Q163" s="135">
        <f t="shared" si="104"/>
        <v>0</v>
      </c>
      <c r="R163" s="135">
        <f t="shared" si="105"/>
        <v>0</v>
      </c>
      <c r="S163" s="135">
        <f t="shared" si="106"/>
        <v>0</v>
      </c>
      <c r="T163" s="135">
        <f t="shared" si="107"/>
        <v>0</v>
      </c>
      <c r="U163" s="135">
        <f t="shared" si="108"/>
        <v>0</v>
      </c>
      <c r="V163" s="135">
        <f t="shared" si="109"/>
        <v>0</v>
      </c>
      <c r="W163" s="135">
        <f t="shared" si="110"/>
        <v>0</v>
      </c>
      <c r="X163" s="135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1">
        <v>39603</v>
      </c>
      <c r="E164" s="137" t="s">
        <v>314</v>
      </c>
      <c r="G164" s="43">
        <v>6.2</v>
      </c>
      <c r="H164" s="135" t="str">
        <f t="shared" si="96"/>
        <v>P, S, T &amp; D Plant - Customer</v>
      </c>
      <c r="I164" s="42">
        <f>'Plt. Class.'!J$164</f>
        <v>0</v>
      </c>
      <c r="J164" s="135">
        <f t="shared" si="97"/>
        <v>0</v>
      </c>
      <c r="K164" s="135">
        <f t="shared" si="98"/>
        <v>0</v>
      </c>
      <c r="L164" s="135">
        <f t="shared" si="99"/>
        <v>0</v>
      </c>
      <c r="M164" s="135">
        <f t="shared" si="100"/>
        <v>0</v>
      </c>
      <c r="N164" s="135">
        <f t="shared" si="101"/>
        <v>0</v>
      </c>
      <c r="O164" s="135">
        <f t="shared" si="102"/>
        <v>0</v>
      </c>
      <c r="P164" s="135">
        <f t="shared" si="103"/>
        <v>0</v>
      </c>
      <c r="Q164" s="135">
        <f t="shared" si="104"/>
        <v>0</v>
      </c>
      <c r="R164" s="135">
        <f t="shared" si="105"/>
        <v>0</v>
      </c>
      <c r="S164" s="135">
        <f t="shared" si="106"/>
        <v>0</v>
      </c>
      <c r="T164" s="135">
        <f t="shared" si="107"/>
        <v>0</v>
      </c>
      <c r="U164" s="135">
        <f t="shared" si="108"/>
        <v>0</v>
      </c>
      <c r="V164" s="135">
        <f t="shared" si="109"/>
        <v>0</v>
      </c>
      <c r="W164" s="135">
        <f t="shared" si="110"/>
        <v>0</v>
      </c>
      <c r="X164" s="135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1">
        <v>39604</v>
      </c>
      <c r="E165" s="137" t="s">
        <v>315</v>
      </c>
      <c r="G165" s="43">
        <v>6.2</v>
      </c>
      <c r="H165" s="135" t="str">
        <f t="shared" si="96"/>
        <v>P, S, T &amp; D Plant - Customer</v>
      </c>
      <c r="I165" s="42">
        <f>'Plt. Class.'!J$165</f>
        <v>0</v>
      </c>
      <c r="J165" s="135">
        <f t="shared" si="97"/>
        <v>0</v>
      </c>
      <c r="K165" s="135">
        <f t="shared" si="98"/>
        <v>0</v>
      </c>
      <c r="L165" s="135">
        <f t="shared" si="99"/>
        <v>0</v>
      </c>
      <c r="M165" s="135">
        <f t="shared" si="100"/>
        <v>0</v>
      </c>
      <c r="N165" s="135">
        <f t="shared" si="101"/>
        <v>0</v>
      </c>
      <c r="O165" s="135">
        <f t="shared" si="102"/>
        <v>0</v>
      </c>
      <c r="P165" s="135">
        <f t="shared" si="103"/>
        <v>0</v>
      </c>
      <c r="Q165" s="135">
        <f t="shared" si="104"/>
        <v>0</v>
      </c>
      <c r="R165" s="135">
        <f t="shared" si="105"/>
        <v>0</v>
      </c>
      <c r="S165" s="135">
        <f t="shared" si="106"/>
        <v>0</v>
      </c>
      <c r="T165" s="135">
        <f t="shared" si="107"/>
        <v>0</v>
      </c>
      <c r="U165" s="135">
        <f t="shared" si="108"/>
        <v>0</v>
      </c>
      <c r="V165" s="135">
        <f t="shared" si="109"/>
        <v>0</v>
      </c>
      <c r="W165" s="135">
        <f t="shared" si="110"/>
        <v>0</v>
      </c>
      <c r="X165" s="135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1">
        <v>39605</v>
      </c>
      <c r="E166" s="140" t="s">
        <v>316</v>
      </c>
      <c r="G166" s="43">
        <v>6.2</v>
      </c>
      <c r="H166" s="135" t="str">
        <f t="shared" si="96"/>
        <v>P, S, T &amp; D Plant - Customer</v>
      </c>
      <c r="I166" s="42">
        <f>'Plt. Class.'!J$166</f>
        <v>0</v>
      </c>
      <c r="J166" s="135">
        <f t="shared" si="97"/>
        <v>0</v>
      </c>
      <c r="K166" s="135">
        <f t="shared" si="98"/>
        <v>0</v>
      </c>
      <c r="L166" s="135">
        <f t="shared" si="99"/>
        <v>0</v>
      </c>
      <c r="M166" s="135">
        <f t="shared" si="100"/>
        <v>0</v>
      </c>
      <c r="N166" s="135">
        <f t="shared" si="101"/>
        <v>0</v>
      </c>
      <c r="O166" s="135">
        <f t="shared" si="102"/>
        <v>0</v>
      </c>
      <c r="P166" s="135">
        <f t="shared" si="103"/>
        <v>0</v>
      </c>
      <c r="Q166" s="135">
        <f t="shared" si="104"/>
        <v>0</v>
      </c>
      <c r="R166" s="135">
        <f t="shared" si="105"/>
        <v>0</v>
      </c>
      <c r="S166" s="135">
        <f t="shared" si="106"/>
        <v>0</v>
      </c>
      <c r="T166" s="135">
        <f t="shared" si="107"/>
        <v>0</v>
      </c>
      <c r="U166" s="135">
        <f t="shared" si="108"/>
        <v>0</v>
      </c>
      <c r="V166" s="135">
        <f t="shared" si="109"/>
        <v>0</v>
      </c>
      <c r="W166" s="135">
        <f t="shared" si="110"/>
        <v>0</v>
      </c>
      <c r="X166" s="135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1">
        <v>39700</v>
      </c>
      <c r="E167" s="137" t="s">
        <v>317</v>
      </c>
      <c r="G167" s="43">
        <v>6.2</v>
      </c>
      <c r="H167" s="135" t="str">
        <f t="shared" si="96"/>
        <v>P, S, T &amp; D Plant - Customer</v>
      </c>
      <c r="I167" s="42">
        <f>'Plt. Class.'!J$167</f>
        <v>11363.736944074317</v>
      </c>
      <c r="J167" s="135">
        <f t="shared" si="97"/>
        <v>8699.0855481239741</v>
      </c>
      <c r="K167" s="135">
        <f t="shared" si="98"/>
        <v>2532.7125148714199</v>
      </c>
      <c r="L167" s="135">
        <f t="shared" si="99"/>
        <v>7.5242253466694997</v>
      </c>
      <c r="M167" s="135">
        <f t="shared" si="100"/>
        <v>79.269303652236431</v>
      </c>
      <c r="N167" s="135">
        <f t="shared" si="101"/>
        <v>45.145352080016998</v>
      </c>
      <c r="O167" s="135">
        <f t="shared" si="102"/>
        <v>0</v>
      </c>
      <c r="P167" s="135">
        <f t="shared" si="103"/>
        <v>0</v>
      </c>
      <c r="Q167" s="135">
        <f t="shared" si="104"/>
        <v>0</v>
      </c>
      <c r="R167" s="135">
        <f t="shared" si="105"/>
        <v>0</v>
      </c>
      <c r="S167" s="135">
        <f t="shared" si="106"/>
        <v>0</v>
      </c>
      <c r="T167" s="135">
        <f t="shared" si="107"/>
        <v>0</v>
      </c>
      <c r="U167" s="135">
        <f t="shared" si="108"/>
        <v>0</v>
      </c>
      <c r="V167" s="135">
        <f t="shared" si="109"/>
        <v>0</v>
      </c>
      <c r="W167" s="135">
        <f t="shared" si="110"/>
        <v>0</v>
      </c>
      <c r="X167" s="135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1">
        <v>39701</v>
      </c>
      <c r="E168" s="137" t="s">
        <v>318</v>
      </c>
      <c r="G168" s="43">
        <v>6.2</v>
      </c>
      <c r="H168" s="135" t="str">
        <f t="shared" si="96"/>
        <v>P, S, T &amp; D Plant - Customer</v>
      </c>
      <c r="I168" s="42">
        <f>'Plt. Class.'!J$168</f>
        <v>0</v>
      </c>
      <c r="J168" s="135">
        <f t="shared" si="97"/>
        <v>0</v>
      </c>
      <c r="K168" s="135">
        <f t="shared" si="98"/>
        <v>0</v>
      </c>
      <c r="L168" s="135">
        <f t="shared" si="99"/>
        <v>0</v>
      </c>
      <c r="M168" s="135">
        <f t="shared" si="100"/>
        <v>0</v>
      </c>
      <c r="N168" s="135">
        <f t="shared" si="101"/>
        <v>0</v>
      </c>
      <c r="O168" s="135">
        <f t="shared" si="102"/>
        <v>0</v>
      </c>
      <c r="P168" s="135">
        <f t="shared" si="103"/>
        <v>0</v>
      </c>
      <c r="Q168" s="135">
        <f t="shared" si="104"/>
        <v>0</v>
      </c>
      <c r="R168" s="135">
        <f t="shared" si="105"/>
        <v>0</v>
      </c>
      <c r="S168" s="135">
        <f t="shared" si="106"/>
        <v>0</v>
      </c>
      <c r="T168" s="135">
        <f t="shared" si="107"/>
        <v>0</v>
      </c>
      <c r="U168" s="135">
        <f t="shared" si="108"/>
        <v>0</v>
      </c>
      <c r="V168" s="135">
        <f t="shared" si="109"/>
        <v>0</v>
      </c>
      <c r="W168" s="135">
        <f t="shared" si="110"/>
        <v>0</v>
      </c>
      <c r="X168" s="135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1">
        <v>39702</v>
      </c>
      <c r="E169" s="137" t="s">
        <v>319</v>
      </c>
      <c r="G169" s="43">
        <v>6.2</v>
      </c>
      <c r="H169" s="135" t="str">
        <f t="shared" si="96"/>
        <v>P, S, T &amp; D Plant - Customer</v>
      </c>
      <c r="I169" s="42">
        <f>'Plt. Class.'!J$169</f>
        <v>0</v>
      </c>
      <c r="J169" s="135">
        <f t="shared" si="97"/>
        <v>0</v>
      </c>
      <c r="K169" s="135">
        <f t="shared" si="98"/>
        <v>0</v>
      </c>
      <c r="L169" s="135">
        <f t="shared" si="99"/>
        <v>0</v>
      </c>
      <c r="M169" s="135">
        <f t="shared" si="100"/>
        <v>0</v>
      </c>
      <c r="N169" s="135">
        <f t="shared" si="101"/>
        <v>0</v>
      </c>
      <c r="O169" s="135">
        <f t="shared" si="102"/>
        <v>0</v>
      </c>
      <c r="P169" s="135">
        <f t="shared" si="103"/>
        <v>0</v>
      </c>
      <c r="Q169" s="135">
        <f t="shared" si="104"/>
        <v>0</v>
      </c>
      <c r="R169" s="135">
        <f t="shared" si="105"/>
        <v>0</v>
      </c>
      <c r="S169" s="135">
        <f t="shared" si="106"/>
        <v>0</v>
      </c>
      <c r="T169" s="135">
        <f t="shared" si="107"/>
        <v>0</v>
      </c>
      <c r="U169" s="135">
        <f t="shared" si="108"/>
        <v>0</v>
      </c>
      <c r="V169" s="135">
        <f t="shared" si="109"/>
        <v>0</v>
      </c>
      <c r="W169" s="135">
        <f t="shared" si="110"/>
        <v>0</v>
      </c>
      <c r="X169" s="135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1">
        <v>39705</v>
      </c>
      <c r="E170" s="137" t="s">
        <v>320</v>
      </c>
      <c r="G170" s="43">
        <v>6.2</v>
      </c>
      <c r="H170" s="135" t="str">
        <f t="shared" si="96"/>
        <v>P, S, T &amp; D Plant - Customer</v>
      </c>
      <c r="I170" s="42">
        <f>'Plt. Class.'!J$170</f>
        <v>0</v>
      </c>
      <c r="J170" s="135">
        <f t="shared" si="97"/>
        <v>0</v>
      </c>
      <c r="K170" s="135">
        <f t="shared" si="98"/>
        <v>0</v>
      </c>
      <c r="L170" s="135">
        <f t="shared" si="99"/>
        <v>0</v>
      </c>
      <c r="M170" s="135">
        <f t="shared" si="100"/>
        <v>0</v>
      </c>
      <c r="N170" s="135">
        <f t="shared" si="101"/>
        <v>0</v>
      </c>
      <c r="O170" s="135">
        <f t="shared" si="102"/>
        <v>0</v>
      </c>
      <c r="P170" s="135">
        <f t="shared" si="103"/>
        <v>0</v>
      </c>
      <c r="Q170" s="135">
        <f t="shared" si="104"/>
        <v>0</v>
      </c>
      <c r="R170" s="135">
        <f t="shared" si="105"/>
        <v>0</v>
      </c>
      <c r="S170" s="135">
        <f t="shared" si="106"/>
        <v>0</v>
      </c>
      <c r="T170" s="135">
        <f t="shared" si="107"/>
        <v>0</v>
      </c>
      <c r="U170" s="135">
        <f t="shared" si="108"/>
        <v>0</v>
      </c>
      <c r="V170" s="135">
        <f t="shared" si="109"/>
        <v>0</v>
      </c>
      <c r="W170" s="135">
        <f t="shared" si="110"/>
        <v>0</v>
      </c>
      <c r="X170" s="135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1">
        <v>39800</v>
      </c>
      <c r="E171" s="137" t="s">
        <v>321</v>
      </c>
      <c r="G171" s="43">
        <v>6.2</v>
      </c>
      <c r="H171" s="135" t="str">
        <f t="shared" si="96"/>
        <v>P, S, T &amp; D Plant - Customer</v>
      </c>
      <c r="I171" s="42">
        <f>'Plt. Class.'!J$171</f>
        <v>170490.11479883094</v>
      </c>
      <c r="J171" s="135">
        <f t="shared" si="97"/>
        <v>130512.35707439377</v>
      </c>
      <c r="K171" s="135">
        <f t="shared" si="98"/>
        <v>37998.279046579832</v>
      </c>
      <c r="L171" s="135">
        <f t="shared" si="99"/>
        <v>112.8859326328284</v>
      </c>
      <c r="M171" s="135">
        <f t="shared" si="100"/>
        <v>1189.2771494275444</v>
      </c>
      <c r="N171" s="135">
        <f t="shared" si="101"/>
        <v>677.31559579697034</v>
      </c>
      <c r="O171" s="135">
        <f t="shared" si="102"/>
        <v>0</v>
      </c>
      <c r="P171" s="135">
        <f t="shared" si="103"/>
        <v>0</v>
      </c>
      <c r="Q171" s="135">
        <f t="shared" si="104"/>
        <v>0</v>
      </c>
      <c r="R171" s="135">
        <f t="shared" si="105"/>
        <v>0</v>
      </c>
      <c r="S171" s="135">
        <f t="shared" si="106"/>
        <v>0</v>
      </c>
      <c r="T171" s="135">
        <f t="shared" si="107"/>
        <v>0</v>
      </c>
      <c r="U171" s="135">
        <f t="shared" si="108"/>
        <v>0</v>
      </c>
      <c r="V171" s="135">
        <f t="shared" si="109"/>
        <v>0</v>
      </c>
      <c r="W171" s="135">
        <f t="shared" si="110"/>
        <v>0</v>
      </c>
      <c r="X171" s="135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1">
        <v>39900</v>
      </c>
      <c r="E172" s="137" t="s">
        <v>322</v>
      </c>
      <c r="G172" s="43">
        <v>6.2</v>
      </c>
      <c r="H172" s="135" t="str">
        <f t="shared" si="96"/>
        <v>P, S, T &amp; D Plant - Customer</v>
      </c>
      <c r="I172" s="42">
        <f>'Plt. Class.'!J$172</f>
        <v>0</v>
      </c>
      <c r="J172" s="135">
        <f t="shared" si="97"/>
        <v>0</v>
      </c>
      <c r="K172" s="135">
        <f t="shared" si="98"/>
        <v>0</v>
      </c>
      <c r="L172" s="135">
        <f t="shared" si="99"/>
        <v>0</v>
      </c>
      <c r="M172" s="135">
        <f t="shared" si="100"/>
        <v>0</v>
      </c>
      <c r="N172" s="135">
        <f t="shared" si="101"/>
        <v>0</v>
      </c>
      <c r="O172" s="135">
        <f t="shared" si="102"/>
        <v>0</v>
      </c>
      <c r="P172" s="135">
        <f t="shared" si="103"/>
        <v>0</v>
      </c>
      <c r="Q172" s="135">
        <f t="shared" si="104"/>
        <v>0</v>
      </c>
      <c r="R172" s="135">
        <f t="shared" si="105"/>
        <v>0</v>
      </c>
      <c r="S172" s="135">
        <f t="shared" si="106"/>
        <v>0</v>
      </c>
      <c r="T172" s="135">
        <f t="shared" si="107"/>
        <v>0</v>
      </c>
      <c r="U172" s="135">
        <f t="shared" si="108"/>
        <v>0</v>
      </c>
      <c r="V172" s="135">
        <f t="shared" si="109"/>
        <v>0</v>
      </c>
      <c r="W172" s="135">
        <f t="shared" si="110"/>
        <v>0</v>
      </c>
      <c r="X172" s="135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1">
        <v>39901</v>
      </c>
      <c r="E173" s="137" t="s">
        <v>323</v>
      </c>
      <c r="G173" s="43">
        <v>6.2</v>
      </c>
      <c r="H173" s="135" t="str">
        <f t="shared" si="96"/>
        <v>P, S, T &amp; D Plant - Customer</v>
      </c>
      <c r="I173" s="42">
        <f>'Plt. Class.'!J$173</f>
        <v>0</v>
      </c>
      <c r="J173" s="135">
        <f t="shared" si="97"/>
        <v>0</v>
      </c>
      <c r="K173" s="135">
        <f t="shared" si="98"/>
        <v>0</v>
      </c>
      <c r="L173" s="135">
        <f t="shared" si="99"/>
        <v>0</v>
      </c>
      <c r="M173" s="135">
        <f t="shared" si="100"/>
        <v>0</v>
      </c>
      <c r="N173" s="135">
        <f t="shared" si="101"/>
        <v>0</v>
      </c>
      <c r="O173" s="135">
        <f t="shared" si="102"/>
        <v>0</v>
      </c>
      <c r="P173" s="135">
        <f t="shared" si="103"/>
        <v>0</v>
      </c>
      <c r="Q173" s="135">
        <f t="shared" si="104"/>
        <v>0</v>
      </c>
      <c r="R173" s="135">
        <f t="shared" si="105"/>
        <v>0</v>
      </c>
      <c r="S173" s="135">
        <f t="shared" si="106"/>
        <v>0</v>
      </c>
      <c r="T173" s="135">
        <f t="shared" si="107"/>
        <v>0</v>
      </c>
      <c r="U173" s="135">
        <f t="shared" si="108"/>
        <v>0</v>
      </c>
      <c r="V173" s="135">
        <f t="shared" si="109"/>
        <v>0</v>
      </c>
      <c r="W173" s="135">
        <f t="shared" si="110"/>
        <v>0</v>
      </c>
      <c r="X173" s="135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1">
        <v>39902</v>
      </c>
      <c r="E174" s="137" t="s">
        <v>324</v>
      </c>
      <c r="G174" s="43">
        <v>6.2</v>
      </c>
      <c r="H174" s="135" t="str">
        <f t="shared" si="96"/>
        <v>P, S, T &amp; D Plant - Customer</v>
      </c>
      <c r="I174" s="42">
        <f>'Plt. Class.'!J$174</f>
        <v>0</v>
      </c>
      <c r="J174" s="135">
        <f t="shared" si="97"/>
        <v>0</v>
      </c>
      <c r="K174" s="135">
        <f t="shared" si="98"/>
        <v>0</v>
      </c>
      <c r="L174" s="135">
        <f t="shared" si="99"/>
        <v>0</v>
      </c>
      <c r="M174" s="135">
        <f t="shared" si="100"/>
        <v>0</v>
      </c>
      <c r="N174" s="135">
        <f t="shared" si="101"/>
        <v>0</v>
      </c>
      <c r="O174" s="135">
        <f t="shared" si="102"/>
        <v>0</v>
      </c>
      <c r="P174" s="135">
        <f t="shared" si="103"/>
        <v>0</v>
      </c>
      <c r="Q174" s="135">
        <f t="shared" si="104"/>
        <v>0</v>
      </c>
      <c r="R174" s="135">
        <f t="shared" si="105"/>
        <v>0</v>
      </c>
      <c r="S174" s="135">
        <f t="shared" si="106"/>
        <v>0</v>
      </c>
      <c r="T174" s="135">
        <f t="shared" si="107"/>
        <v>0</v>
      </c>
      <c r="U174" s="135">
        <f t="shared" si="108"/>
        <v>0</v>
      </c>
      <c r="V174" s="135">
        <f t="shared" si="109"/>
        <v>0</v>
      </c>
      <c r="W174" s="135">
        <f t="shared" si="110"/>
        <v>0</v>
      </c>
      <c r="X174" s="135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1">
        <v>39903</v>
      </c>
      <c r="E175" s="137" t="s">
        <v>325</v>
      </c>
      <c r="G175" s="43">
        <v>6.2</v>
      </c>
      <c r="H175" s="135" t="str">
        <f t="shared" si="96"/>
        <v>P, S, T &amp; D Plant - Customer</v>
      </c>
      <c r="I175" s="42">
        <f>'Plt. Class.'!J$175</f>
        <v>0</v>
      </c>
      <c r="J175" s="135">
        <f t="shared" si="97"/>
        <v>0</v>
      </c>
      <c r="K175" s="135">
        <f t="shared" si="98"/>
        <v>0</v>
      </c>
      <c r="L175" s="135">
        <f t="shared" si="99"/>
        <v>0</v>
      </c>
      <c r="M175" s="135">
        <f t="shared" si="100"/>
        <v>0</v>
      </c>
      <c r="N175" s="135">
        <f t="shared" si="101"/>
        <v>0</v>
      </c>
      <c r="O175" s="135">
        <f t="shared" si="102"/>
        <v>0</v>
      </c>
      <c r="P175" s="135">
        <f t="shared" si="103"/>
        <v>0</v>
      </c>
      <c r="Q175" s="135">
        <f t="shared" si="104"/>
        <v>0</v>
      </c>
      <c r="R175" s="135">
        <f t="shared" si="105"/>
        <v>0</v>
      </c>
      <c r="S175" s="135">
        <f t="shared" si="106"/>
        <v>0</v>
      </c>
      <c r="T175" s="135">
        <f t="shared" si="107"/>
        <v>0</v>
      </c>
      <c r="U175" s="135">
        <f t="shared" si="108"/>
        <v>0</v>
      </c>
      <c r="V175" s="135">
        <f t="shared" si="109"/>
        <v>0</v>
      </c>
      <c r="W175" s="135">
        <f t="shared" si="110"/>
        <v>0</v>
      </c>
      <c r="X175" s="135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1">
        <v>39904</v>
      </c>
      <c r="E176" s="137" t="s">
        <v>326</v>
      </c>
      <c r="G176" s="43">
        <v>6.2</v>
      </c>
      <c r="H176" s="135" t="str">
        <f t="shared" si="96"/>
        <v>P, S, T &amp; D Plant - Customer</v>
      </c>
      <c r="I176" s="42">
        <f>'Plt. Class.'!J$176</f>
        <v>0</v>
      </c>
      <c r="J176" s="135">
        <f t="shared" si="97"/>
        <v>0</v>
      </c>
      <c r="K176" s="135">
        <f t="shared" si="98"/>
        <v>0</v>
      </c>
      <c r="L176" s="135">
        <f t="shared" si="99"/>
        <v>0</v>
      </c>
      <c r="M176" s="135">
        <f t="shared" si="100"/>
        <v>0</v>
      </c>
      <c r="N176" s="135">
        <f t="shared" si="101"/>
        <v>0</v>
      </c>
      <c r="O176" s="135">
        <f t="shared" si="102"/>
        <v>0</v>
      </c>
      <c r="P176" s="135">
        <f t="shared" si="103"/>
        <v>0</v>
      </c>
      <c r="Q176" s="135">
        <f t="shared" si="104"/>
        <v>0</v>
      </c>
      <c r="R176" s="135">
        <f t="shared" si="105"/>
        <v>0</v>
      </c>
      <c r="S176" s="135">
        <f t="shared" si="106"/>
        <v>0</v>
      </c>
      <c r="T176" s="135">
        <f t="shared" si="107"/>
        <v>0</v>
      </c>
      <c r="U176" s="135">
        <f t="shared" si="108"/>
        <v>0</v>
      </c>
      <c r="V176" s="135">
        <f t="shared" si="109"/>
        <v>0</v>
      </c>
      <c r="W176" s="135">
        <f t="shared" si="110"/>
        <v>0</v>
      </c>
      <c r="X176" s="135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1">
        <v>39905</v>
      </c>
      <c r="E177" s="137" t="s">
        <v>327</v>
      </c>
      <c r="G177" s="43">
        <v>6.2</v>
      </c>
      <c r="H177" s="135" t="str">
        <f t="shared" si="96"/>
        <v>P, S, T &amp; D Plant - Customer</v>
      </c>
      <c r="I177" s="42">
        <f>'Plt. Class.'!J$177</f>
        <v>0</v>
      </c>
      <c r="J177" s="135">
        <f t="shared" si="97"/>
        <v>0</v>
      </c>
      <c r="K177" s="135">
        <f t="shared" si="98"/>
        <v>0</v>
      </c>
      <c r="L177" s="135">
        <f t="shared" si="99"/>
        <v>0</v>
      </c>
      <c r="M177" s="135">
        <f t="shared" si="100"/>
        <v>0</v>
      </c>
      <c r="N177" s="135">
        <f t="shared" si="101"/>
        <v>0</v>
      </c>
      <c r="O177" s="135">
        <f t="shared" si="102"/>
        <v>0</v>
      </c>
      <c r="P177" s="135">
        <f t="shared" si="103"/>
        <v>0</v>
      </c>
      <c r="Q177" s="135">
        <f t="shared" si="104"/>
        <v>0</v>
      </c>
      <c r="R177" s="135">
        <f t="shared" si="105"/>
        <v>0</v>
      </c>
      <c r="S177" s="135">
        <f t="shared" si="106"/>
        <v>0</v>
      </c>
      <c r="T177" s="135">
        <f t="shared" si="107"/>
        <v>0</v>
      </c>
      <c r="U177" s="135">
        <f t="shared" si="108"/>
        <v>0</v>
      </c>
      <c r="V177" s="135">
        <f t="shared" si="109"/>
        <v>0</v>
      </c>
      <c r="W177" s="135">
        <f t="shared" si="110"/>
        <v>0</v>
      </c>
      <c r="X177" s="135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1">
        <v>39906</v>
      </c>
      <c r="E178" s="137" t="s">
        <v>328</v>
      </c>
      <c r="G178" s="43">
        <v>6.2</v>
      </c>
      <c r="H178" s="135" t="str">
        <f t="shared" si="96"/>
        <v>P, S, T &amp; D Plant - Customer</v>
      </c>
      <c r="I178" s="42">
        <f>'Plt. Class.'!J$178</f>
        <v>15535.631749944972</v>
      </c>
      <c r="J178" s="135">
        <f t="shared" si="97"/>
        <v>11892.724224612995</v>
      </c>
      <c r="K178" s="135">
        <f t="shared" si="98"/>
        <v>3462.5307813058162</v>
      </c>
      <c r="L178" s="135">
        <f t="shared" si="99"/>
        <v>10.28654524165259</v>
      </c>
      <c r="M178" s="135">
        <f t="shared" si="100"/>
        <v>108.37092733459349</v>
      </c>
      <c r="N178" s="135">
        <f t="shared" si="101"/>
        <v>61.719271449915531</v>
      </c>
      <c r="O178" s="135">
        <f t="shared" si="102"/>
        <v>0</v>
      </c>
      <c r="P178" s="135">
        <f t="shared" si="103"/>
        <v>0</v>
      </c>
      <c r="Q178" s="135">
        <f t="shared" si="104"/>
        <v>0</v>
      </c>
      <c r="R178" s="135">
        <f t="shared" si="105"/>
        <v>0</v>
      </c>
      <c r="S178" s="135">
        <f t="shared" si="106"/>
        <v>0</v>
      </c>
      <c r="T178" s="135">
        <f t="shared" si="107"/>
        <v>0</v>
      </c>
      <c r="U178" s="135">
        <f t="shared" si="108"/>
        <v>0</v>
      </c>
      <c r="V178" s="135">
        <f t="shared" si="109"/>
        <v>0</v>
      </c>
      <c r="W178" s="135">
        <f t="shared" si="110"/>
        <v>0</v>
      </c>
      <c r="X178" s="135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1">
        <v>39907</v>
      </c>
      <c r="E179" s="137" t="s">
        <v>329</v>
      </c>
      <c r="G179" s="43">
        <v>6.2</v>
      </c>
      <c r="H179" s="135" t="str">
        <f t="shared" si="96"/>
        <v>P, S, T &amp; D Plant - Customer</v>
      </c>
      <c r="I179" s="42">
        <f>'Plt. Class.'!J$179</f>
        <v>7342.5071928494617</v>
      </c>
      <c r="J179" s="135">
        <f t="shared" si="97"/>
        <v>5620.782892340716</v>
      </c>
      <c r="K179" s="135">
        <f t="shared" si="98"/>
        <v>1636.4739829322148</v>
      </c>
      <c r="L179" s="135">
        <f t="shared" si="99"/>
        <v>4.8616646971355424</v>
      </c>
      <c r="M179" s="135">
        <f t="shared" si="100"/>
        <v>51.218664696582906</v>
      </c>
      <c r="N179" s="135">
        <f t="shared" si="101"/>
        <v>29.169988182813253</v>
      </c>
      <c r="O179" s="135">
        <f t="shared" si="102"/>
        <v>0</v>
      </c>
      <c r="P179" s="135">
        <f t="shared" si="103"/>
        <v>0</v>
      </c>
      <c r="Q179" s="135">
        <f t="shared" si="104"/>
        <v>0</v>
      </c>
      <c r="R179" s="135">
        <f t="shared" si="105"/>
        <v>0</v>
      </c>
      <c r="S179" s="135">
        <f t="shared" si="106"/>
        <v>0</v>
      </c>
      <c r="T179" s="135">
        <f t="shared" si="107"/>
        <v>0</v>
      </c>
      <c r="U179" s="135">
        <f t="shared" si="108"/>
        <v>0</v>
      </c>
      <c r="V179" s="135">
        <f t="shared" si="109"/>
        <v>0</v>
      </c>
      <c r="W179" s="135">
        <f t="shared" si="110"/>
        <v>0</v>
      </c>
      <c r="X179" s="135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1">
        <v>39908</v>
      </c>
      <c r="E180" s="137" t="s">
        <v>330</v>
      </c>
      <c r="G180" s="43">
        <v>6.2</v>
      </c>
      <c r="H180" s="135" t="str">
        <f t="shared" si="96"/>
        <v>P, S, T &amp; D Plant - Customer</v>
      </c>
      <c r="I180" s="42">
        <f>'Plt. Class.'!J$180</f>
        <v>173493.49300269489</v>
      </c>
      <c r="J180" s="135">
        <f t="shared" si="97"/>
        <v>132811.48139039683</v>
      </c>
      <c r="K180" s="135">
        <f t="shared" si="98"/>
        <v>38667.662155433369</v>
      </c>
      <c r="L180" s="135">
        <f t="shared" si="99"/>
        <v>114.87454733927245</v>
      </c>
      <c r="M180" s="135">
        <f t="shared" si="100"/>
        <v>1210.2276254898002</v>
      </c>
      <c r="N180" s="135">
        <f t="shared" si="101"/>
        <v>689.24728403563461</v>
      </c>
      <c r="O180" s="135">
        <f t="shared" si="102"/>
        <v>0</v>
      </c>
      <c r="P180" s="135">
        <f t="shared" si="103"/>
        <v>0</v>
      </c>
      <c r="Q180" s="135">
        <f t="shared" si="104"/>
        <v>0</v>
      </c>
      <c r="R180" s="135">
        <f t="shared" si="105"/>
        <v>0</v>
      </c>
      <c r="S180" s="135">
        <f t="shared" si="106"/>
        <v>0</v>
      </c>
      <c r="T180" s="135">
        <f t="shared" si="107"/>
        <v>0</v>
      </c>
      <c r="U180" s="135">
        <f t="shared" si="108"/>
        <v>0</v>
      </c>
      <c r="V180" s="135">
        <f t="shared" si="109"/>
        <v>0</v>
      </c>
      <c r="W180" s="135">
        <f t="shared" si="110"/>
        <v>0</v>
      </c>
      <c r="X180" s="135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1">
        <v>39909</v>
      </c>
      <c r="E181" s="137" t="s">
        <v>331</v>
      </c>
      <c r="G181" s="43">
        <v>6.2</v>
      </c>
      <c r="H181" s="135" t="str">
        <f t="shared" si="96"/>
        <v>P, S, T &amp; D Plant - Customer</v>
      </c>
      <c r="I181" s="42">
        <f>'Plt. Class.'!J$181</f>
        <v>0</v>
      </c>
      <c r="J181" s="135">
        <f t="shared" si="97"/>
        <v>0</v>
      </c>
      <c r="K181" s="135">
        <f t="shared" si="98"/>
        <v>0</v>
      </c>
      <c r="L181" s="135">
        <f t="shared" si="99"/>
        <v>0</v>
      </c>
      <c r="M181" s="135">
        <f t="shared" si="100"/>
        <v>0</v>
      </c>
      <c r="N181" s="135">
        <f t="shared" si="101"/>
        <v>0</v>
      </c>
      <c r="O181" s="135">
        <f t="shared" si="102"/>
        <v>0</v>
      </c>
      <c r="P181" s="135">
        <f t="shared" si="103"/>
        <v>0</v>
      </c>
      <c r="Q181" s="135">
        <f t="shared" si="104"/>
        <v>0</v>
      </c>
      <c r="R181" s="135">
        <f t="shared" si="105"/>
        <v>0</v>
      </c>
      <c r="S181" s="135">
        <f t="shared" si="106"/>
        <v>0</v>
      </c>
      <c r="T181" s="135">
        <f t="shared" si="107"/>
        <v>0</v>
      </c>
      <c r="U181" s="135">
        <f t="shared" si="108"/>
        <v>0</v>
      </c>
      <c r="V181" s="135">
        <f t="shared" si="109"/>
        <v>0</v>
      </c>
      <c r="W181" s="135">
        <f t="shared" si="110"/>
        <v>0</v>
      </c>
      <c r="X181" s="135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1">
        <v>39924</v>
      </c>
      <c r="E182" s="137" t="s">
        <v>332</v>
      </c>
      <c r="G182" s="43">
        <v>6.2</v>
      </c>
      <c r="H182" s="135" t="str">
        <f t="shared" si="96"/>
        <v>P, S, T &amp; D Plant - Customer</v>
      </c>
      <c r="I182" s="42">
        <f>'Plt. Class.'!J$182</f>
        <v>0</v>
      </c>
      <c r="J182" s="135">
        <f t="shared" si="97"/>
        <v>0</v>
      </c>
      <c r="K182" s="135">
        <f t="shared" si="98"/>
        <v>0</v>
      </c>
      <c r="L182" s="135">
        <f t="shared" si="99"/>
        <v>0</v>
      </c>
      <c r="M182" s="135">
        <f t="shared" si="100"/>
        <v>0</v>
      </c>
      <c r="N182" s="135">
        <f t="shared" si="101"/>
        <v>0</v>
      </c>
      <c r="O182" s="135">
        <f t="shared" si="102"/>
        <v>0</v>
      </c>
      <c r="P182" s="135">
        <f t="shared" si="103"/>
        <v>0</v>
      </c>
      <c r="Q182" s="135">
        <f t="shared" si="104"/>
        <v>0</v>
      </c>
      <c r="R182" s="135">
        <f t="shared" si="105"/>
        <v>0</v>
      </c>
      <c r="S182" s="135">
        <f t="shared" si="106"/>
        <v>0</v>
      </c>
      <c r="T182" s="135">
        <f t="shared" si="107"/>
        <v>0</v>
      </c>
      <c r="U182" s="135">
        <f t="shared" si="108"/>
        <v>0</v>
      </c>
      <c r="V182" s="135">
        <f t="shared" si="109"/>
        <v>0</v>
      </c>
      <c r="W182" s="135">
        <f t="shared" si="110"/>
        <v>0</v>
      </c>
      <c r="X182" s="135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5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5"/>
      <c r="I184" s="42">
        <f>'Plt. Class.'!J$184</f>
        <v>483884.19437141449</v>
      </c>
      <c r="J184" s="42">
        <f>SUM(J149:J182)</f>
        <v>370419.52158325631</v>
      </c>
      <c r="K184" s="42">
        <f t="shared" ref="K184:X184" si="113">SUM(K149:K182)</f>
        <v>107846.52626722591</v>
      </c>
      <c r="L184" s="42">
        <f t="shared" si="113"/>
        <v>320.39229155517285</v>
      </c>
      <c r="M184" s="42">
        <f t="shared" si="113"/>
        <v>3375.4004800460471</v>
      </c>
      <c r="N184" s="42">
        <f t="shared" si="113"/>
        <v>1922.3537493310373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5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359</v>
      </c>
      <c r="E186" s="44"/>
      <c r="G186" s="43">
        <v>6.2</v>
      </c>
      <c r="H186" s="135" t="str">
        <f>VLOOKUP($G186,alloc,3)</f>
        <v>P, S, T &amp; D Plant - Customer</v>
      </c>
      <c r="I186" s="42">
        <f>'Plt. Class.'!J$186</f>
        <v>-2199.1795096422475</v>
      </c>
      <c r="J186" s="135">
        <f>$I186*VLOOKUP($G186,alloc,6)</f>
        <v>-1683.4999599348462</v>
      </c>
      <c r="K186" s="135">
        <f>$I186*VLOOKUP($G186,alloc,7)</f>
        <v>-490.14593473357041</v>
      </c>
      <c r="L186" s="135">
        <f>$I186*VLOOKUP($G186,alloc,8)</f>
        <v>-1.4561338659775109</v>
      </c>
      <c r="M186" s="135">
        <f>$I186*VLOOKUP($G186,alloc,9)</f>
        <v>-15.340677911988427</v>
      </c>
      <c r="N186" s="135">
        <f>$I186*VLOOKUP($G186,alloc,10)</f>
        <v>-8.7368031958650647</v>
      </c>
      <c r="O186" s="135">
        <f>$I186*VLOOKUP($G186,alloc,11)</f>
        <v>0</v>
      </c>
      <c r="P186" s="135">
        <f>$I186*VLOOKUP($G186,alloc,12)</f>
        <v>0</v>
      </c>
      <c r="Q186" s="135">
        <f>$I186*VLOOKUP($G186,alloc,13)</f>
        <v>0</v>
      </c>
      <c r="R186" s="135">
        <f>$I186*VLOOKUP($G186,alloc,14)</f>
        <v>0</v>
      </c>
      <c r="S186" s="135">
        <f>$I186*VLOOKUP($G186,alloc,15)</f>
        <v>0</v>
      </c>
      <c r="T186" s="135">
        <f>$I186*VLOOKUP($G186,alloc,16)</f>
        <v>0</v>
      </c>
      <c r="U186" s="135">
        <f>$I186*VLOOKUP($G186,alloc,17)</f>
        <v>0</v>
      </c>
      <c r="V186" s="135">
        <f>$I186*VLOOKUP($G186,alloc,18)</f>
        <v>0</v>
      </c>
      <c r="W186" s="135">
        <f>$I186*VLOOKUP($G186,alloc,19)</f>
        <v>0</v>
      </c>
      <c r="X186" s="135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5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361</v>
      </c>
      <c r="E188" s="44"/>
      <c r="G188" s="43"/>
      <c r="H188" s="135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5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5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5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1">
        <v>37400</v>
      </c>
      <c r="E192" s="137" t="s">
        <v>125</v>
      </c>
      <c r="G192" s="43">
        <v>6.2</v>
      </c>
      <c r="H192" s="135" t="str">
        <f t="shared" ref="H192:H225" si="114">VLOOKUP($G192,alloc,3)</f>
        <v>P, S, T &amp; D Plant - Customer</v>
      </c>
      <c r="I192" s="42">
        <f>'Plt. Class.'!J$192</f>
        <v>0</v>
      </c>
      <c r="J192" s="135">
        <f t="shared" ref="J192:J225" si="115">$I192*VLOOKUP($G192,alloc,6)</f>
        <v>0</v>
      </c>
      <c r="K192" s="135">
        <f t="shared" ref="K192:K225" si="116">$I192*VLOOKUP($G192,alloc,7)</f>
        <v>0</v>
      </c>
      <c r="L192" s="135">
        <f t="shared" ref="L192:L225" si="117">$I192*VLOOKUP($G192,alloc,8)</f>
        <v>0</v>
      </c>
      <c r="M192" s="135">
        <f t="shared" ref="M192:M225" si="118">$I192*VLOOKUP($G192,alloc,9)</f>
        <v>0</v>
      </c>
      <c r="N192" s="135">
        <f t="shared" ref="N192:N225" si="119">$I192*VLOOKUP($G192,alloc,10)</f>
        <v>0</v>
      </c>
      <c r="O192" s="135">
        <f t="shared" ref="O192:O225" si="120">$I192*VLOOKUP($G192,alloc,11)</f>
        <v>0</v>
      </c>
      <c r="P192" s="135">
        <f t="shared" ref="P192:P225" si="121">$I192*VLOOKUP($G192,alloc,12)</f>
        <v>0</v>
      </c>
      <c r="Q192" s="135">
        <f t="shared" ref="Q192:Q225" si="122">$I192*VLOOKUP($G192,alloc,13)</f>
        <v>0</v>
      </c>
      <c r="R192" s="135">
        <f t="shared" ref="R192:R225" si="123">$I192*VLOOKUP($G192,alloc,14)</f>
        <v>0</v>
      </c>
      <c r="S192" s="135">
        <f t="shared" ref="S192:S225" si="124">$I192*VLOOKUP($G192,alloc,15)</f>
        <v>0</v>
      </c>
      <c r="T192" s="135">
        <f t="shared" ref="T192:T225" si="125">$I192*VLOOKUP($G192,alloc,16)</f>
        <v>0</v>
      </c>
      <c r="U192" s="135">
        <f t="shared" ref="U192:U225" si="126">$I192*VLOOKUP($G192,alloc,17)</f>
        <v>0</v>
      </c>
      <c r="V192" s="135">
        <f t="shared" ref="V192:V225" si="127">$I192*VLOOKUP($G192,alloc,18)</f>
        <v>0</v>
      </c>
      <c r="W192" s="135">
        <f t="shared" ref="W192:W225" si="128">$I192*VLOOKUP($G192,alloc,19)</f>
        <v>0</v>
      </c>
      <c r="X192" s="135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1">
        <v>39001</v>
      </c>
      <c r="E193" s="137" t="s">
        <v>302</v>
      </c>
      <c r="G193" s="43">
        <v>6.2</v>
      </c>
      <c r="H193" s="135" t="str">
        <f t="shared" si="114"/>
        <v>P, S, T &amp; D Plant - Customer</v>
      </c>
      <c r="I193" s="42">
        <f>'Plt. Class.'!J$193</f>
        <v>0</v>
      </c>
      <c r="J193" s="135">
        <f t="shared" si="115"/>
        <v>0</v>
      </c>
      <c r="K193" s="135">
        <f t="shared" si="116"/>
        <v>0</v>
      </c>
      <c r="L193" s="135">
        <f t="shared" si="117"/>
        <v>0</v>
      </c>
      <c r="M193" s="135">
        <f t="shared" si="118"/>
        <v>0</v>
      </c>
      <c r="N193" s="135">
        <f t="shared" si="119"/>
        <v>0</v>
      </c>
      <c r="O193" s="135">
        <f t="shared" si="120"/>
        <v>0</v>
      </c>
      <c r="P193" s="135">
        <f t="shared" si="121"/>
        <v>0</v>
      </c>
      <c r="Q193" s="135">
        <f t="shared" si="122"/>
        <v>0</v>
      </c>
      <c r="R193" s="135">
        <f t="shared" si="123"/>
        <v>0</v>
      </c>
      <c r="S193" s="135">
        <f t="shared" si="124"/>
        <v>0</v>
      </c>
      <c r="T193" s="135">
        <f t="shared" si="125"/>
        <v>0</v>
      </c>
      <c r="U193" s="135">
        <f t="shared" si="126"/>
        <v>0</v>
      </c>
      <c r="V193" s="135">
        <f t="shared" si="127"/>
        <v>0</v>
      </c>
      <c r="W193" s="135">
        <f t="shared" si="128"/>
        <v>0</v>
      </c>
      <c r="X193" s="135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1">
        <v>36602</v>
      </c>
      <c r="E194" s="137" t="s">
        <v>149</v>
      </c>
      <c r="G194" s="43">
        <v>6.2</v>
      </c>
      <c r="H194" s="135" t="str">
        <f t="shared" si="114"/>
        <v>P, S, T &amp; D Plant - Customer</v>
      </c>
      <c r="I194" s="42">
        <f>'Plt. Class.'!J$194</f>
        <v>89610.749999841108</v>
      </c>
      <c r="J194" s="135">
        <f t="shared" si="115"/>
        <v>68598.171896847649</v>
      </c>
      <c r="K194" s="135">
        <f t="shared" si="116"/>
        <v>19972.150808186416</v>
      </c>
      <c r="L194" s="135">
        <f t="shared" si="117"/>
        <v>59.333604764096592</v>
      </c>
      <c r="M194" s="135">
        <f t="shared" si="118"/>
        <v>625.09206145836981</v>
      </c>
      <c r="N194" s="135">
        <f t="shared" si="119"/>
        <v>356.00162858457952</v>
      </c>
      <c r="O194" s="135">
        <f t="shared" si="120"/>
        <v>0</v>
      </c>
      <c r="P194" s="135">
        <f t="shared" si="121"/>
        <v>0</v>
      </c>
      <c r="Q194" s="135">
        <f t="shared" si="122"/>
        <v>0</v>
      </c>
      <c r="R194" s="135">
        <f t="shared" si="123"/>
        <v>0</v>
      </c>
      <c r="S194" s="135">
        <f t="shared" si="124"/>
        <v>0</v>
      </c>
      <c r="T194" s="135">
        <f t="shared" si="125"/>
        <v>0</v>
      </c>
      <c r="U194" s="135">
        <f t="shared" si="126"/>
        <v>0</v>
      </c>
      <c r="V194" s="135">
        <f t="shared" si="127"/>
        <v>0</v>
      </c>
      <c r="W194" s="135">
        <f t="shared" si="128"/>
        <v>0</v>
      </c>
      <c r="X194" s="135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1">
        <v>37503</v>
      </c>
      <c r="E195" s="137" t="s">
        <v>289</v>
      </c>
      <c r="G195" s="43">
        <v>6.2</v>
      </c>
      <c r="H195" s="135" t="str">
        <f t="shared" si="114"/>
        <v>P, S, T &amp; D Plant - Customer</v>
      </c>
      <c r="I195" s="42">
        <f>'Plt. Class.'!J$195</f>
        <v>0</v>
      </c>
      <c r="J195" s="135">
        <f t="shared" si="115"/>
        <v>0</v>
      </c>
      <c r="K195" s="135">
        <f t="shared" si="116"/>
        <v>0</v>
      </c>
      <c r="L195" s="135">
        <f t="shared" si="117"/>
        <v>0</v>
      </c>
      <c r="M195" s="135">
        <f t="shared" si="118"/>
        <v>0</v>
      </c>
      <c r="N195" s="135">
        <f t="shared" si="119"/>
        <v>0</v>
      </c>
      <c r="O195" s="135">
        <f t="shared" si="120"/>
        <v>0</v>
      </c>
      <c r="P195" s="135">
        <f t="shared" si="121"/>
        <v>0</v>
      </c>
      <c r="Q195" s="135">
        <f t="shared" si="122"/>
        <v>0</v>
      </c>
      <c r="R195" s="135">
        <f t="shared" si="123"/>
        <v>0</v>
      </c>
      <c r="S195" s="135">
        <f t="shared" si="124"/>
        <v>0</v>
      </c>
      <c r="T195" s="135">
        <f t="shared" si="125"/>
        <v>0</v>
      </c>
      <c r="U195" s="135">
        <f t="shared" si="126"/>
        <v>0</v>
      </c>
      <c r="V195" s="135">
        <f t="shared" si="127"/>
        <v>0</v>
      </c>
      <c r="W195" s="135">
        <f t="shared" si="128"/>
        <v>0</v>
      </c>
      <c r="X195" s="135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1">
        <v>39004</v>
      </c>
      <c r="E196" s="137" t="s">
        <v>304</v>
      </c>
      <c r="G196" s="43">
        <v>6.2</v>
      </c>
      <c r="H196" s="135" t="str">
        <f t="shared" si="114"/>
        <v>P, S, T &amp; D Plant - Customer</v>
      </c>
      <c r="I196" s="42">
        <f>'Plt. Class.'!J$196</f>
        <v>0</v>
      </c>
      <c r="J196" s="135">
        <f t="shared" si="115"/>
        <v>0</v>
      </c>
      <c r="K196" s="135">
        <f t="shared" si="116"/>
        <v>0</v>
      </c>
      <c r="L196" s="135">
        <f t="shared" si="117"/>
        <v>0</v>
      </c>
      <c r="M196" s="135">
        <f t="shared" si="118"/>
        <v>0</v>
      </c>
      <c r="N196" s="135">
        <f t="shared" si="119"/>
        <v>0</v>
      </c>
      <c r="O196" s="135">
        <f t="shared" si="120"/>
        <v>0</v>
      </c>
      <c r="P196" s="135">
        <f t="shared" si="121"/>
        <v>0</v>
      </c>
      <c r="Q196" s="135">
        <f t="shared" si="122"/>
        <v>0</v>
      </c>
      <c r="R196" s="135">
        <f t="shared" si="123"/>
        <v>0</v>
      </c>
      <c r="S196" s="135">
        <f t="shared" si="124"/>
        <v>0</v>
      </c>
      <c r="T196" s="135">
        <f t="shared" si="125"/>
        <v>0</v>
      </c>
      <c r="U196" s="135">
        <f t="shared" si="126"/>
        <v>0</v>
      </c>
      <c r="V196" s="135">
        <f t="shared" si="127"/>
        <v>0</v>
      </c>
      <c r="W196" s="135">
        <f t="shared" si="128"/>
        <v>0</v>
      </c>
      <c r="X196" s="135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1">
        <v>39009</v>
      </c>
      <c r="E197" s="137" t="s">
        <v>305</v>
      </c>
      <c r="G197" s="43">
        <v>6.2</v>
      </c>
      <c r="H197" s="135" t="str">
        <f t="shared" si="114"/>
        <v>P, S, T &amp; D Plant - Customer</v>
      </c>
      <c r="I197" s="42">
        <f>'Plt. Class.'!J$197</f>
        <v>212071.14866624231</v>
      </c>
      <c r="J197" s="135">
        <f t="shared" si="115"/>
        <v>162343.16876708006</v>
      </c>
      <c r="K197" s="135">
        <f t="shared" si="116"/>
        <v>47265.723847139132</v>
      </c>
      <c r="L197" s="135">
        <f t="shared" si="117"/>
        <v>140.41781501497425</v>
      </c>
      <c r="M197" s="135">
        <f t="shared" si="118"/>
        <v>1479.3313469183204</v>
      </c>
      <c r="N197" s="135">
        <f t="shared" si="119"/>
        <v>842.50689008984534</v>
      </c>
      <c r="O197" s="135">
        <f t="shared" si="120"/>
        <v>0</v>
      </c>
      <c r="P197" s="135">
        <f t="shared" si="121"/>
        <v>0</v>
      </c>
      <c r="Q197" s="135">
        <f t="shared" si="122"/>
        <v>0</v>
      </c>
      <c r="R197" s="135">
        <f t="shared" si="123"/>
        <v>0</v>
      </c>
      <c r="S197" s="135">
        <f t="shared" si="124"/>
        <v>0</v>
      </c>
      <c r="T197" s="135">
        <f t="shared" si="125"/>
        <v>0</v>
      </c>
      <c r="U197" s="135">
        <f t="shared" si="126"/>
        <v>0</v>
      </c>
      <c r="V197" s="135">
        <f t="shared" si="127"/>
        <v>0</v>
      </c>
      <c r="W197" s="135">
        <f t="shared" si="128"/>
        <v>0</v>
      </c>
      <c r="X197" s="135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1">
        <v>39100</v>
      </c>
      <c r="E198" s="137" t="s">
        <v>306</v>
      </c>
      <c r="G198" s="43">
        <v>6.2</v>
      </c>
      <c r="H198" s="135" t="str">
        <f t="shared" si="114"/>
        <v>P, S, T &amp; D Plant - Customer</v>
      </c>
      <c r="I198" s="42">
        <f>'Plt. Class.'!J$198</f>
        <v>118592.82669844135</v>
      </c>
      <c r="J198" s="135">
        <f t="shared" si="115"/>
        <v>90784.321207078043</v>
      </c>
      <c r="K198" s="135">
        <f t="shared" si="116"/>
        <v>26431.581251072963</v>
      </c>
      <c r="L198" s="135">
        <f t="shared" si="117"/>
        <v>78.523390410132691</v>
      </c>
      <c r="M198" s="135">
        <f t="shared" si="118"/>
        <v>827.26050741942629</v>
      </c>
      <c r="N198" s="135">
        <f t="shared" si="119"/>
        <v>471.14034246079609</v>
      </c>
      <c r="O198" s="135">
        <f t="shared" si="120"/>
        <v>0</v>
      </c>
      <c r="P198" s="135">
        <f t="shared" si="121"/>
        <v>0</v>
      </c>
      <c r="Q198" s="135">
        <f t="shared" si="122"/>
        <v>0</v>
      </c>
      <c r="R198" s="135">
        <f t="shared" si="123"/>
        <v>0</v>
      </c>
      <c r="S198" s="135">
        <f t="shared" si="124"/>
        <v>0</v>
      </c>
      <c r="T198" s="135">
        <f t="shared" si="125"/>
        <v>0</v>
      </c>
      <c r="U198" s="135">
        <f t="shared" si="126"/>
        <v>0</v>
      </c>
      <c r="V198" s="135">
        <f t="shared" si="127"/>
        <v>0</v>
      </c>
      <c r="W198" s="135">
        <f t="shared" si="128"/>
        <v>0</v>
      </c>
      <c r="X198" s="135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1">
        <v>39102</v>
      </c>
      <c r="E199" s="137" t="s">
        <v>307</v>
      </c>
      <c r="G199" s="43">
        <v>6.2</v>
      </c>
      <c r="H199" s="135" t="str">
        <f t="shared" si="114"/>
        <v>P, S, T &amp; D Plant - Customer</v>
      </c>
      <c r="I199" s="42">
        <f>'Plt. Class.'!J$199</f>
        <v>0</v>
      </c>
      <c r="J199" s="135">
        <f t="shared" si="115"/>
        <v>0</v>
      </c>
      <c r="K199" s="135">
        <f t="shared" si="116"/>
        <v>0</v>
      </c>
      <c r="L199" s="135">
        <f t="shared" si="117"/>
        <v>0</v>
      </c>
      <c r="M199" s="135">
        <f t="shared" si="118"/>
        <v>0</v>
      </c>
      <c r="N199" s="135">
        <f t="shared" si="119"/>
        <v>0</v>
      </c>
      <c r="O199" s="135">
        <f t="shared" si="120"/>
        <v>0</v>
      </c>
      <c r="P199" s="135">
        <f t="shared" si="121"/>
        <v>0</v>
      </c>
      <c r="Q199" s="135">
        <f t="shared" si="122"/>
        <v>0</v>
      </c>
      <c r="R199" s="135">
        <f t="shared" si="123"/>
        <v>0</v>
      </c>
      <c r="S199" s="135">
        <f t="shared" si="124"/>
        <v>0</v>
      </c>
      <c r="T199" s="135">
        <f t="shared" si="125"/>
        <v>0</v>
      </c>
      <c r="U199" s="135">
        <f t="shared" si="126"/>
        <v>0</v>
      </c>
      <c r="V199" s="135">
        <f t="shared" si="127"/>
        <v>0</v>
      </c>
      <c r="W199" s="135">
        <f t="shared" si="128"/>
        <v>0</v>
      </c>
      <c r="X199" s="135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1">
        <v>39103</v>
      </c>
      <c r="E200" s="137" t="s">
        <v>308</v>
      </c>
      <c r="G200" s="43">
        <v>6.2</v>
      </c>
      <c r="H200" s="135" t="str">
        <f t="shared" si="114"/>
        <v>P, S, T &amp; D Plant - Customer</v>
      </c>
      <c r="I200" s="42">
        <f>'Plt. Class.'!J$200</f>
        <v>0</v>
      </c>
      <c r="J200" s="135">
        <f t="shared" si="115"/>
        <v>0</v>
      </c>
      <c r="K200" s="135">
        <f t="shared" si="116"/>
        <v>0</v>
      </c>
      <c r="L200" s="135">
        <f t="shared" si="117"/>
        <v>0</v>
      </c>
      <c r="M200" s="135">
        <f t="shared" si="118"/>
        <v>0</v>
      </c>
      <c r="N200" s="135">
        <f t="shared" si="119"/>
        <v>0</v>
      </c>
      <c r="O200" s="135">
        <f t="shared" si="120"/>
        <v>0</v>
      </c>
      <c r="P200" s="135">
        <f t="shared" si="121"/>
        <v>0</v>
      </c>
      <c r="Q200" s="135">
        <f t="shared" si="122"/>
        <v>0</v>
      </c>
      <c r="R200" s="135">
        <f t="shared" si="123"/>
        <v>0</v>
      </c>
      <c r="S200" s="135">
        <f t="shared" si="124"/>
        <v>0</v>
      </c>
      <c r="T200" s="135">
        <f t="shared" si="125"/>
        <v>0</v>
      </c>
      <c r="U200" s="135">
        <f t="shared" si="126"/>
        <v>0</v>
      </c>
      <c r="V200" s="135">
        <f t="shared" si="127"/>
        <v>0</v>
      </c>
      <c r="W200" s="135">
        <f t="shared" si="128"/>
        <v>0</v>
      </c>
      <c r="X200" s="135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1">
        <v>39200</v>
      </c>
      <c r="E201" s="137" t="s">
        <v>309</v>
      </c>
      <c r="G201" s="43">
        <v>6.2</v>
      </c>
      <c r="H201" s="135" t="str">
        <f t="shared" si="114"/>
        <v>P, S, T &amp; D Plant - Customer</v>
      </c>
      <c r="I201" s="42">
        <f>'Plt. Class.'!J$201</f>
        <v>154.43153224310032</v>
      </c>
      <c r="J201" s="135">
        <f t="shared" si="115"/>
        <v>118.21930733895823</v>
      </c>
      <c r="K201" s="135">
        <f t="shared" si="116"/>
        <v>34.419194700456934</v>
      </c>
      <c r="L201" s="135">
        <f t="shared" si="117"/>
        <v>0.10225312808164423</v>
      </c>
      <c r="M201" s="135">
        <f t="shared" si="118"/>
        <v>1.0772583071136606</v>
      </c>
      <c r="N201" s="135">
        <f t="shared" si="119"/>
        <v>0.61351876848986531</v>
      </c>
      <c r="O201" s="135">
        <f t="shared" si="120"/>
        <v>0</v>
      </c>
      <c r="P201" s="135">
        <f t="shared" si="121"/>
        <v>0</v>
      </c>
      <c r="Q201" s="135">
        <f t="shared" si="122"/>
        <v>0</v>
      </c>
      <c r="R201" s="135">
        <f t="shared" si="123"/>
        <v>0</v>
      </c>
      <c r="S201" s="135">
        <f t="shared" si="124"/>
        <v>0</v>
      </c>
      <c r="T201" s="135">
        <f t="shared" si="125"/>
        <v>0</v>
      </c>
      <c r="U201" s="135">
        <f t="shared" si="126"/>
        <v>0</v>
      </c>
      <c r="V201" s="135">
        <f t="shared" si="127"/>
        <v>0</v>
      </c>
      <c r="W201" s="135">
        <f t="shared" si="128"/>
        <v>0</v>
      </c>
      <c r="X201" s="135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1">
        <v>39201</v>
      </c>
      <c r="E202" s="137" t="s">
        <v>310</v>
      </c>
      <c r="G202" s="43">
        <v>6.2</v>
      </c>
      <c r="H202" s="135" t="str">
        <f t="shared" si="114"/>
        <v>P, S, T &amp; D Plant - Customer</v>
      </c>
      <c r="I202" s="42">
        <f>'Plt. Class.'!J$202</f>
        <v>0</v>
      </c>
      <c r="J202" s="135">
        <f t="shared" si="115"/>
        <v>0</v>
      </c>
      <c r="K202" s="135">
        <f t="shared" si="116"/>
        <v>0</v>
      </c>
      <c r="L202" s="135">
        <f t="shared" si="117"/>
        <v>0</v>
      </c>
      <c r="M202" s="135">
        <f t="shared" si="118"/>
        <v>0</v>
      </c>
      <c r="N202" s="135">
        <f t="shared" si="119"/>
        <v>0</v>
      </c>
      <c r="O202" s="135">
        <f t="shared" si="120"/>
        <v>0</v>
      </c>
      <c r="P202" s="135">
        <f t="shared" si="121"/>
        <v>0</v>
      </c>
      <c r="Q202" s="135">
        <f t="shared" si="122"/>
        <v>0</v>
      </c>
      <c r="R202" s="135">
        <f t="shared" si="123"/>
        <v>0</v>
      </c>
      <c r="S202" s="135">
        <f t="shared" si="124"/>
        <v>0</v>
      </c>
      <c r="T202" s="135">
        <f t="shared" si="125"/>
        <v>0</v>
      </c>
      <c r="U202" s="135">
        <f t="shared" si="126"/>
        <v>0</v>
      </c>
      <c r="V202" s="135">
        <f t="shared" si="127"/>
        <v>0</v>
      </c>
      <c r="W202" s="135">
        <f t="shared" si="128"/>
        <v>0</v>
      </c>
      <c r="X202" s="135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1">
        <v>39202</v>
      </c>
      <c r="E203" s="137" t="s">
        <v>311</v>
      </c>
      <c r="G203" s="43">
        <v>6.2</v>
      </c>
      <c r="H203" s="135" t="str">
        <f t="shared" si="114"/>
        <v>P, S, T &amp; D Plant - Customer</v>
      </c>
      <c r="I203" s="42">
        <f>'Plt. Class.'!J$203</f>
        <v>0</v>
      </c>
      <c r="J203" s="135">
        <f t="shared" si="115"/>
        <v>0</v>
      </c>
      <c r="K203" s="135">
        <f t="shared" si="116"/>
        <v>0</v>
      </c>
      <c r="L203" s="135">
        <f t="shared" si="117"/>
        <v>0</v>
      </c>
      <c r="M203" s="135">
        <f t="shared" si="118"/>
        <v>0</v>
      </c>
      <c r="N203" s="135">
        <f t="shared" si="119"/>
        <v>0</v>
      </c>
      <c r="O203" s="135">
        <f t="shared" si="120"/>
        <v>0</v>
      </c>
      <c r="P203" s="135">
        <f t="shared" si="121"/>
        <v>0</v>
      </c>
      <c r="Q203" s="135">
        <f t="shared" si="122"/>
        <v>0</v>
      </c>
      <c r="R203" s="135">
        <f t="shared" si="123"/>
        <v>0</v>
      </c>
      <c r="S203" s="135">
        <f t="shared" si="124"/>
        <v>0</v>
      </c>
      <c r="T203" s="135">
        <f t="shared" si="125"/>
        <v>0</v>
      </c>
      <c r="U203" s="135">
        <f t="shared" si="126"/>
        <v>0</v>
      </c>
      <c r="V203" s="135">
        <f t="shared" si="127"/>
        <v>0</v>
      </c>
      <c r="W203" s="135">
        <f t="shared" si="128"/>
        <v>0</v>
      </c>
      <c r="X203" s="135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1">
        <v>39300</v>
      </c>
      <c r="E204" s="137" t="s">
        <v>197</v>
      </c>
      <c r="G204" s="43">
        <v>6.2</v>
      </c>
      <c r="H204" s="135" t="str">
        <f t="shared" si="114"/>
        <v>P, S, T &amp; D Plant - Customer</v>
      </c>
      <c r="I204" s="42">
        <f>'Plt. Class.'!J$204</f>
        <v>0</v>
      </c>
      <c r="J204" s="135">
        <f t="shared" si="115"/>
        <v>0</v>
      </c>
      <c r="K204" s="135">
        <f t="shared" si="116"/>
        <v>0</v>
      </c>
      <c r="L204" s="135">
        <f t="shared" si="117"/>
        <v>0</v>
      </c>
      <c r="M204" s="135">
        <f t="shared" si="118"/>
        <v>0</v>
      </c>
      <c r="N204" s="135">
        <f t="shared" si="119"/>
        <v>0</v>
      </c>
      <c r="O204" s="135">
        <f t="shared" si="120"/>
        <v>0</v>
      </c>
      <c r="P204" s="135">
        <f t="shared" si="121"/>
        <v>0</v>
      </c>
      <c r="Q204" s="135">
        <f t="shared" si="122"/>
        <v>0</v>
      </c>
      <c r="R204" s="135">
        <f t="shared" si="123"/>
        <v>0</v>
      </c>
      <c r="S204" s="135">
        <f t="shared" si="124"/>
        <v>0</v>
      </c>
      <c r="T204" s="135">
        <f t="shared" si="125"/>
        <v>0</v>
      </c>
      <c r="U204" s="135">
        <f t="shared" si="126"/>
        <v>0</v>
      </c>
      <c r="V204" s="135">
        <f t="shared" si="127"/>
        <v>0</v>
      </c>
      <c r="W204" s="135">
        <f t="shared" si="128"/>
        <v>0</v>
      </c>
      <c r="X204" s="135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1">
        <v>39400</v>
      </c>
      <c r="E205" s="137" t="s">
        <v>312</v>
      </c>
      <c r="G205" s="43">
        <v>6.2</v>
      </c>
      <c r="H205" s="135" t="str">
        <f t="shared" si="114"/>
        <v>P, S, T &amp; D Plant - Customer</v>
      </c>
      <c r="I205" s="42">
        <f>'Plt. Class.'!J$205</f>
        <v>13161.155136544168</v>
      </c>
      <c r="J205" s="135">
        <f t="shared" si="115"/>
        <v>10075.032096253375</v>
      </c>
      <c r="K205" s="135">
        <f t="shared" si="116"/>
        <v>2933.3152015518613</v>
      </c>
      <c r="L205" s="135">
        <f t="shared" si="117"/>
        <v>8.7143426108146187</v>
      </c>
      <c r="M205" s="135">
        <f t="shared" si="118"/>
        <v>91.80744046323008</v>
      </c>
      <c r="N205" s="135">
        <f t="shared" si="119"/>
        <v>52.286055664887705</v>
      </c>
      <c r="O205" s="135">
        <f t="shared" si="120"/>
        <v>0</v>
      </c>
      <c r="P205" s="135">
        <f t="shared" si="121"/>
        <v>0</v>
      </c>
      <c r="Q205" s="135">
        <f t="shared" si="122"/>
        <v>0</v>
      </c>
      <c r="R205" s="135">
        <f t="shared" si="123"/>
        <v>0</v>
      </c>
      <c r="S205" s="135">
        <f t="shared" si="124"/>
        <v>0</v>
      </c>
      <c r="T205" s="135">
        <f t="shared" si="125"/>
        <v>0</v>
      </c>
      <c r="U205" s="135">
        <f t="shared" si="126"/>
        <v>0</v>
      </c>
      <c r="V205" s="135">
        <f t="shared" si="127"/>
        <v>0</v>
      </c>
      <c r="W205" s="135">
        <f t="shared" si="128"/>
        <v>0</v>
      </c>
      <c r="X205" s="135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1">
        <v>39600</v>
      </c>
      <c r="E206" s="137" t="s">
        <v>313</v>
      </c>
      <c r="G206" s="43">
        <v>6.2</v>
      </c>
      <c r="H206" s="135" t="str">
        <f t="shared" si="114"/>
        <v>P, S, T &amp; D Plant - Customer</v>
      </c>
      <c r="I206" s="42">
        <f>'Plt. Class.'!J$206</f>
        <v>0</v>
      </c>
      <c r="J206" s="135">
        <f t="shared" si="115"/>
        <v>0</v>
      </c>
      <c r="K206" s="135">
        <f t="shared" si="116"/>
        <v>0</v>
      </c>
      <c r="L206" s="135">
        <f t="shared" si="117"/>
        <v>0</v>
      </c>
      <c r="M206" s="135">
        <f t="shared" si="118"/>
        <v>0</v>
      </c>
      <c r="N206" s="135">
        <f t="shared" si="119"/>
        <v>0</v>
      </c>
      <c r="O206" s="135">
        <f t="shared" si="120"/>
        <v>0</v>
      </c>
      <c r="P206" s="135">
        <f t="shared" si="121"/>
        <v>0</v>
      </c>
      <c r="Q206" s="135">
        <f t="shared" si="122"/>
        <v>0</v>
      </c>
      <c r="R206" s="135">
        <f t="shared" si="123"/>
        <v>0</v>
      </c>
      <c r="S206" s="135">
        <f t="shared" si="124"/>
        <v>0</v>
      </c>
      <c r="T206" s="135">
        <f t="shared" si="125"/>
        <v>0</v>
      </c>
      <c r="U206" s="135">
        <f t="shared" si="126"/>
        <v>0</v>
      </c>
      <c r="V206" s="135">
        <f t="shared" si="127"/>
        <v>0</v>
      </c>
      <c r="W206" s="135">
        <f t="shared" si="128"/>
        <v>0</v>
      </c>
      <c r="X206" s="135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1">
        <v>39603</v>
      </c>
      <c r="E207" s="137" t="s">
        <v>314</v>
      </c>
      <c r="G207" s="43">
        <v>6.2</v>
      </c>
      <c r="H207" s="135" t="str">
        <f t="shared" si="114"/>
        <v>P, S, T &amp; D Plant - Customer</v>
      </c>
      <c r="I207" s="42">
        <f>'Plt. Class.'!J$207</f>
        <v>0</v>
      </c>
      <c r="J207" s="135">
        <f t="shared" si="115"/>
        <v>0</v>
      </c>
      <c r="K207" s="135">
        <f t="shared" si="116"/>
        <v>0</v>
      </c>
      <c r="L207" s="135">
        <f t="shared" si="117"/>
        <v>0</v>
      </c>
      <c r="M207" s="135">
        <f t="shared" si="118"/>
        <v>0</v>
      </c>
      <c r="N207" s="135">
        <f t="shared" si="119"/>
        <v>0</v>
      </c>
      <c r="O207" s="135">
        <f t="shared" si="120"/>
        <v>0</v>
      </c>
      <c r="P207" s="135">
        <f t="shared" si="121"/>
        <v>0</v>
      </c>
      <c r="Q207" s="135">
        <f t="shared" si="122"/>
        <v>0</v>
      </c>
      <c r="R207" s="135">
        <f t="shared" si="123"/>
        <v>0</v>
      </c>
      <c r="S207" s="135">
        <f t="shared" si="124"/>
        <v>0</v>
      </c>
      <c r="T207" s="135">
        <f t="shared" si="125"/>
        <v>0</v>
      </c>
      <c r="U207" s="135">
        <f t="shared" si="126"/>
        <v>0</v>
      </c>
      <c r="V207" s="135">
        <f t="shared" si="127"/>
        <v>0</v>
      </c>
      <c r="W207" s="135">
        <f t="shared" si="128"/>
        <v>0</v>
      </c>
      <c r="X207" s="135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1">
        <v>39604</v>
      </c>
      <c r="E208" s="137" t="s">
        <v>315</v>
      </c>
      <c r="G208" s="43">
        <v>6.2</v>
      </c>
      <c r="H208" s="135" t="str">
        <f t="shared" si="114"/>
        <v>P, S, T &amp; D Plant - Customer</v>
      </c>
      <c r="I208" s="42">
        <f>'Plt. Class.'!J$208</f>
        <v>0</v>
      </c>
      <c r="J208" s="135">
        <f t="shared" si="115"/>
        <v>0</v>
      </c>
      <c r="K208" s="135">
        <f t="shared" si="116"/>
        <v>0</v>
      </c>
      <c r="L208" s="135">
        <f t="shared" si="117"/>
        <v>0</v>
      </c>
      <c r="M208" s="135">
        <f t="shared" si="118"/>
        <v>0</v>
      </c>
      <c r="N208" s="135">
        <f t="shared" si="119"/>
        <v>0</v>
      </c>
      <c r="O208" s="135">
        <f t="shared" si="120"/>
        <v>0</v>
      </c>
      <c r="P208" s="135">
        <f t="shared" si="121"/>
        <v>0</v>
      </c>
      <c r="Q208" s="135">
        <f t="shared" si="122"/>
        <v>0</v>
      </c>
      <c r="R208" s="135">
        <f t="shared" si="123"/>
        <v>0</v>
      </c>
      <c r="S208" s="135">
        <f t="shared" si="124"/>
        <v>0</v>
      </c>
      <c r="T208" s="135">
        <f t="shared" si="125"/>
        <v>0</v>
      </c>
      <c r="U208" s="135">
        <f t="shared" si="126"/>
        <v>0</v>
      </c>
      <c r="V208" s="135">
        <f t="shared" si="127"/>
        <v>0</v>
      </c>
      <c r="W208" s="135">
        <f t="shared" si="128"/>
        <v>0</v>
      </c>
      <c r="X208" s="135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1">
        <v>39605</v>
      </c>
      <c r="E209" s="140" t="s">
        <v>316</v>
      </c>
      <c r="G209" s="43">
        <v>6.2</v>
      </c>
      <c r="H209" s="135" t="str">
        <f t="shared" si="114"/>
        <v>P, S, T &amp; D Plant - Customer</v>
      </c>
      <c r="I209" s="42">
        <f>'Plt. Class.'!J$209</f>
        <v>0</v>
      </c>
      <c r="J209" s="135">
        <f t="shared" si="115"/>
        <v>0</v>
      </c>
      <c r="K209" s="135">
        <f t="shared" si="116"/>
        <v>0</v>
      </c>
      <c r="L209" s="135">
        <f t="shared" si="117"/>
        <v>0</v>
      </c>
      <c r="M209" s="135">
        <f t="shared" si="118"/>
        <v>0</v>
      </c>
      <c r="N209" s="135">
        <f t="shared" si="119"/>
        <v>0</v>
      </c>
      <c r="O209" s="135">
        <f t="shared" si="120"/>
        <v>0</v>
      </c>
      <c r="P209" s="135">
        <f t="shared" si="121"/>
        <v>0</v>
      </c>
      <c r="Q209" s="135">
        <f t="shared" si="122"/>
        <v>0</v>
      </c>
      <c r="R209" s="135">
        <f t="shared" si="123"/>
        <v>0</v>
      </c>
      <c r="S209" s="135">
        <f t="shared" si="124"/>
        <v>0</v>
      </c>
      <c r="T209" s="135">
        <f t="shared" si="125"/>
        <v>0</v>
      </c>
      <c r="U209" s="135">
        <f t="shared" si="126"/>
        <v>0</v>
      </c>
      <c r="V209" s="135">
        <f t="shared" si="127"/>
        <v>0</v>
      </c>
      <c r="W209" s="135">
        <f t="shared" si="128"/>
        <v>0</v>
      </c>
      <c r="X209" s="135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1">
        <v>39700</v>
      </c>
      <c r="E210" s="137" t="s">
        <v>317</v>
      </c>
      <c r="G210" s="43">
        <v>6.2</v>
      </c>
      <c r="H210" s="135" t="str">
        <f t="shared" si="114"/>
        <v>P, S, T &amp; D Plant - Customer</v>
      </c>
      <c r="I210" s="42">
        <f>'Plt. Class.'!J$210</f>
        <v>38995.344951317129</v>
      </c>
      <c r="J210" s="135">
        <f t="shared" si="115"/>
        <v>29851.433853104299</v>
      </c>
      <c r="K210" s="135">
        <f t="shared" si="116"/>
        <v>8691.154913739003</v>
      </c>
      <c r="L210" s="135">
        <f t="shared" si="117"/>
        <v>25.819830600515704</v>
      </c>
      <c r="M210" s="135">
        <f t="shared" si="118"/>
        <v>272.01737027022182</v>
      </c>
      <c r="N210" s="135">
        <f t="shared" si="119"/>
        <v>154.9189836030942</v>
      </c>
      <c r="O210" s="135">
        <f t="shared" si="120"/>
        <v>0</v>
      </c>
      <c r="P210" s="135">
        <f t="shared" si="121"/>
        <v>0</v>
      </c>
      <c r="Q210" s="135">
        <f t="shared" si="122"/>
        <v>0</v>
      </c>
      <c r="R210" s="135">
        <f t="shared" si="123"/>
        <v>0</v>
      </c>
      <c r="S210" s="135">
        <f t="shared" si="124"/>
        <v>0</v>
      </c>
      <c r="T210" s="135">
        <f t="shared" si="125"/>
        <v>0</v>
      </c>
      <c r="U210" s="135">
        <f t="shared" si="126"/>
        <v>0</v>
      </c>
      <c r="V210" s="135">
        <f t="shared" si="127"/>
        <v>0</v>
      </c>
      <c r="W210" s="135">
        <f t="shared" si="128"/>
        <v>0</v>
      </c>
      <c r="X210" s="135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1">
        <v>39701</v>
      </c>
      <c r="E211" s="137" t="s">
        <v>318</v>
      </c>
      <c r="G211" s="43">
        <v>6.2</v>
      </c>
      <c r="H211" s="135" t="str">
        <f t="shared" si="114"/>
        <v>P, S, T &amp; D Plant - Customer</v>
      </c>
      <c r="I211" s="42">
        <f>'Plt. Class.'!J$211</f>
        <v>0</v>
      </c>
      <c r="J211" s="135">
        <f t="shared" si="115"/>
        <v>0</v>
      </c>
      <c r="K211" s="135">
        <f t="shared" si="116"/>
        <v>0</v>
      </c>
      <c r="L211" s="135">
        <f t="shared" si="117"/>
        <v>0</v>
      </c>
      <c r="M211" s="135">
        <f t="shared" si="118"/>
        <v>0</v>
      </c>
      <c r="N211" s="135">
        <f t="shared" si="119"/>
        <v>0</v>
      </c>
      <c r="O211" s="135">
        <f t="shared" si="120"/>
        <v>0</v>
      </c>
      <c r="P211" s="135">
        <f t="shared" si="121"/>
        <v>0</v>
      </c>
      <c r="Q211" s="135">
        <f t="shared" si="122"/>
        <v>0</v>
      </c>
      <c r="R211" s="135">
        <f t="shared" si="123"/>
        <v>0</v>
      </c>
      <c r="S211" s="135">
        <f t="shared" si="124"/>
        <v>0</v>
      </c>
      <c r="T211" s="135">
        <f t="shared" si="125"/>
        <v>0</v>
      </c>
      <c r="U211" s="135">
        <f t="shared" si="126"/>
        <v>0</v>
      </c>
      <c r="V211" s="135">
        <f t="shared" si="127"/>
        <v>0</v>
      </c>
      <c r="W211" s="135">
        <f t="shared" si="128"/>
        <v>0</v>
      </c>
      <c r="X211" s="135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1">
        <v>39702</v>
      </c>
      <c r="E212" s="137" t="s">
        <v>319</v>
      </c>
      <c r="G212" s="43">
        <v>6.2</v>
      </c>
      <c r="H212" s="135" t="str">
        <f t="shared" si="114"/>
        <v>P, S, T &amp; D Plant - Customer</v>
      </c>
      <c r="I212" s="42">
        <f>'Plt. Class.'!J$212</f>
        <v>0</v>
      </c>
      <c r="J212" s="135">
        <f t="shared" si="115"/>
        <v>0</v>
      </c>
      <c r="K212" s="135">
        <f t="shared" si="116"/>
        <v>0</v>
      </c>
      <c r="L212" s="135">
        <f t="shared" si="117"/>
        <v>0</v>
      </c>
      <c r="M212" s="135">
        <f t="shared" si="118"/>
        <v>0</v>
      </c>
      <c r="N212" s="135">
        <f t="shared" si="119"/>
        <v>0</v>
      </c>
      <c r="O212" s="135">
        <f t="shared" si="120"/>
        <v>0</v>
      </c>
      <c r="P212" s="135">
        <f t="shared" si="121"/>
        <v>0</v>
      </c>
      <c r="Q212" s="135">
        <f t="shared" si="122"/>
        <v>0</v>
      </c>
      <c r="R212" s="135">
        <f t="shared" si="123"/>
        <v>0</v>
      </c>
      <c r="S212" s="135">
        <f t="shared" si="124"/>
        <v>0</v>
      </c>
      <c r="T212" s="135">
        <f t="shared" si="125"/>
        <v>0</v>
      </c>
      <c r="U212" s="135">
        <f t="shared" si="126"/>
        <v>0</v>
      </c>
      <c r="V212" s="135">
        <f t="shared" si="127"/>
        <v>0</v>
      </c>
      <c r="W212" s="135">
        <f t="shared" si="128"/>
        <v>0</v>
      </c>
      <c r="X212" s="135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1">
        <v>39705</v>
      </c>
      <c r="E213" s="137" t="s">
        <v>320</v>
      </c>
      <c r="G213" s="43">
        <v>6.2</v>
      </c>
      <c r="H213" s="135" t="str">
        <f t="shared" si="114"/>
        <v>P, S, T &amp; D Plant - Customer</v>
      </c>
      <c r="I213" s="42">
        <f>'Plt. Class.'!J$213</f>
        <v>0</v>
      </c>
      <c r="J213" s="135">
        <f t="shared" si="115"/>
        <v>0</v>
      </c>
      <c r="K213" s="135">
        <f t="shared" si="116"/>
        <v>0</v>
      </c>
      <c r="L213" s="135">
        <f t="shared" si="117"/>
        <v>0</v>
      </c>
      <c r="M213" s="135">
        <f t="shared" si="118"/>
        <v>0</v>
      </c>
      <c r="N213" s="135">
        <f t="shared" si="119"/>
        <v>0</v>
      </c>
      <c r="O213" s="135">
        <f t="shared" si="120"/>
        <v>0</v>
      </c>
      <c r="P213" s="135">
        <f t="shared" si="121"/>
        <v>0</v>
      </c>
      <c r="Q213" s="135">
        <f t="shared" si="122"/>
        <v>0</v>
      </c>
      <c r="R213" s="135">
        <f t="shared" si="123"/>
        <v>0</v>
      </c>
      <c r="S213" s="135">
        <f t="shared" si="124"/>
        <v>0</v>
      </c>
      <c r="T213" s="135">
        <f t="shared" si="125"/>
        <v>0</v>
      </c>
      <c r="U213" s="135">
        <f t="shared" si="126"/>
        <v>0</v>
      </c>
      <c r="V213" s="135">
        <f t="shared" si="127"/>
        <v>0</v>
      </c>
      <c r="W213" s="135">
        <f t="shared" si="128"/>
        <v>0</v>
      </c>
      <c r="X213" s="135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1">
        <v>39800</v>
      </c>
      <c r="E214" s="137" t="s">
        <v>321</v>
      </c>
      <c r="G214" s="43">
        <v>6.2</v>
      </c>
      <c r="H214" s="135" t="str">
        <f t="shared" si="114"/>
        <v>P, S, T &amp; D Plant - Customer</v>
      </c>
      <c r="I214" s="42">
        <f>'Plt. Class.'!J$214</f>
        <v>3156.8104790574134</v>
      </c>
      <c r="J214" s="135">
        <f t="shared" si="115"/>
        <v>2416.5786793273624</v>
      </c>
      <c r="K214" s="135">
        <f t="shared" si="116"/>
        <v>703.57959241173251</v>
      </c>
      <c r="L214" s="135">
        <f t="shared" si="117"/>
        <v>2.0902062004824544</v>
      </c>
      <c r="M214" s="135">
        <f t="shared" si="118"/>
        <v>22.02076391494192</v>
      </c>
      <c r="N214" s="135">
        <f t="shared" si="119"/>
        <v>12.541237202894726</v>
      </c>
      <c r="O214" s="135">
        <f t="shared" si="120"/>
        <v>0</v>
      </c>
      <c r="P214" s="135">
        <f t="shared" si="121"/>
        <v>0</v>
      </c>
      <c r="Q214" s="135">
        <f t="shared" si="122"/>
        <v>0</v>
      </c>
      <c r="R214" s="135">
        <f t="shared" si="123"/>
        <v>0</v>
      </c>
      <c r="S214" s="135">
        <f t="shared" si="124"/>
        <v>0</v>
      </c>
      <c r="T214" s="135">
        <f t="shared" si="125"/>
        <v>0</v>
      </c>
      <c r="U214" s="135">
        <f t="shared" si="126"/>
        <v>0</v>
      </c>
      <c r="V214" s="135">
        <f t="shared" si="127"/>
        <v>0</v>
      </c>
      <c r="W214" s="135">
        <f t="shared" si="128"/>
        <v>0</v>
      </c>
      <c r="X214" s="135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1">
        <v>39900</v>
      </c>
      <c r="E215" s="137" t="s">
        <v>322</v>
      </c>
      <c r="G215" s="43">
        <v>6.2</v>
      </c>
      <c r="H215" s="135" t="str">
        <f t="shared" si="114"/>
        <v>P, S, T &amp; D Plant - Customer</v>
      </c>
      <c r="I215" s="42">
        <f>'Plt. Class.'!J$215</f>
        <v>3516.8911320299362</v>
      </c>
      <c r="J215" s="135">
        <f t="shared" si="115"/>
        <v>2692.2250111500739</v>
      </c>
      <c r="K215" s="135">
        <f t="shared" si="116"/>
        <v>783.83319038173283</v>
      </c>
      <c r="L215" s="135">
        <f t="shared" si="117"/>
        <v>2.3286249521021807</v>
      </c>
      <c r="M215" s="135">
        <f t="shared" si="118"/>
        <v>24.532555833414527</v>
      </c>
      <c r="N215" s="135">
        <f t="shared" si="119"/>
        <v>13.971749712613082</v>
      </c>
      <c r="O215" s="135">
        <f t="shared" si="120"/>
        <v>0</v>
      </c>
      <c r="P215" s="135">
        <f t="shared" si="121"/>
        <v>0</v>
      </c>
      <c r="Q215" s="135">
        <f t="shared" si="122"/>
        <v>0</v>
      </c>
      <c r="R215" s="135">
        <f t="shared" si="123"/>
        <v>0</v>
      </c>
      <c r="S215" s="135">
        <f t="shared" si="124"/>
        <v>0</v>
      </c>
      <c r="T215" s="135">
        <f t="shared" si="125"/>
        <v>0</v>
      </c>
      <c r="U215" s="135">
        <f t="shared" si="126"/>
        <v>0</v>
      </c>
      <c r="V215" s="135">
        <f t="shared" si="127"/>
        <v>0</v>
      </c>
      <c r="W215" s="135">
        <f t="shared" si="128"/>
        <v>0</v>
      </c>
      <c r="X215" s="135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1">
        <v>39901</v>
      </c>
      <c r="E216" s="137" t="s">
        <v>323</v>
      </c>
      <c r="G216" s="43">
        <v>6.2</v>
      </c>
      <c r="H216" s="135" t="str">
        <f t="shared" si="114"/>
        <v>P, S, T &amp; D Plant - Customer</v>
      </c>
      <c r="I216" s="42">
        <f>'Plt. Class.'!J$216</f>
        <v>822463.40129002847</v>
      </c>
      <c r="J216" s="135">
        <f t="shared" si="115"/>
        <v>629606.22225189954</v>
      </c>
      <c r="K216" s="135">
        <f t="shared" si="116"/>
        <v>183307.95228036275</v>
      </c>
      <c r="L216" s="135">
        <f t="shared" si="117"/>
        <v>544.57437735052599</v>
      </c>
      <c r="M216" s="135">
        <f t="shared" si="118"/>
        <v>5737.2061163125854</v>
      </c>
      <c r="N216" s="135">
        <f t="shared" si="119"/>
        <v>3267.446264103156</v>
      </c>
      <c r="O216" s="135">
        <f t="shared" si="120"/>
        <v>0</v>
      </c>
      <c r="P216" s="135">
        <f t="shared" si="121"/>
        <v>0</v>
      </c>
      <c r="Q216" s="135">
        <f t="shared" si="122"/>
        <v>0</v>
      </c>
      <c r="R216" s="135">
        <f t="shared" si="123"/>
        <v>0</v>
      </c>
      <c r="S216" s="135">
        <f t="shared" si="124"/>
        <v>0</v>
      </c>
      <c r="T216" s="135">
        <f t="shared" si="125"/>
        <v>0</v>
      </c>
      <c r="U216" s="135">
        <f t="shared" si="126"/>
        <v>0</v>
      </c>
      <c r="V216" s="135">
        <f t="shared" si="127"/>
        <v>0</v>
      </c>
      <c r="W216" s="135">
        <f t="shared" si="128"/>
        <v>0</v>
      </c>
      <c r="X216" s="135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1">
        <v>39902</v>
      </c>
      <c r="E217" s="137" t="s">
        <v>324</v>
      </c>
      <c r="G217" s="43">
        <v>6.2</v>
      </c>
      <c r="H217" s="135" t="str">
        <f t="shared" si="114"/>
        <v>P, S, T &amp; D Plant - Customer</v>
      </c>
      <c r="I217" s="42">
        <f>'Plt. Class.'!J$217</f>
        <v>437699.8907309635</v>
      </c>
      <c r="J217" s="135">
        <f t="shared" si="115"/>
        <v>335064.84817555157</v>
      </c>
      <c r="K217" s="135">
        <f t="shared" si="116"/>
        <v>97553.11975874567</v>
      </c>
      <c r="L217" s="135">
        <f t="shared" si="117"/>
        <v>289.81246470948298</v>
      </c>
      <c r="M217" s="135">
        <f t="shared" si="118"/>
        <v>3053.235543699906</v>
      </c>
      <c r="N217" s="135">
        <f t="shared" si="119"/>
        <v>1738.8747882568978</v>
      </c>
      <c r="O217" s="135">
        <f t="shared" si="120"/>
        <v>0</v>
      </c>
      <c r="P217" s="135">
        <f t="shared" si="121"/>
        <v>0</v>
      </c>
      <c r="Q217" s="135">
        <f t="shared" si="122"/>
        <v>0</v>
      </c>
      <c r="R217" s="135">
        <f t="shared" si="123"/>
        <v>0</v>
      </c>
      <c r="S217" s="135">
        <f t="shared" si="124"/>
        <v>0</v>
      </c>
      <c r="T217" s="135">
        <f t="shared" si="125"/>
        <v>0</v>
      </c>
      <c r="U217" s="135">
        <f t="shared" si="126"/>
        <v>0</v>
      </c>
      <c r="V217" s="135">
        <f t="shared" si="127"/>
        <v>0</v>
      </c>
      <c r="W217" s="135">
        <f t="shared" si="128"/>
        <v>0</v>
      </c>
      <c r="X217" s="135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1">
        <v>39903</v>
      </c>
      <c r="E218" s="137" t="s">
        <v>325</v>
      </c>
      <c r="G218" s="43">
        <v>6.2</v>
      </c>
      <c r="H218" s="135" t="str">
        <f t="shared" si="114"/>
        <v>P, S, T &amp; D Plant - Customer</v>
      </c>
      <c r="I218" s="42">
        <f>'Plt. Class.'!J$218</f>
        <v>78531.77102645133</v>
      </c>
      <c r="J218" s="135">
        <f t="shared" si="115"/>
        <v>60117.072206693287</v>
      </c>
      <c r="K218" s="135">
        <f t="shared" si="116"/>
        <v>17502.904218266576</v>
      </c>
      <c r="L218" s="135">
        <f t="shared" si="117"/>
        <v>51.997925064975547</v>
      </c>
      <c r="M218" s="135">
        <f t="shared" si="118"/>
        <v>547.80912603664387</v>
      </c>
      <c r="N218" s="135">
        <f t="shared" si="119"/>
        <v>311.98755038985325</v>
      </c>
      <c r="O218" s="135">
        <f t="shared" si="120"/>
        <v>0</v>
      </c>
      <c r="P218" s="135">
        <f t="shared" si="121"/>
        <v>0</v>
      </c>
      <c r="Q218" s="135">
        <f t="shared" si="122"/>
        <v>0</v>
      </c>
      <c r="R218" s="135">
        <f t="shared" si="123"/>
        <v>0</v>
      </c>
      <c r="S218" s="135">
        <f t="shared" si="124"/>
        <v>0</v>
      </c>
      <c r="T218" s="135">
        <f t="shared" si="125"/>
        <v>0</v>
      </c>
      <c r="U218" s="135">
        <f t="shared" si="126"/>
        <v>0</v>
      </c>
      <c r="V218" s="135">
        <f t="shared" si="127"/>
        <v>0</v>
      </c>
      <c r="W218" s="135">
        <f t="shared" si="128"/>
        <v>0</v>
      </c>
      <c r="X218" s="135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1">
        <v>39904</v>
      </c>
      <c r="E219" s="137" t="s">
        <v>326</v>
      </c>
      <c r="G219" s="43">
        <v>6.2</v>
      </c>
      <c r="H219" s="135" t="str">
        <f t="shared" si="114"/>
        <v>P, S, T &amp; D Plant - Customer</v>
      </c>
      <c r="I219" s="42">
        <f>'Plt. Class.'!J$219</f>
        <v>0</v>
      </c>
      <c r="J219" s="135">
        <f t="shared" si="115"/>
        <v>0</v>
      </c>
      <c r="K219" s="135">
        <f t="shared" si="116"/>
        <v>0</v>
      </c>
      <c r="L219" s="135">
        <f t="shared" si="117"/>
        <v>0</v>
      </c>
      <c r="M219" s="135">
        <f t="shared" si="118"/>
        <v>0</v>
      </c>
      <c r="N219" s="135">
        <f t="shared" si="119"/>
        <v>0</v>
      </c>
      <c r="O219" s="135">
        <f t="shared" si="120"/>
        <v>0</v>
      </c>
      <c r="P219" s="135">
        <f t="shared" si="121"/>
        <v>0</v>
      </c>
      <c r="Q219" s="135">
        <f t="shared" si="122"/>
        <v>0</v>
      </c>
      <c r="R219" s="135">
        <f t="shared" si="123"/>
        <v>0</v>
      </c>
      <c r="S219" s="135">
        <f t="shared" si="124"/>
        <v>0</v>
      </c>
      <c r="T219" s="135">
        <f t="shared" si="125"/>
        <v>0</v>
      </c>
      <c r="U219" s="135">
        <f t="shared" si="126"/>
        <v>0</v>
      </c>
      <c r="V219" s="135">
        <f t="shared" si="127"/>
        <v>0</v>
      </c>
      <c r="W219" s="135">
        <f t="shared" si="128"/>
        <v>0</v>
      </c>
      <c r="X219" s="135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1">
        <v>39905</v>
      </c>
      <c r="E220" s="137" t="s">
        <v>327</v>
      </c>
      <c r="G220" s="43">
        <v>6.2</v>
      </c>
      <c r="H220" s="135" t="str">
        <f t="shared" si="114"/>
        <v>P, S, T &amp; D Plant - Customer</v>
      </c>
      <c r="I220" s="42">
        <f>'Plt. Class.'!J$220</f>
        <v>0</v>
      </c>
      <c r="J220" s="135">
        <f t="shared" si="115"/>
        <v>0</v>
      </c>
      <c r="K220" s="135">
        <f t="shared" si="116"/>
        <v>0</v>
      </c>
      <c r="L220" s="135">
        <f t="shared" si="117"/>
        <v>0</v>
      </c>
      <c r="M220" s="135">
        <f t="shared" si="118"/>
        <v>0</v>
      </c>
      <c r="N220" s="135">
        <f t="shared" si="119"/>
        <v>0</v>
      </c>
      <c r="O220" s="135">
        <f t="shared" si="120"/>
        <v>0</v>
      </c>
      <c r="P220" s="135">
        <f t="shared" si="121"/>
        <v>0</v>
      </c>
      <c r="Q220" s="135">
        <f t="shared" si="122"/>
        <v>0</v>
      </c>
      <c r="R220" s="135">
        <f t="shared" si="123"/>
        <v>0</v>
      </c>
      <c r="S220" s="135">
        <f t="shared" si="124"/>
        <v>0</v>
      </c>
      <c r="T220" s="135">
        <f t="shared" si="125"/>
        <v>0</v>
      </c>
      <c r="U220" s="135">
        <f t="shared" si="126"/>
        <v>0</v>
      </c>
      <c r="V220" s="135">
        <f t="shared" si="127"/>
        <v>0</v>
      </c>
      <c r="W220" s="135">
        <f t="shared" si="128"/>
        <v>0</v>
      </c>
      <c r="X220" s="135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1">
        <v>39906</v>
      </c>
      <c r="E221" s="137" t="s">
        <v>328</v>
      </c>
      <c r="G221" s="43">
        <v>6.2</v>
      </c>
      <c r="H221" s="135" t="str">
        <f t="shared" si="114"/>
        <v>P, S, T &amp; D Plant - Customer</v>
      </c>
      <c r="I221" s="42">
        <f>'Plt. Class.'!J$221</f>
        <v>51364.197299979314</v>
      </c>
      <c r="J221" s="135">
        <f t="shared" si="115"/>
        <v>39319.94806129652</v>
      </c>
      <c r="K221" s="135">
        <f t="shared" si="116"/>
        <v>11447.884261859735</v>
      </c>
      <c r="L221" s="135">
        <f t="shared" si="117"/>
        <v>34.009568959387728</v>
      </c>
      <c r="M221" s="135">
        <f t="shared" si="118"/>
        <v>358.29799410735245</v>
      </c>
      <c r="N221" s="135">
        <f t="shared" si="119"/>
        <v>204.05741375632635</v>
      </c>
      <c r="O221" s="135">
        <f t="shared" si="120"/>
        <v>0</v>
      </c>
      <c r="P221" s="135">
        <f t="shared" si="121"/>
        <v>0</v>
      </c>
      <c r="Q221" s="135">
        <f t="shared" si="122"/>
        <v>0</v>
      </c>
      <c r="R221" s="135">
        <f t="shared" si="123"/>
        <v>0</v>
      </c>
      <c r="S221" s="135">
        <f t="shared" si="124"/>
        <v>0</v>
      </c>
      <c r="T221" s="135">
        <f t="shared" si="125"/>
        <v>0</v>
      </c>
      <c r="U221" s="135">
        <f t="shared" si="126"/>
        <v>0</v>
      </c>
      <c r="V221" s="135">
        <f t="shared" si="127"/>
        <v>0</v>
      </c>
      <c r="W221" s="135">
        <f t="shared" si="128"/>
        <v>0</v>
      </c>
      <c r="X221" s="135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1">
        <v>39907</v>
      </c>
      <c r="E222" s="137" t="s">
        <v>329</v>
      </c>
      <c r="G222" s="43">
        <v>6.2</v>
      </c>
      <c r="H222" s="135" t="str">
        <f t="shared" si="114"/>
        <v>P, S, T &amp; D Plant - Customer</v>
      </c>
      <c r="I222" s="42">
        <f>'Plt. Class.'!J$222</f>
        <v>31886.559530669747</v>
      </c>
      <c r="J222" s="135">
        <f t="shared" si="115"/>
        <v>24409.567957949552</v>
      </c>
      <c r="K222" s="135">
        <f t="shared" si="116"/>
        <v>7106.7720747999456</v>
      </c>
      <c r="L222" s="135">
        <f t="shared" si="117"/>
        <v>21.112919158504429</v>
      </c>
      <c r="M222" s="135">
        <f t="shared" si="118"/>
        <v>222.42906381072277</v>
      </c>
      <c r="N222" s="135">
        <f t="shared" si="119"/>
        <v>126.67751495102657</v>
      </c>
      <c r="O222" s="135">
        <f t="shared" si="120"/>
        <v>0</v>
      </c>
      <c r="P222" s="135">
        <f t="shared" si="121"/>
        <v>0</v>
      </c>
      <c r="Q222" s="135">
        <f t="shared" si="122"/>
        <v>0</v>
      </c>
      <c r="R222" s="135">
        <f t="shared" si="123"/>
        <v>0</v>
      </c>
      <c r="S222" s="135">
        <f t="shared" si="124"/>
        <v>0</v>
      </c>
      <c r="T222" s="135">
        <f t="shared" si="125"/>
        <v>0</v>
      </c>
      <c r="U222" s="135">
        <f t="shared" si="126"/>
        <v>0</v>
      </c>
      <c r="V222" s="135">
        <f t="shared" si="127"/>
        <v>0</v>
      </c>
      <c r="W222" s="135">
        <f t="shared" si="128"/>
        <v>0</v>
      </c>
      <c r="X222" s="135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1">
        <v>39908</v>
      </c>
      <c r="E223" s="137" t="s">
        <v>330</v>
      </c>
      <c r="G223" s="43">
        <v>6.2</v>
      </c>
      <c r="H223" s="135" t="str">
        <f t="shared" si="114"/>
        <v>P, S, T &amp; D Plant - Customer</v>
      </c>
      <c r="I223" s="42">
        <f>'Plt. Class.'!J$223</f>
        <v>1596945.9317523281</v>
      </c>
      <c r="J223" s="135">
        <f t="shared" si="115"/>
        <v>1222482.4760032918</v>
      </c>
      <c r="K223" s="135">
        <f t="shared" si="116"/>
        <v>355922.08503481804</v>
      </c>
      <c r="L223" s="135">
        <f t="shared" si="117"/>
        <v>1057.3793740638553</v>
      </c>
      <c r="M223" s="135">
        <f t="shared" si="118"/>
        <v>11139.715095771322</v>
      </c>
      <c r="N223" s="135">
        <f t="shared" si="119"/>
        <v>6344.2762443831307</v>
      </c>
      <c r="O223" s="135">
        <f t="shared" si="120"/>
        <v>0</v>
      </c>
      <c r="P223" s="135">
        <f t="shared" si="121"/>
        <v>0</v>
      </c>
      <c r="Q223" s="135">
        <f t="shared" si="122"/>
        <v>0</v>
      </c>
      <c r="R223" s="135">
        <f t="shared" si="123"/>
        <v>0</v>
      </c>
      <c r="S223" s="135">
        <f t="shared" si="124"/>
        <v>0</v>
      </c>
      <c r="T223" s="135">
        <f t="shared" si="125"/>
        <v>0</v>
      </c>
      <c r="U223" s="135">
        <f t="shared" si="126"/>
        <v>0</v>
      </c>
      <c r="V223" s="135">
        <f t="shared" si="127"/>
        <v>0</v>
      </c>
      <c r="W223" s="135">
        <f t="shared" si="128"/>
        <v>0</v>
      </c>
      <c r="X223" s="135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1">
        <v>39909</v>
      </c>
      <c r="E224" s="137" t="s">
        <v>331</v>
      </c>
      <c r="G224" s="43">
        <v>6.2</v>
      </c>
      <c r="H224" s="135" t="str">
        <f t="shared" si="114"/>
        <v>P, S, T &amp; D Plant - Customer</v>
      </c>
      <c r="I224" s="42">
        <f>'Plt. Class.'!J$224</f>
        <v>521152.85577752732</v>
      </c>
      <c r="J224" s="135">
        <f t="shared" si="115"/>
        <v>398949.15716276522</v>
      </c>
      <c r="K224" s="135">
        <f t="shared" si="116"/>
        <v>116152.84360106634</v>
      </c>
      <c r="L224" s="135">
        <f t="shared" si="117"/>
        <v>345.0688401384752</v>
      </c>
      <c r="M224" s="135">
        <f t="shared" si="118"/>
        <v>3635.3731327264718</v>
      </c>
      <c r="N224" s="135">
        <f t="shared" si="119"/>
        <v>2070.4130408308511</v>
      </c>
      <c r="O224" s="135">
        <f t="shared" si="120"/>
        <v>0</v>
      </c>
      <c r="P224" s="135">
        <f t="shared" si="121"/>
        <v>0</v>
      </c>
      <c r="Q224" s="135">
        <f t="shared" si="122"/>
        <v>0</v>
      </c>
      <c r="R224" s="135">
        <f t="shared" si="123"/>
        <v>0</v>
      </c>
      <c r="S224" s="135">
        <f t="shared" si="124"/>
        <v>0</v>
      </c>
      <c r="T224" s="135">
        <f t="shared" si="125"/>
        <v>0</v>
      </c>
      <c r="U224" s="135">
        <f t="shared" si="126"/>
        <v>0</v>
      </c>
      <c r="V224" s="135">
        <f t="shared" si="127"/>
        <v>0</v>
      </c>
      <c r="W224" s="135">
        <f t="shared" si="128"/>
        <v>0</v>
      </c>
      <c r="X224" s="135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1">
        <v>39931</v>
      </c>
      <c r="E225" s="137" t="s">
        <v>540</v>
      </c>
      <c r="G225" s="43">
        <v>6.2</v>
      </c>
      <c r="H225" s="135" t="str">
        <f t="shared" si="114"/>
        <v>P, S, T &amp; D Plant - Customer</v>
      </c>
      <c r="I225" s="42">
        <f>'Plt. Class.'!J$225</f>
        <v>0</v>
      </c>
      <c r="J225" s="135">
        <f t="shared" si="115"/>
        <v>0</v>
      </c>
      <c r="K225" s="135">
        <f t="shared" si="116"/>
        <v>0</v>
      </c>
      <c r="L225" s="135">
        <f t="shared" si="117"/>
        <v>0</v>
      </c>
      <c r="M225" s="135">
        <f t="shared" si="118"/>
        <v>0</v>
      </c>
      <c r="N225" s="135">
        <f t="shared" si="119"/>
        <v>0</v>
      </c>
      <c r="O225" s="135">
        <f t="shared" si="120"/>
        <v>0</v>
      </c>
      <c r="P225" s="135">
        <f t="shared" si="121"/>
        <v>0</v>
      </c>
      <c r="Q225" s="135">
        <f t="shared" si="122"/>
        <v>0</v>
      </c>
      <c r="R225" s="135">
        <f t="shared" si="123"/>
        <v>0</v>
      </c>
      <c r="S225" s="135">
        <f t="shared" si="124"/>
        <v>0</v>
      </c>
      <c r="T225" s="135">
        <f t="shared" si="125"/>
        <v>0</v>
      </c>
      <c r="U225" s="135">
        <f t="shared" si="126"/>
        <v>0</v>
      </c>
      <c r="V225" s="135">
        <f t="shared" si="127"/>
        <v>0</v>
      </c>
      <c r="W225" s="135">
        <f t="shared" si="128"/>
        <v>0</v>
      </c>
      <c r="X225" s="135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5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5"/>
      <c r="I227" s="42">
        <f>'Plt. Class.'!J$227</f>
        <v>4019303.9660036643</v>
      </c>
      <c r="J227" s="42">
        <f>SUM(J192:J225)</f>
        <v>3076828.442637627</v>
      </c>
      <c r="K227" s="42">
        <f t="shared" ref="K227:X227" si="132">SUM(K192:K225)</f>
        <v>895809.31922910246</v>
      </c>
      <c r="L227" s="42">
        <f t="shared" si="132"/>
        <v>2661.2855371264072</v>
      </c>
      <c r="M227" s="42">
        <f t="shared" si="132"/>
        <v>28037.205377050042</v>
      </c>
      <c r="N227" s="42">
        <f t="shared" si="132"/>
        <v>15967.713222758441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5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359</v>
      </c>
      <c r="E229" s="44"/>
      <c r="G229" s="43">
        <v>6.2</v>
      </c>
      <c r="H229" s="135" t="str">
        <f>VLOOKUP($G229,alloc,3)</f>
        <v>P, S, T &amp; D Plant - Customer</v>
      </c>
      <c r="I229" s="42">
        <f>'Plt. Class.'!J$229</f>
        <v>192169.53899216469</v>
      </c>
      <c r="J229" s="135">
        <f>$I229*VLOOKUP($G229,alloc,6)</f>
        <v>147108.23276387996</v>
      </c>
      <c r="K229" s="135">
        <f>$I229*VLOOKUP($G229,alloc,7)</f>
        <v>42830.118188922403</v>
      </c>
      <c r="L229" s="135">
        <f>$I229*VLOOKUP($G229,alloc,8)</f>
        <v>127.24044240540299</v>
      </c>
      <c r="M229" s="135">
        <f>$I229*VLOOKUP($G229,alloc,9)</f>
        <v>1340.5049425245275</v>
      </c>
      <c r="N229" s="135">
        <f>$I229*VLOOKUP($G229,alloc,10)</f>
        <v>763.44265443241784</v>
      </c>
      <c r="O229" s="135">
        <f>$I229*VLOOKUP($G229,alloc,11)</f>
        <v>0</v>
      </c>
      <c r="P229" s="135">
        <f>$I229*VLOOKUP($G229,alloc,12)</f>
        <v>0</v>
      </c>
      <c r="Q229" s="135">
        <f>$I229*VLOOKUP($G229,alloc,13)</f>
        <v>0</v>
      </c>
      <c r="R229" s="135">
        <f>$I229*VLOOKUP($G229,alloc,14)</f>
        <v>0</v>
      </c>
      <c r="S229" s="135">
        <f>$I229*VLOOKUP($G229,alloc,15)</f>
        <v>0</v>
      </c>
      <c r="T229" s="135">
        <f>$I229*VLOOKUP($G229,alloc,16)</f>
        <v>0</v>
      </c>
      <c r="U229" s="135">
        <f>$I229*VLOOKUP($G229,alloc,17)</f>
        <v>0</v>
      </c>
      <c r="V229" s="135">
        <f>$I229*VLOOKUP($G229,alloc,18)</f>
        <v>0</v>
      </c>
      <c r="W229" s="135">
        <f>$I229*VLOOKUP($G229,alloc,19)</f>
        <v>0</v>
      </c>
      <c r="X229" s="135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5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363</v>
      </c>
      <c r="E231" s="44"/>
      <c r="G231" s="43"/>
      <c r="H231" s="135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5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5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5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1">
        <v>37400</v>
      </c>
      <c r="E235" s="137" t="s">
        <v>125</v>
      </c>
      <c r="G235" s="43">
        <v>6.2</v>
      </c>
      <c r="H235" s="135" t="str">
        <f t="shared" ref="H235:H268" si="133">VLOOKUP($G235,alloc,3)</f>
        <v>P, S, T &amp; D Plant - Customer</v>
      </c>
      <c r="I235" s="42">
        <f>'Plt. Class.'!J$235</f>
        <v>86264.492696339876</v>
      </c>
      <c r="J235" s="135">
        <f t="shared" ref="J235:J268" si="134">$I235*VLOOKUP($G235,alloc,6)</f>
        <v>66036.569257464915</v>
      </c>
      <c r="K235" s="135">
        <f t="shared" ref="K235:K268" si="135">$I235*VLOOKUP($G235,alloc,7)</f>
        <v>19226.347927297233</v>
      </c>
      <c r="L235" s="135">
        <f t="shared" ref="L235:L268" si="136">$I235*VLOOKUP($G235,alloc,8)</f>
        <v>57.11796090122003</v>
      </c>
      <c r="M235" s="135">
        <f t="shared" ref="M235:M268" si="137">$I235*VLOOKUP($G235,alloc,9)</f>
        <v>601.74978526919142</v>
      </c>
      <c r="N235" s="135">
        <f t="shared" ref="N235:N268" si="138">$I235*VLOOKUP($G235,alloc,10)</f>
        <v>342.70776540732015</v>
      </c>
      <c r="O235" s="135">
        <f t="shared" ref="O235:O268" si="139">$I235*VLOOKUP($G235,alloc,11)</f>
        <v>0</v>
      </c>
      <c r="P235" s="135">
        <f t="shared" ref="P235:P268" si="140">$I235*VLOOKUP($G235,alloc,12)</f>
        <v>0</v>
      </c>
      <c r="Q235" s="135">
        <f t="shared" ref="Q235:Q268" si="141">$I235*VLOOKUP($G235,alloc,13)</f>
        <v>0</v>
      </c>
      <c r="R235" s="135">
        <f t="shared" ref="R235:R268" si="142">$I235*VLOOKUP($G235,alloc,14)</f>
        <v>0</v>
      </c>
      <c r="S235" s="135">
        <f t="shared" ref="S235:S268" si="143">$I235*VLOOKUP($G235,alloc,15)</f>
        <v>0</v>
      </c>
      <c r="T235" s="135">
        <f t="shared" ref="T235:T268" si="144">$I235*VLOOKUP($G235,alloc,16)</f>
        <v>0</v>
      </c>
      <c r="U235" s="135">
        <f t="shared" ref="U235:U268" si="145">$I235*VLOOKUP($G235,alloc,17)</f>
        <v>0</v>
      </c>
      <c r="V235" s="135">
        <f t="shared" ref="V235:V268" si="146">$I235*VLOOKUP($G235,alloc,18)</f>
        <v>0</v>
      </c>
      <c r="W235" s="135">
        <f t="shared" ref="W235:W268" si="147">$I235*VLOOKUP($G235,alloc,19)</f>
        <v>0</v>
      </c>
      <c r="X235" s="135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1">
        <v>39001</v>
      </c>
      <c r="E236" s="137" t="s">
        <v>302</v>
      </c>
      <c r="G236" s="43">
        <v>6.2</v>
      </c>
      <c r="H236" s="135" t="str">
        <f t="shared" si="133"/>
        <v>P, S, T &amp; D Plant - Customer</v>
      </c>
      <c r="I236" s="42">
        <f>'Plt. Class.'!J$236</f>
        <v>0</v>
      </c>
      <c r="J236" s="135">
        <f t="shared" si="134"/>
        <v>0</v>
      </c>
      <c r="K236" s="135">
        <f t="shared" si="135"/>
        <v>0</v>
      </c>
      <c r="L236" s="135">
        <f t="shared" si="136"/>
        <v>0</v>
      </c>
      <c r="M236" s="135">
        <f t="shared" si="137"/>
        <v>0</v>
      </c>
      <c r="N236" s="135">
        <f t="shared" si="138"/>
        <v>0</v>
      </c>
      <c r="O236" s="135">
        <f t="shared" si="139"/>
        <v>0</v>
      </c>
      <c r="P236" s="135">
        <f t="shared" si="140"/>
        <v>0</v>
      </c>
      <c r="Q236" s="135">
        <f t="shared" si="141"/>
        <v>0</v>
      </c>
      <c r="R236" s="135">
        <f t="shared" si="142"/>
        <v>0</v>
      </c>
      <c r="S236" s="135">
        <f t="shared" si="143"/>
        <v>0</v>
      </c>
      <c r="T236" s="135">
        <f t="shared" si="144"/>
        <v>0</v>
      </c>
      <c r="U236" s="135">
        <f t="shared" si="145"/>
        <v>0</v>
      </c>
      <c r="V236" s="135">
        <f t="shared" si="146"/>
        <v>0</v>
      </c>
      <c r="W236" s="135">
        <f t="shared" si="147"/>
        <v>0</v>
      </c>
      <c r="X236" s="135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1">
        <v>36602</v>
      </c>
      <c r="E237" s="137" t="s">
        <v>149</v>
      </c>
      <c r="G237" s="43">
        <v>6.2</v>
      </c>
      <c r="H237" s="135" t="str">
        <f t="shared" si="133"/>
        <v>P, S, T &amp; D Plant - Customer</v>
      </c>
      <c r="I237" s="42">
        <f>'Plt. Class.'!J$237</f>
        <v>500994.33099622239</v>
      </c>
      <c r="J237" s="135">
        <f t="shared" si="134"/>
        <v>383517.54936864151</v>
      </c>
      <c r="K237" s="135">
        <f t="shared" si="135"/>
        <v>111659.9775442205</v>
      </c>
      <c r="L237" s="135">
        <f t="shared" si="136"/>
        <v>331.72135736432909</v>
      </c>
      <c r="M237" s="135">
        <f t="shared" si="137"/>
        <v>3494.7545818101157</v>
      </c>
      <c r="N237" s="135">
        <f t="shared" si="138"/>
        <v>1990.3281441859745</v>
      </c>
      <c r="O237" s="135">
        <f t="shared" si="139"/>
        <v>0</v>
      </c>
      <c r="P237" s="135">
        <f t="shared" si="140"/>
        <v>0</v>
      </c>
      <c r="Q237" s="135">
        <f t="shared" si="141"/>
        <v>0</v>
      </c>
      <c r="R237" s="135">
        <f t="shared" si="142"/>
        <v>0</v>
      </c>
      <c r="S237" s="135">
        <f t="shared" si="143"/>
        <v>0</v>
      </c>
      <c r="T237" s="135">
        <f t="shared" si="144"/>
        <v>0</v>
      </c>
      <c r="U237" s="135">
        <f t="shared" si="145"/>
        <v>0</v>
      </c>
      <c r="V237" s="135">
        <f t="shared" si="146"/>
        <v>0</v>
      </c>
      <c r="W237" s="135">
        <f t="shared" si="147"/>
        <v>0</v>
      </c>
      <c r="X237" s="135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1">
        <v>37503</v>
      </c>
      <c r="E238" s="137" t="s">
        <v>289</v>
      </c>
      <c r="G238" s="43">
        <v>6.2</v>
      </c>
      <c r="H238" s="135" t="str">
        <f t="shared" si="133"/>
        <v>P, S, T &amp; D Plant - Customer</v>
      </c>
      <c r="I238" s="42">
        <f>'Plt. Class.'!J$238</f>
        <v>0</v>
      </c>
      <c r="J238" s="135">
        <f t="shared" si="134"/>
        <v>0</v>
      </c>
      <c r="K238" s="135">
        <f t="shared" si="135"/>
        <v>0</v>
      </c>
      <c r="L238" s="135">
        <f t="shared" si="136"/>
        <v>0</v>
      </c>
      <c r="M238" s="135">
        <f t="shared" si="137"/>
        <v>0</v>
      </c>
      <c r="N238" s="135">
        <f t="shared" si="138"/>
        <v>0</v>
      </c>
      <c r="O238" s="135">
        <f t="shared" si="139"/>
        <v>0</v>
      </c>
      <c r="P238" s="135">
        <f t="shared" si="140"/>
        <v>0</v>
      </c>
      <c r="Q238" s="135">
        <f t="shared" si="141"/>
        <v>0</v>
      </c>
      <c r="R238" s="135">
        <f t="shared" si="142"/>
        <v>0</v>
      </c>
      <c r="S238" s="135">
        <f t="shared" si="143"/>
        <v>0</v>
      </c>
      <c r="T238" s="135">
        <f t="shared" si="144"/>
        <v>0</v>
      </c>
      <c r="U238" s="135">
        <f t="shared" si="145"/>
        <v>0</v>
      </c>
      <c r="V238" s="135">
        <f t="shared" si="146"/>
        <v>0</v>
      </c>
      <c r="W238" s="135">
        <f t="shared" si="147"/>
        <v>0</v>
      </c>
      <c r="X238" s="135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1">
        <v>39004</v>
      </c>
      <c r="E239" s="137" t="s">
        <v>304</v>
      </c>
      <c r="G239" s="43">
        <v>6.2</v>
      </c>
      <c r="H239" s="135" t="str">
        <f t="shared" si="133"/>
        <v>P, S, T &amp; D Plant - Customer</v>
      </c>
      <c r="I239" s="42">
        <f>'Plt. Class.'!J$239</f>
        <v>0</v>
      </c>
      <c r="J239" s="135">
        <f t="shared" si="134"/>
        <v>0</v>
      </c>
      <c r="K239" s="135">
        <f t="shared" si="135"/>
        <v>0</v>
      </c>
      <c r="L239" s="135">
        <f t="shared" si="136"/>
        <v>0</v>
      </c>
      <c r="M239" s="135">
        <f t="shared" si="137"/>
        <v>0</v>
      </c>
      <c r="N239" s="135">
        <f t="shared" si="138"/>
        <v>0</v>
      </c>
      <c r="O239" s="135">
        <f t="shared" si="139"/>
        <v>0</v>
      </c>
      <c r="P239" s="135">
        <f t="shared" si="140"/>
        <v>0</v>
      </c>
      <c r="Q239" s="135">
        <f t="shared" si="141"/>
        <v>0</v>
      </c>
      <c r="R239" s="135">
        <f t="shared" si="142"/>
        <v>0</v>
      </c>
      <c r="S239" s="135">
        <f t="shared" si="143"/>
        <v>0</v>
      </c>
      <c r="T239" s="135">
        <f t="shared" si="144"/>
        <v>0</v>
      </c>
      <c r="U239" s="135">
        <f t="shared" si="145"/>
        <v>0</v>
      </c>
      <c r="V239" s="135">
        <f t="shared" si="146"/>
        <v>0</v>
      </c>
      <c r="W239" s="135">
        <f t="shared" si="147"/>
        <v>0</v>
      </c>
      <c r="X239" s="135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1">
        <v>39009</v>
      </c>
      <c r="E240" s="137" t="s">
        <v>305</v>
      </c>
      <c r="G240" s="43">
        <v>6.2</v>
      </c>
      <c r="H240" s="135" t="str">
        <f t="shared" si="133"/>
        <v>P, S, T &amp; D Plant - Customer</v>
      </c>
      <c r="I240" s="42">
        <f>'Plt. Class.'!J$240</f>
        <v>66655.191376891366</v>
      </c>
      <c r="J240" s="135">
        <f t="shared" si="134"/>
        <v>51025.399027431187</v>
      </c>
      <c r="K240" s="135">
        <f t="shared" si="135"/>
        <v>14855.890998905394</v>
      </c>
      <c r="L240" s="135">
        <f t="shared" si="136"/>
        <v>44.134133244490243</v>
      </c>
      <c r="M240" s="135">
        <f t="shared" si="137"/>
        <v>464.96241784336212</v>
      </c>
      <c r="N240" s="135">
        <f t="shared" si="138"/>
        <v>264.80479946694146</v>
      </c>
      <c r="O240" s="135">
        <f t="shared" si="139"/>
        <v>0</v>
      </c>
      <c r="P240" s="135">
        <f t="shared" si="140"/>
        <v>0</v>
      </c>
      <c r="Q240" s="135">
        <f t="shared" si="141"/>
        <v>0</v>
      </c>
      <c r="R240" s="135">
        <f t="shared" si="142"/>
        <v>0</v>
      </c>
      <c r="S240" s="135">
        <f t="shared" si="143"/>
        <v>0</v>
      </c>
      <c r="T240" s="135">
        <f t="shared" si="144"/>
        <v>0</v>
      </c>
      <c r="U240" s="135">
        <f t="shared" si="145"/>
        <v>0</v>
      </c>
      <c r="V240" s="135">
        <f t="shared" si="146"/>
        <v>0</v>
      </c>
      <c r="W240" s="135">
        <f t="shared" si="147"/>
        <v>0</v>
      </c>
      <c r="X240" s="135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1">
        <v>39100</v>
      </c>
      <c r="E241" s="137" t="s">
        <v>306</v>
      </c>
      <c r="G241" s="43">
        <v>6.2</v>
      </c>
      <c r="H241" s="135" t="str">
        <f t="shared" si="133"/>
        <v>P, S, T &amp; D Plant - Customer</v>
      </c>
      <c r="I241" s="42">
        <f>'Plt. Class.'!J$241</f>
        <v>77128.145593349342</v>
      </c>
      <c r="J241" s="135">
        <f t="shared" si="134"/>
        <v>59042.579037749965</v>
      </c>
      <c r="K241" s="135">
        <f t="shared" si="135"/>
        <v>17190.068773544055</v>
      </c>
      <c r="L241" s="135">
        <f t="shared" si="136"/>
        <v>51.068548213597168</v>
      </c>
      <c r="M241" s="135">
        <f t="shared" si="137"/>
        <v>538.01794456015057</v>
      </c>
      <c r="N241" s="135">
        <f t="shared" si="138"/>
        <v>306.41128928158298</v>
      </c>
      <c r="O241" s="135">
        <f t="shared" si="139"/>
        <v>0</v>
      </c>
      <c r="P241" s="135">
        <f t="shared" si="140"/>
        <v>0</v>
      </c>
      <c r="Q241" s="135">
        <f t="shared" si="141"/>
        <v>0</v>
      </c>
      <c r="R241" s="135">
        <f t="shared" si="142"/>
        <v>0</v>
      </c>
      <c r="S241" s="135">
        <f t="shared" si="143"/>
        <v>0</v>
      </c>
      <c r="T241" s="135">
        <f t="shared" si="144"/>
        <v>0</v>
      </c>
      <c r="U241" s="135">
        <f t="shared" si="145"/>
        <v>0</v>
      </c>
      <c r="V241" s="135">
        <f t="shared" si="146"/>
        <v>0</v>
      </c>
      <c r="W241" s="135">
        <f t="shared" si="147"/>
        <v>0</v>
      </c>
      <c r="X241" s="135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1">
        <v>39102</v>
      </c>
      <c r="E242" s="137" t="s">
        <v>307</v>
      </c>
      <c r="G242" s="43">
        <v>6.2</v>
      </c>
      <c r="H242" s="135" t="str">
        <f t="shared" si="133"/>
        <v>P, S, T &amp; D Plant - Customer</v>
      </c>
      <c r="I242" s="42">
        <f>'Plt. Class.'!J$242</f>
        <v>0</v>
      </c>
      <c r="J242" s="135">
        <f t="shared" si="134"/>
        <v>0</v>
      </c>
      <c r="K242" s="135">
        <f t="shared" si="135"/>
        <v>0</v>
      </c>
      <c r="L242" s="135">
        <f t="shared" si="136"/>
        <v>0</v>
      </c>
      <c r="M242" s="135">
        <f t="shared" si="137"/>
        <v>0</v>
      </c>
      <c r="N242" s="135">
        <f t="shared" si="138"/>
        <v>0</v>
      </c>
      <c r="O242" s="135">
        <f t="shared" si="139"/>
        <v>0</v>
      </c>
      <c r="P242" s="135">
        <f t="shared" si="140"/>
        <v>0</v>
      </c>
      <c r="Q242" s="135">
        <f t="shared" si="141"/>
        <v>0</v>
      </c>
      <c r="R242" s="135">
        <f t="shared" si="142"/>
        <v>0</v>
      </c>
      <c r="S242" s="135">
        <f t="shared" si="143"/>
        <v>0</v>
      </c>
      <c r="T242" s="135">
        <f t="shared" si="144"/>
        <v>0</v>
      </c>
      <c r="U242" s="135">
        <f t="shared" si="145"/>
        <v>0</v>
      </c>
      <c r="V242" s="135">
        <f t="shared" si="146"/>
        <v>0</v>
      </c>
      <c r="W242" s="135">
        <f t="shared" si="147"/>
        <v>0</v>
      </c>
      <c r="X242" s="135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1">
        <v>39103</v>
      </c>
      <c r="E243" s="137" t="s">
        <v>308</v>
      </c>
      <c r="G243" s="43">
        <v>6.2</v>
      </c>
      <c r="H243" s="135" t="str">
        <f t="shared" si="133"/>
        <v>P, S, T &amp; D Plant - Customer</v>
      </c>
      <c r="I243" s="42">
        <f>'Plt. Class.'!J$243</f>
        <v>0</v>
      </c>
      <c r="J243" s="135">
        <f t="shared" si="134"/>
        <v>0</v>
      </c>
      <c r="K243" s="135">
        <f t="shared" si="135"/>
        <v>0</v>
      </c>
      <c r="L243" s="135">
        <f t="shared" si="136"/>
        <v>0</v>
      </c>
      <c r="M243" s="135">
        <f t="shared" si="137"/>
        <v>0</v>
      </c>
      <c r="N243" s="135">
        <f t="shared" si="138"/>
        <v>0</v>
      </c>
      <c r="O243" s="135">
        <f t="shared" si="139"/>
        <v>0</v>
      </c>
      <c r="P243" s="135">
        <f t="shared" si="140"/>
        <v>0</v>
      </c>
      <c r="Q243" s="135">
        <f t="shared" si="141"/>
        <v>0</v>
      </c>
      <c r="R243" s="135">
        <f t="shared" si="142"/>
        <v>0</v>
      </c>
      <c r="S243" s="135">
        <f t="shared" si="143"/>
        <v>0</v>
      </c>
      <c r="T243" s="135">
        <f t="shared" si="144"/>
        <v>0</v>
      </c>
      <c r="U243" s="135">
        <f t="shared" si="145"/>
        <v>0</v>
      </c>
      <c r="V243" s="135">
        <f t="shared" si="146"/>
        <v>0</v>
      </c>
      <c r="W243" s="135">
        <f t="shared" si="147"/>
        <v>0</v>
      </c>
      <c r="X243" s="135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1">
        <v>39200</v>
      </c>
      <c r="E244" s="137" t="s">
        <v>309</v>
      </c>
      <c r="G244" s="43">
        <v>6.2</v>
      </c>
      <c r="H244" s="135" t="str">
        <f t="shared" si="133"/>
        <v>P, S, T &amp; D Plant - Customer</v>
      </c>
      <c r="I244" s="42">
        <f>'Plt. Class.'!J$244</f>
        <v>935.9000878622868</v>
      </c>
      <c r="J244" s="135">
        <f t="shared" si="134"/>
        <v>716.44345243808152</v>
      </c>
      <c r="K244" s="135">
        <f t="shared" si="135"/>
        <v>208.59034988786112</v>
      </c>
      <c r="L244" s="135">
        <f t="shared" si="136"/>
        <v>0.61968375347826754</v>
      </c>
      <c r="M244" s="135">
        <f t="shared" si="137"/>
        <v>6.5284992619963971</v>
      </c>
      <c r="N244" s="135">
        <f t="shared" si="138"/>
        <v>3.7181025208696048</v>
      </c>
      <c r="O244" s="135">
        <f t="shared" si="139"/>
        <v>0</v>
      </c>
      <c r="P244" s="135">
        <f t="shared" si="140"/>
        <v>0</v>
      </c>
      <c r="Q244" s="135">
        <f t="shared" si="141"/>
        <v>0</v>
      </c>
      <c r="R244" s="135">
        <f t="shared" si="142"/>
        <v>0</v>
      </c>
      <c r="S244" s="135">
        <f t="shared" si="143"/>
        <v>0</v>
      </c>
      <c r="T244" s="135">
        <f t="shared" si="144"/>
        <v>0</v>
      </c>
      <c r="U244" s="135">
        <f t="shared" si="145"/>
        <v>0</v>
      </c>
      <c r="V244" s="135">
        <f t="shared" si="146"/>
        <v>0</v>
      </c>
      <c r="W244" s="135">
        <f t="shared" si="147"/>
        <v>0</v>
      </c>
      <c r="X244" s="135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1">
        <v>39201</v>
      </c>
      <c r="E245" s="137" t="s">
        <v>310</v>
      </c>
      <c r="G245" s="43">
        <v>6.2</v>
      </c>
      <c r="H245" s="135" t="str">
        <f t="shared" si="133"/>
        <v>P, S, T &amp; D Plant - Customer</v>
      </c>
      <c r="I245" s="42">
        <f>'Plt. Class.'!J$245</f>
        <v>0</v>
      </c>
      <c r="J245" s="135">
        <f t="shared" si="134"/>
        <v>0</v>
      </c>
      <c r="K245" s="135">
        <f t="shared" si="135"/>
        <v>0</v>
      </c>
      <c r="L245" s="135">
        <f t="shared" si="136"/>
        <v>0</v>
      </c>
      <c r="M245" s="135">
        <f t="shared" si="137"/>
        <v>0</v>
      </c>
      <c r="N245" s="135">
        <f t="shared" si="138"/>
        <v>0</v>
      </c>
      <c r="O245" s="135">
        <f t="shared" si="139"/>
        <v>0</v>
      </c>
      <c r="P245" s="135">
        <f t="shared" si="140"/>
        <v>0</v>
      </c>
      <c r="Q245" s="135">
        <f t="shared" si="141"/>
        <v>0</v>
      </c>
      <c r="R245" s="135">
        <f t="shared" si="142"/>
        <v>0</v>
      </c>
      <c r="S245" s="135">
        <f t="shared" si="143"/>
        <v>0</v>
      </c>
      <c r="T245" s="135">
        <f t="shared" si="144"/>
        <v>0</v>
      </c>
      <c r="U245" s="135">
        <f t="shared" si="145"/>
        <v>0</v>
      </c>
      <c r="V245" s="135">
        <f t="shared" si="146"/>
        <v>0</v>
      </c>
      <c r="W245" s="135">
        <f t="shared" si="147"/>
        <v>0</v>
      </c>
      <c r="X245" s="135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1">
        <v>39202</v>
      </c>
      <c r="E246" s="137" t="s">
        <v>311</v>
      </c>
      <c r="G246" s="43">
        <v>6.2</v>
      </c>
      <c r="H246" s="135" t="str">
        <f t="shared" si="133"/>
        <v>P, S, T &amp; D Plant - Customer</v>
      </c>
      <c r="I246" s="42">
        <f>'Plt. Class.'!J$246</f>
        <v>0</v>
      </c>
      <c r="J246" s="135">
        <f t="shared" si="134"/>
        <v>0</v>
      </c>
      <c r="K246" s="135">
        <f t="shared" si="135"/>
        <v>0</v>
      </c>
      <c r="L246" s="135">
        <f t="shared" si="136"/>
        <v>0</v>
      </c>
      <c r="M246" s="135">
        <f t="shared" si="137"/>
        <v>0</v>
      </c>
      <c r="N246" s="135">
        <f t="shared" si="138"/>
        <v>0</v>
      </c>
      <c r="O246" s="135">
        <f t="shared" si="139"/>
        <v>0</v>
      </c>
      <c r="P246" s="135">
        <f t="shared" si="140"/>
        <v>0</v>
      </c>
      <c r="Q246" s="135">
        <f t="shared" si="141"/>
        <v>0</v>
      </c>
      <c r="R246" s="135">
        <f t="shared" si="142"/>
        <v>0</v>
      </c>
      <c r="S246" s="135">
        <f t="shared" si="143"/>
        <v>0</v>
      </c>
      <c r="T246" s="135">
        <f t="shared" si="144"/>
        <v>0</v>
      </c>
      <c r="U246" s="135">
        <f t="shared" si="145"/>
        <v>0</v>
      </c>
      <c r="V246" s="135">
        <f t="shared" si="146"/>
        <v>0</v>
      </c>
      <c r="W246" s="135">
        <f t="shared" si="147"/>
        <v>0</v>
      </c>
      <c r="X246" s="135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1">
        <v>39300</v>
      </c>
      <c r="E247" s="137" t="s">
        <v>197</v>
      </c>
      <c r="G247" s="43">
        <v>6.2</v>
      </c>
      <c r="H247" s="135" t="str">
        <f t="shared" si="133"/>
        <v>P, S, T &amp; D Plant - Customer</v>
      </c>
      <c r="I247" s="42">
        <f>'Plt. Class.'!J$247</f>
        <v>0</v>
      </c>
      <c r="J247" s="135">
        <f t="shared" si="134"/>
        <v>0</v>
      </c>
      <c r="K247" s="135">
        <f t="shared" si="135"/>
        <v>0</v>
      </c>
      <c r="L247" s="135">
        <f t="shared" si="136"/>
        <v>0</v>
      </c>
      <c r="M247" s="135">
        <f t="shared" si="137"/>
        <v>0</v>
      </c>
      <c r="N247" s="135">
        <f t="shared" si="138"/>
        <v>0</v>
      </c>
      <c r="O247" s="135">
        <f t="shared" si="139"/>
        <v>0</v>
      </c>
      <c r="P247" s="135">
        <f t="shared" si="140"/>
        <v>0</v>
      </c>
      <c r="Q247" s="135">
        <f t="shared" si="141"/>
        <v>0</v>
      </c>
      <c r="R247" s="135">
        <f t="shared" si="142"/>
        <v>0</v>
      </c>
      <c r="S247" s="135">
        <f t="shared" si="143"/>
        <v>0</v>
      </c>
      <c r="T247" s="135">
        <f t="shared" si="144"/>
        <v>0</v>
      </c>
      <c r="U247" s="135">
        <f t="shared" si="145"/>
        <v>0</v>
      </c>
      <c r="V247" s="135">
        <f t="shared" si="146"/>
        <v>0</v>
      </c>
      <c r="W247" s="135">
        <f t="shared" si="147"/>
        <v>0</v>
      </c>
      <c r="X247" s="135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1">
        <v>39400</v>
      </c>
      <c r="E248" s="137" t="s">
        <v>312</v>
      </c>
      <c r="G248" s="43">
        <v>6.2</v>
      </c>
      <c r="H248" s="135" t="str">
        <f t="shared" si="133"/>
        <v>P, S, T &amp; D Plant - Customer</v>
      </c>
      <c r="I248" s="42">
        <f>'Plt. Class.'!J$248</f>
        <v>3380.2205987925136</v>
      </c>
      <c r="J248" s="135">
        <f t="shared" si="134"/>
        <v>2587.6019750492583</v>
      </c>
      <c r="K248" s="135">
        <f t="shared" si="135"/>
        <v>753.37250903649362</v>
      </c>
      <c r="L248" s="135">
        <f t="shared" si="136"/>
        <v>2.2381318427149481</v>
      </c>
      <c r="M248" s="135">
        <f t="shared" si="137"/>
        <v>23.579191807757486</v>
      </c>
      <c r="N248" s="135">
        <f t="shared" si="138"/>
        <v>13.428791056289688</v>
      </c>
      <c r="O248" s="135">
        <f t="shared" si="139"/>
        <v>0</v>
      </c>
      <c r="P248" s="135">
        <f t="shared" si="140"/>
        <v>0</v>
      </c>
      <c r="Q248" s="135">
        <f t="shared" si="141"/>
        <v>0</v>
      </c>
      <c r="R248" s="135">
        <f t="shared" si="142"/>
        <v>0</v>
      </c>
      <c r="S248" s="135">
        <f t="shared" si="143"/>
        <v>0</v>
      </c>
      <c r="T248" s="135">
        <f t="shared" si="144"/>
        <v>0</v>
      </c>
      <c r="U248" s="135">
        <f t="shared" si="145"/>
        <v>0</v>
      </c>
      <c r="V248" s="135">
        <f t="shared" si="146"/>
        <v>0</v>
      </c>
      <c r="W248" s="135">
        <f t="shared" si="147"/>
        <v>0</v>
      </c>
      <c r="X248" s="135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1">
        <v>39600</v>
      </c>
      <c r="E249" s="137" t="s">
        <v>313</v>
      </c>
      <c r="G249" s="43">
        <v>6.2</v>
      </c>
      <c r="H249" s="135" t="str">
        <f t="shared" si="133"/>
        <v>P, S, T &amp; D Plant - Customer</v>
      </c>
      <c r="I249" s="42">
        <f>'Plt. Class.'!J$249</f>
        <v>229.6936946386426</v>
      </c>
      <c r="J249" s="135">
        <f t="shared" si="134"/>
        <v>175.8334524426096</v>
      </c>
      <c r="K249" s="135">
        <f t="shared" si="135"/>
        <v>51.193379243233913</v>
      </c>
      <c r="L249" s="135">
        <f t="shared" si="136"/>
        <v>0.15208616036043082</v>
      </c>
      <c r="M249" s="135">
        <f t="shared" si="137"/>
        <v>1.6022598302760886</v>
      </c>
      <c r="N249" s="135">
        <f t="shared" si="138"/>
        <v>0.91251696216258493</v>
      </c>
      <c r="O249" s="135">
        <f t="shared" si="139"/>
        <v>0</v>
      </c>
      <c r="P249" s="135">
        <f t="shared" si="140"/>
        <v>0</v>
      </c>
      <c r="Q249" s="135">
        <f t="shared" si="141"/>
        <v>0</v>
      </c>
      <c r="R249" s="135">
        <f t="shared" si="142"/>
        <v>0</v>
      </c>
      <c r="S249" s="135">
        <f t="shared" si="143"/>
        <v>0</v>
      </c>
      <c r="T249" s="135">
        <f t="shared" si="144"/>
        <v>0</v>
      </c>
      <c r="U249" s="135">
        <f t="shared" si="145"/>
        <v>0</v>
      </c>
      <c r="V249" s="135">
        <f t="shared" si="146"/>
        <v>0</v>
      </c>
      <c r="W249" s="135">
        <f t="shared" si="147"/>
        <v>0</v>
      </c>
      <c r="X249" s="135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1">
        <v>39603</v>
      </c>
      <c r="E250" s="137" t="s">
        <v>314</v>
      </c>
      <c r="G250" s="43">
        <v>6.2</v>
      </c>
      <c r="H250" s="135" t="str">
        <f t="shared" si="133"/>
        <v>P, S, T &amp; D Plant - Customer</v>
      </c>
      <c r="I250" s="42">
        <f>'Plt. Class.'!J$250</f>
        <v>0</v>
      </c>
      <c r="J250" s="135">
        <f t="shared" si="134"/>
        <v>0</v>
      </c>
      <c r="K250" s="135">
        <f t="shared" si="135"/>
        <v>0</v>
      </c>
      <c r="L250" s="135">
        <f t="shared" si="136"/>
        <v>0</v>
      </c>
      <c r="M250" s="135">
        <f t="shared" si="137"/>
        <v>0</v>
      </c>
      <c r="N250" s="135">
        <f t="shared" si="138"/>
        <v>0</v>
      </c>
      <c r="O250" s="135">
        <f t="shared" si="139"/>
        <v>0</v>
      </c>
      <c r="P250" s="135">
        <f t="shared" si="140"/>
        <v>0</v>
      </c>
      <c r="Q250" s="135">
        <f t="shared" si="141"/>
        <v>0</v>
      </c>
      <c r="R250" s="135">
        <f t="shared" si="142"/>
        <v>0</v>
      </c>
      <c r="S250" s="135">
        <f t="shared" si="143"/>
        <v>0</v>
      </c>
      <c r="T250" s="135">
        <f t="shared" si="144"/>
        <v>0</v>
      </c>
      <c r="U250" s="135">
        <f t="shared" si="145"/>
        <v>0</v>
      </c>
      <c r="V250" s="135">
        <f t="shared" si="146"/>
        <v>0</v>
      </c>
      <c r="W250" s="135">
        <f t="shared" si="147"/>
        <v>0</v>
      </c>
      <c r="X250" s="135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1">
        <v>39604</v>
      </c>
      <c r="E251" s="137" t="s">
        <v>315</v>
      </c>
      <c r="G251" s="43">
        <v>6.2</v>
      </c>
      <c r="H251" s="135" t="str">
        <f t="shared" si="133"/>
        <v>P, S, T &amp; D Plant - Customer</v>
      </c>
      <c r="I251" s="42">
        <f>'Plt. Class.'!J$251</f>
        <v>0</v>
      </c>
      <c r="J251" s="135">
        <f t="shared" si="134"/>
        <v>0</v>
      </c>
      <c r="K251" s="135">
        <f t="shared" si="135"/>
        <v>0</v>
      </c>
      <c r="L251" s="135">
        <f t="shared" si="136"/>
        <v>0</v>
      </c>
      <c r="M251" s="135">
        <f t="shared" si="137"/>
        <v>0</v>
      </c>
      <c r="N251" s="135">
        <f t="shared" si="138"/>
        <v>0</v>
      </c>
      <c r="O251" s="135">
        <f t="shared" si="139"/>
        <v>0</v>
      </c>
      <c r="P251" s="135">
        <f t="shared" si="140"/>
        <v>0</v>
      </c>
      <c r="Q251" s="135">
        <f t="shared" si="141"/>
        <v>0</v>
      </c>
      <c r="R251" s="135">
        <f t="shared" si="142"/>
        <v>0</v>
      </c>
      <c r="S251" s="135">
        <f t="shared" si="143"/>
        <v>0</v>
      </c>
      <c r="T251" s="135">
        <f t="shared" si="144"/>
        <v>0</v>
      </c>
      <c r="U251" s="135">
        <f t="shared" si="145"/>
        <v>0</v>
      </c>
      <c r="V251" s="135">
        <f t="shared" si="146"/>
        <v>0</v>
      </c>
      <c r="W251" s="135">
        <f t="shared" si="147"/>
        <v>0</v>
      </c>
      <c r="X251" s="135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1">
        <v>39605</v>
      </c>
      <c r="E252" s="140" t="s">
        <v>316</v>
      </c>
      <c r="G252" s="43">
        <v>6.2</v>
      </c>
      <c r="H252" s="135" t="str">
        <f t="shared" si="133"/>
        <v>P, S, T &amp; D Plant - Customer</v>
      </c>
      <c r="I252" s="42">
        <f>'Plt. Class.'!J$252</f>
        <v>0</v>
      </c>
      <c r="J252" s="135">
        <f t="shared" si="134"/>
        <v>0</v>
      </c>
      <c r="K252" s="135">
        <f t="shared" si="135"/>
        <v>0</v>
      </c>
      <c r="L252" s="135">
        <f t="shared" si="136"/>
        <v>0</v>
      </c>
      <c r="M252" s="135">
        <f t="shared" si="137"/>
        <v>0</v>
      </c>
      <c r="N252" s="135">
        <f t="shared" si="138"/>
        <v>0</v>
      </c>
      <c r="O252" s="135">
        <f t="shared" si="139"/>
        <v>0</v>
      </c>
      <c r="P252" s="135">
        <f t="shared" si="140"/>
        <v>0</v>
      </c>
      <c r="Q252" s="135">
        <f t="shared" si="141"/>
        <v>0</v>
      </c>
      <c r="R252" s="135">
        <f t="shared" si="142"/>
        <v>0</v>
      </c>
      <c r="S252" s="135">
        <f t="shared" si="143"/>
        <v>0</v>
      </c>
      <c r="T252" s="135">
        <f t="shared" si="144"/>
        <v>0</v>
      </c>
      <c r="U252" s="135">
        <f t="shared" si="145"/>
        <v>0</v>
      </c>
      <c r="V252" s="135">
        <f t="shared" si="146"/>
        <v>0</v>
      </c>
      <c r="W252" s="135">
        <f t="shared" si="147"/>
        <v>0</v>
      </c>
      <c r="X252" s="135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1">
        <v>39700</v>
      </c>
      <c r="E253" s="137" t="s">
        <v>317</v>
      </c>
      <c r="G253" s="43">
        <v>6.2</v>
      </c>
      <c r="H253" s="135" t="str">
        <f t="shared" si="133"/>
        <v>P, S, T &amp; D Plant - Customer</v>
      </c>
      <c r="I253" s="42">
        <f>'Plt. Class.'!J$253</f>
        <v>48070.393758652099</v>
      </c>
      <c r="J253" s="135">
        <f t="shared" si="134"/>
        <v>36798.499445780959</v>
      </c>
      <c r="K253" s="135">
        <f t="shared" si="135"/>
        <v>10713.772103887146</v>
      </c>
      <c r="L253" s="135">
        <f t="shared" si="136"/>
        <v>31.828656094669629</v>
      </c>
      <c r="M253" s="135">
        <f t="shared" si="137"/>
        <v>335.32161632130828</v>
      </c>
      <c r="N253" s="135">
        <f t="shared" si="138"/>
        <v>190.97193656801778</v>
      </c>
      <c r="O253" s="135">
        <f t="shared" si="139"/>
        <v>0</v>
      </c>
      <c r="P253" s="135">
        <f t="shared" si="140"/>
        <v>0</v>
      </c>
      <c r="Q253" s="135">
        <f t="shared" si="141"/>
        <v>0</v>
      </c>
      <c r="R253" s="135">
        <f t="shared" si="142"/>
        <v>0</v>
      </c>
      <c r="S253" s="135">
        <f t="shared" si="143"/>
        <v>0</v>
      </c>
      <c r="T253" s="135">
        <f t="shared" si="144"/>
        <v>0</v>
      </c>
      <c r="U253" s="135">
        <f t="shared" si="145"/>
        <v>0</v>
      </c>
      <c r="V253" s="135">
        <f t="shared" si="146"/>
        <v>0</v>
      </c>
      <c r="W253" s="135">
        <f t="shared" si="147"/>
        <v>0</v>
      </c>
      <c r="X253" s="135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1">
        <v>39701</v>
      </c>
      <c r="E254" s="137" t="s">
        <v>318</v>
      </c>
      <c r="G254" s="43">
        <v>6.2</v>
      </c>
      <c r="H254" s="135" t="str">
        <f t="shared" si="133"/>
        <v>P, S, T &amp; D Plant - Customer</v>
      </c>
      <c r="I254" s="42">
        <f>'Plt. Class.'!J$254</f>
        <v>0</v>
      </c>
      <c r="J254" s="135">
        <f t="shared" si="134"/>
        <v>0</v>
      </c>
      <c r="K254" s="135">
        <f t="shared" si="135"/>
        <v>0</v>
      </c>
      <c r="L254" s="135">
        <f t="shared" si="136"/>
        <v>0</v>
      </c>
      <c r="M254" s="135">
        <f t="shared" si="137"/>
        <v>0</v>
      </c>
      <c r="N254" s="135">
        <f t="shared" si="138"/>
        <v>0</v>
      </c>
      <c r="O254" s="135">
        <f t="shared" si="139"/>
        <v>0</v>
      </c>
      <c r="P254" s="135">
        <f t="shared" si="140"/>
        <v>0</v>
      </c>
      <c r="Q254" s="135">
        <f t="shared" si="141"/>
        <v>0</v>
      </c>
      <c r="R254" s="135">
        <f t="shared" si="142"/>
        <v>0</v>
      </c>
      <c r="S254" s="135">
        <f t="shared" si="143"/>
        <v>0</v>
      </c>
      <c r="T254" s="135">
        <f t="shared" si="144"/>
        <v>0</v>
      </c>
      <c r="U254" s="135">
        <f t="shared" si="145"/>
        <v>0</v>
      </c>
      <c r="V254" s="135">
        <f t="shared" si="146"/>
        <v>0</v>
      </c>
      <c r="W254" s="135">
        <f t="shared" si="147"/>
        <v>0</v>
      </c>
      <c r="X254" s="135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1">
        <v>39702</v>
      </c>
      <c r="E255" s="137" t="s">
        <v>319</v>
      </c>
      <c r="G255" s="43">
        <v>6.2</v>
      </c>
      <c r="H255" s="135" t="str">
        <f t="shared" si="133"/>
        <v>P, S, T &amp; D Plant - Customer</v>
      </c>
      <c r="I255" s="42">
        <f>'Plt. Class.'!J$255</f>
        <v>0</v>
      </c>
      <c r="J255" s="135">
        <f t="shared" si="134"/>
        <v>0</v>
      </c>
      <c r="K255" s="135">
        <f t="shared" si="135"/>
        <v>0</v>
      </c>
      <c r="L255" s="135">
        <f t="shared" si="136"/>
        <v>0</v>
      </c>
      <c r="M255" s="135">
        <f t="shared" si="137"/>
        <v>0</v>
      </c>
      <c r="N255" s="135">
        <f t="shared" si="138"/>
        <v>0</v>
      </c>
      <c r="O255" s="135">
        <f t="shared" si="139"/>
        <v>0</v>
      </c>
      <c r="P255" s="135">
        <f t="shared" si="140"/>
        <v>0</v>
      </c>
      <c r="Q255" s="135">
        <f t="shared" si="141"/>
        <v>0</v>
      </c>
      <c r="R255" s="135">
        <f t="shared" si="142"/>
        <v>0</v>
      </c>
      <c r="S255" s="135">
        <f t="shared" si="143"/>
        <v>0</v>
      </c>
      <c r="T255" s="135">
        <f t="shared" si="144"/>
        <v>0</v>
      </c>
      <c r="U255" s="135">
        <f t="shared" si="145"/>
        <v>0</v>
      </c>
      <c r="V255" s="135">
        <f t="shared" si="146"/>
        <v>0</v>
      </c>
      <c r="W255" s="135">
        <f t="shared" si="147"/>
        <v>0</v>
      </c>
      <c r="X255" s="135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1">
        <v>39705</v>
      </c>
      <c r="E256" s="137" t="s">
        <v>320</v>
      </c>
      <c r="G256" s="43">
        <v>6.2</v>
      </c>
      <c r="H256" s="135" t="str">
        <f t="shared" si="133"/>
        <v>P, S, T &amp; D Plant - Customer</v>
      </c>
      <c r="I256" s="42">
        <f>'Plt. Class.'!J$256</f>
        <v>0</v>
      </c>
      <c r="J256" s="135">
        <f t="shared" si="134"/>
        <v>0</v>
      </c>
      <c r="K256" s="135">
        <f t="shared" si="135"/>
        <v>0</v>
      </c>
      <c r="L256" s="135">
        <f t="shared" si="136"/>
        <v>0</v>
      </c>
      <c r="M256" s="135">
        <f t="shared" si="137"/>
        <v>0</v>
      </c>
      <c r="N256" s="135">
        <f t="shared" si="138"/>
        <v>0</v>
      </c>
      <c r="O256" s="135">
        <f t="shared" si="139"/>
        <v>0</v>
      </c>
      <c r="P256" s="135">
        <f t="shared" si="140"/>
        <v>0</v>
      </c>
      <c r="Q256" s="135">
        <f t="shared" si="141"/>
        <v>0</v>
      </c>
      <c r="R256" s="135">
        <f t="shared" si="142"/>
        <v>0</v>
      </c>
      <c r="S256" s="135">
        <f t="shared" si="143"/>
        <v>0</v>
      </c>
      <c r="T256" s="135">
        <f t="shared" si="144"/>
        <v>0</v>
      </c>
      <c r="U256" s="135">
        <f t="shared" si="145"/>
        <v>0</v>
      </c>
      <c r="V256" s="135">
        <f t="shared" si="146"/>
        <v>0</v>
      </c>
      <c r="W256" s="135">
        <f t="shared" si="147"/>
        <v>0</v>
      </c>
      <c r="X256" s="135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1">
        <v>39800</v>
      </c>
      <c r="E257" s="137" t="s">
        <v>321</v>
      </c>
      <c r="G257" s="43">
        <v>6.2</v>
      </c>
      <c r="H257" s="135" t="str">
        <f t="shared" si="133"/>
        <v>P, S, T &amp; D Plant - Customer</v>
      </c>
      <c r="I257" s="42">
        <f>'Plt. Class.'!J$257</f>
        <v>6604.5848923023486</v>
      </c>
      <c r="J257" s="135">
        <f t="shared" si="134"/>
        <v>5055.8939608281698</v>
      </c>
      <c r="K257" s="135">
        <f t="shared" si="135"/>
        <v>1472.0082746184585</v>
      </c>
      <c r="L257" s="135">
        <f t="shared" si="136"/>
        <v>4.3730671781174228</v>
      </c>
      <c r="M257" s="135">
        <f t="shared" si="137"/>
        <v>46.071186608899055</v>
      </c>
      <c r="N257" s="135">
        <f t="shared" si="138"/>
        <v>26.238403068704535</v>
      </c>
      <c r="O257" s="135">
        <f t="shared" si="139"/>
        <v>0</v>
      </c>
      <c r="P257" s="135">
        <f t="shared" si="140"/>
        <v>0</v>
      </c>
      <c r="Q257" s="135">
        <f t="shared" si="141"/>
        <v>0</v>
      </c>
      <c r="R257" s="135">
        <f t="shared" si="142"/>
        <v>0</v>
      </c>
      <c r="S257" s="135">
        <f t="shared" si="143"/>
        <v>0</v>
      </c>
      <c r="T257" s="135">
        <f t="shared" si="144"/>
        <v>0</v>
      </c>
      <c r="U257" s="135">
        <f t="shared" si="145"/>
        <v>0</v>
      </c>
      <c r="V257" s="135">
        <f t="shared" si="146"/>
        <v>0</v>
      </c>
      <c r="W257" s="135">
        <f t="shared" si="147"/>
        <v>0</v>
      </c>
      <c r="X257" s="135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1">
        <v>39900</v>
      </c>
      <c r="E258" s="137" t="s">
        <v>322</v>
      </c>
      <c r="G258" s="43">
        <v>6.2</v>
      </c>
      <c r="H258" s="135" t="str">
        <f t="shared" si="133"/>
        <v>P, S, T &amp; D Plant - Customer</v>
      </c>
      <c r="I258" s="42">
        <f>'Plt. Class.'!J$258</f>
        <v>17398.071099101369</v>
      </c>
      <c r="J258" s="135">
        <f t="shared" si="134"/>
        <v>13318.445297376142</v>
      </c>
      <c r="K258" s="135">
        <f t="shared" si="135"/>
        <v>3877.6251706789444</v>
      </c>
      <c r="L258" s="135">
        <f t="shared" si="136"/>
        <v>11.519714702237875</v>
      </c>
      <c r="M258" s="135">
        <f t="shared" si="137"/>
        <v>121.36262813061876</v>
      </c>
      <c r="N258" s="135">
        <f t="shared" si="138"/>
        <v>69.118288213427249</v>
      </c>
      <c r="O258" s="135">
        <f t="shared" si="139"/>
        <v>0</v>
      </c>
      <c r="P258" s="135">
        <f t="shared" si="140"/>
        <v>0</v>
      </c>
      <c r="Q258" s="135">
        <f t="shared" si="141"/>
        <v>0</v>
      </c>
      <c r="R258" s="135">
        <f t="shared" si="142"/>
        <v>0</v>
      </c>
      <c r="S258" s="135">
        <f t="shared" si="143"/>
        <v>0</v>
      </c>
      <c r="T258" s="135">
        <f t="shared" si="144"/>
        <v>0</v>
      </c>
      <c r="U258" s="135">
        <f t="shared" si="145"/>
        <v>0</v>
      </c>
      <c r="V258" s="135">
        <f t="shared" si="146"/>
        <v>0</v>
      </c>
      <c r="W258" s="135">
        <f t="shared" si="147"/>
        <v>0</v>
      </c>
      <c r="X258" s="135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1">
        <v>39901</v>
      </c>
      <c r="E259" s="137" t="s">
        <v>323</v>
      </c>
      <c r="G259" s="43">
        <v>6.2</v>
      </c>
      <c r="H259" s="135" t="str">
        <f t="shared" si="133"/>
        <v>P, S, T &amp; D Plant - Customer</v>
      </c>
      <c r="I259" s="42">
        <f>'Plt. Class.'!J$259</f>
        <v>220057.02757608233</v>
      </c>
      <c r="J259" s="135">
        <f t="shared" si="134"/>
        <v>168456.46091345299</v>
      </c>
      <c r="K259" s="135">
        <f t="shared" si="135"/>
        <v>49045.590413633916</v>
      </c>
      <c r="L259" s="135">
        <f t="shared" si="136"/>
        <v>145.70547283427854</v>
      </c>
      <c r="M259" s="135">
        <f t="shared" si="137"/>
        <v>1535.0379391554982</v>
      </c>
      <c r="N259" s="135">
        <f t="shared" si="138"/>
        <v>874.23283700567117</v>
      </c>
      <c r="O259" s="135">
        <f t="shared" si="139"/>
        <v>0</v>
      </c>
      <c r="P259" s="135">
        <f t="shared" si="140"/>
        <v>0</v>
      </c>
      <c r="Q259" s="135">
        <f t="shared" si="141"/>
        <v>0</v>
      </c>
      <c r="R259" s="135">
        <f t="shared" si="142"/>
        <v>0</v>
      </c>
      <c r="S259" s="135">
        <f t="shared" si="143"/>
        <v>0</v>
      </c>
      <c r="T259" s="135">
        <f t="shared" si="144"/>
        <v>0</v>
      </c>
      <c r="U259" s="135">
        <f t="shared" si="145"/>
        <v>0</v>
      </c>
      <c r="V259" s="135">
        <f t="shared" si="146"/>
        <v>0</v>
      </c>
      <c r="W259" s="135">
        <f t="shared" si="147"/>
        <v>0</v>
      </c>
      <c r="X259" s="135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1">
        <v>39902</v>
      </c>
      <c r="E260" s="137" t="s">
        <v>324</v>
      </c>
      <c r="G260" s="43">
        <v>6.2</v>
      </c>
      <c r="H260" s="135" t="str">
        <f t="shared" si="133"/>
        <v>P, S, T &amp; D Plant - Customer</v>
      </c>
      <c r="I260" s="42">
        <f>'Plt. Class.'!J$260</f>
        <v>44690.493633874015</v>
      </c>
      <c r="J260" s="135">
        <f t="shared" si="134"/>
        <v>34211.142797676635</v>
      </c>
      <c r="K260" s="135">
        <f t="shared" si="135"/>
        <v>9960.4710210505928</v>
      </c>
      <c r="L260" s="135">
        <f t="shared" si="136"/>
        <v>29.590736446122339</v>
      </c>
      <c r="M260" s="135">
        <f t="shared" si="137"/>
        <v>311.74466002393683</v>
      </c>
      <c r="N260" s="135">
        <f t="shared" si="138"/>
        <v>177.54441867673404</v>
      </c>
      <c r="O260" s="135">
        <f t="shared" si="139"/>
        <v>0</v>
      </c>
      <c r="P260" s="135">
        <f t="shared" si="140"/>
        <v>0</v>
      </c>
      <c r="Q260" s="135">
        <f t="shared" si="141"/>
        <v>0</v>
      </c>
      <c r="R260" s="135">
        <f t="shared" si="142"/>
        <v>0</v>
      </c>
      <c r="S260" s="135">
        <f t="shared" si="143"/>
        <v>0</v>
      </c>
      <c r="T260" s="135">
        <f t="shared" si="144"/>
        <v>0</v>
      </c>
      <c r="U260" s="135">
        <f t="shared" si="145"/>
        <v>0</v>
      </c>
      <c r="V260" s="135">
        <f t="shared" si="146"/>
        <v>0</v>
      </c>
      <c r="W260" s="135">
        <f t="shared" si="147"/>
        <v>0</v>
      </c>
      <c r="X260" s="135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1">
        <v>39903</v>
      </c>
      <c r="E261" s="137" t="s">
        <v>325</v>
      </c>
      <c r="G261" s="43">
        <v>6.2</v>
      </c>
      <c r="H261" s="135" t="str">
        <f t="shared" si="133"/>
        <v>P, S, T &amp; D Plant - Customer</v>
      </c>
      <c r="I261" s="42">
        <f>'Plt. Class.'!J$261</f>
        <v>14869.514514082624</v>
      </c>
      <c r="J261" s="135">
        <f t="shared" si="134"/>
        <v>11382.802985819442</v>
      </c>
      <c r="K261" s="135">
        <f t="shared" si="135"/>
        <v>3314.0687509065765</v>
      </c>
      <c r="L261" s="135">
        <f t="shared" si="136"/>
        <v>9.8454917207381989</v>
      </c>
      <c r="M261" s="135">
        <f t="shared" si="137"/>
        <v>103.72433531143908</v>
      </c>
      <c r="N261" s="135">
        <f t="shared" si="138"/>
        <v>59.072950324429193</v>
      </c>
      <c r="O261" s="135">
        <f t="shared" si="139"/>
        <v>0</v>
      </c>
      <c r="P261" s="135">
        <f t="shared" si="140"/>
        <v>0</v>
      </c>
      <c r="Q261" s="135">
        <f t="shared" si="141"/>
        <v>0</v>
      </c>
      <c r="R261" s="135">
        <f t="shared" si="142"/>
        <v>0</v>
      </c>
      <c r="S261" s="135">
        <f t="shared" si="143"/>
        <v>0</v>
      </c>
      <c r="T261" s="135">
        <f t="shared" si="144"/>
        <v>0</v>
      </c>
      <c r="U261" s="135">
        <f t="shared" si="145"/>
        <v>0</v>
      </c>
      <c r="V261" s="135">
        <f t="shared" si="146"/>
        <v>0</v>
      </c>
      <c r="W261" s="135">
        <f t="shared" si="147"/>
        <v>0</v>
      </c>
      <c r="X261" s="135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1">
        <v>39904</v>
      </c>
      <c r="E262" s="137" t="s">
        <v>326</v>
      </c>
      <c r="G262" s="43">
        <v>6.2</v>
      </c>
      <c r="H262" s="135" t="str">
        <f t="shared" si="133"/>
        <v>P, S, T &amp; D Plant - Customer</v>
      </c>
      <c r="I262" s="42">
        <f>'Plt. Class.'!J$262</f>
        <v>0</v>
      </c>
      <c r="J262" s="135">
        <f t="shared" si="134"/>
        <v>0</v>
      </c>
      <c r="K262" s="135">
        <f t="shared" si="135"/>
        <v>0</v>
      </c>
      <c r="L262" s="135">
        <f t="shared" si="136"/>
        <v>0</v>
      </c>
      <c r="M262" s="135">
        <f t="shared" si="137"/>
        <v>0</v>
      </c>
      <c r="N262" s="135">
        <f t="shared" si="138"/>
        <v>0</v>
      </c>
      <c r="O262" s="135">
        <f t="shared" si="139"/>
        <v>0</v>
      </c>
      <c r="P262" s="135">
        <f t="shared" si="140"/>
        <v>0</v>
      </c>
      <c r="Q262" s="135">
        <f t="shared" si="141"/>
        <v>0</v>
      </c>
      <c r="R262" s="135">
        <f t="shared" si="142"/>
        <v>0</v>
      </c>
      <c r="S262" s="135">
        <f t="shared" si="143"/>
        <v>0</v>
      </c>
      <c r="T262" s="135">
        <f t="shared" si="144"/>
        <v>0</v>
      </c>
      <c r="U262" s="135">
        <f t="shared" si="145"/>
        <v>0</v>
      </c>
      <c r="V262" s="135">
        <f t="shared" si="146"/>
        <v>0</v>
      </c>
      <c r="W262" s="135">
        <f t="shared" si="147"/>
        <v>0</v>
      </c>
      <c r="X262" s="135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1">
        <v>39905</v>
      </c>
      <c r="E263" s="137" t="s">
        <v>327</v>
      </c>
      <c r="G263" s="43">
        <v>6.2</v>
      </c>
      <c r="H263" s="135" t="str">
        <f t="shared" si="133"/>
        <v>P, S, T &amp; D Plant - Customer</v>
      </c>
      <c r="I263" s="42">
        <f>'Plt. Class.'!J$263</f>
        <v>0</v>
      </c>
      <c r="J263" s="135">
        <f t="shared" si="134"/>
        <v>0</v>
      </c>
      <c r="K263" s="135">
        <f t="shared" si="135"/>
        <v>0</v>
      </c>
      <c r="L263" s="135">
        <f t="shared" si="136"/>
        <v>0</v>
      </c>
      <c r="M263" s="135">
        <f t="shared" si="137"/>
        <v>0</v>
      </c>
      <c r="N263" s="135">
        <f t="shared" si="138"/>
        <v>0</v>
      </c>
      <c r="O263" s="135">
        <f t="shared" si="139"/>
        <v>0</v>
      </c>
      <c r="P263" s="135">
        <f t="shared" si="140"/>
        <v>0</v>
      </c>
      <c r="Q263" s="135">
        <f t="shared" si="141"/>
        <v>0</v>
      </c>
      <c r="R263" s="135">
        <f t="shared" si="142"/>
        <v>0</v>
      </c>
      <c r="S263" s="135">
        <f t="shared" si="143"/>
        <v>0</v>
      </c>
      <c r="T263" s="135">
        <f t="shared" si="144"/>
        <v>0</v>
      </c>
      <c r="U263" s="135">
        <f t="shared" si="145"/>
        <v>0</v>
      </c>
      <c r="V263" s="135">
        <f t="shared" si="146"/>
        <v>0</v>
      </c>
      <c r="W263" s="135">
        <f t="shared" si="147"/>
        <v>0</v>
      </c>
      <c r="X263" s="135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1">
        <v>39906</v>
      </c>
      <c r="E264" s="137" t="s">
        <v>328</v>
      </c>
      <c r="G264" s="43">
        <v>6.2</v>
      </c>
      <c r="H264" s="135" t="str">
        <f t="shared" si="133"/>
        <v>P, S, T &amp; D Plant - Customer</v>
      </c>
      <c r="I264" s="42">
        <f>'Plt. Class.'!J$264</f>
        <v>24712.623113507576</v>
      </c>
      <c r="J264" s="135">
        <f t="shared" si="134"/>
        <v>18917.828144116738</v>
      </c>
      <c r="K264" s="135">
        <f t="shared" si="135"/>
        <v>5507.8685948920383</v>
      </c>
      <c r="L264" s="135">
        <f t="shared" si="136"/>
        <v>16.362869549730771</v>
      </c>
      <c r="M264" s="135">
        <f t="shared" si="137"/>
        <v>172.38628765068478</v>
      </c>
      <c r="N264" s="135">
        <f t="shared" si="138"/>
        <v>98.177217298384619</v>
      </c>
      <c r="O264" s="135">
        <f t="shared" si="139"/>
        <v>0</v>
      </c>
      <c r="P264" s="135">
        <f t="shared" si="140"/>
        <v>0</v>
      </c>
      <c r="Q264" s="135">
        <f t="shared" si="141"/>
        <v>0</v>
      </c>
      <c r="R264" s="135">
        <f t="shared" si="142"/>
        <v>0</v>
      </c>
      <c r="S264" s="135">
        <f t="shared" si="143"/>
        <v>0</v>
      </c>
      <c r="T264" s="135">
        <f t="shared" si="144"/>
        <v>0</v>
      </c>
      <c r="U264" s="135">
        <f t="shared" si="145"/>
        <v>0</v>
      </c>
      <c r="V264" s="135">
        <f t="shared" si="146"/>
        <v>0</v>
      </c>
      <c r="W264" s="135">
        <f t="shared" si="147"/>
        <v>0</v>
      </c>
      <c r="X264" s="135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1">
        <v>39907</v>
      </c>
      <c r="E265" s="137" t="s">
        <v>329</v>
      </c>
      <c r="G265" s="43">
        <v>6.2</v>
      </c>
      <c r="H265" s="135" t="str">
        <f t="shared" si="133"/>
        <v>P, S, T &amp; D Plant - Customer</v>
      </c>
      <c r="I265" s="42">
        <f>'Plt. Class.'!J$265</f>
        <v>5686.8485826886135</v>
      </c>
      <c r="J265" s="135">
        <f t="shared" si="134"/>
        <v>4353.3551122751423</v>
      </c>
      <c r="K265" s="135">
        <f t="shared" si="135"/>
        <v>1267.4662082058185</v>
      </c>
      <c r="L265" s="135">
        <f t="shared" si="136"/>
        <v>3.765410133930442</v>
      </c>
      <c r="M265" s="135">
        <f t="shared" si="137"/>
        <v>39.669391270140437</v>
      </c>
      <c r="N265" s="135">
        <f t="shared" si="138"/>
        <v>22.59246080358265</v>
      </c>
      <c r="O265" s="135">
        <f t="shared" si="139"/>
        <v>0</v>
      </c>
      <c r="P265" s="135">
        <f t="shared" si="140"/>
        <v>0</v>
      </c>
      <c r="Q265" s="135">
        <f t="shared" si="141"/>
        <v>0</v>
      </c>
      <c r="R265" s="135">
        <f t="shared" si="142"/>
        <v>0</v>
      </c>
      <c r="S265" s="135">
        <f t="shared" si="143"/>
        <v>0</v>
      </c>
      <c r="T265" s="135">
        <f t="shared" si="144"/>
        <v>0</v>
      </c>
      <c r="U265" s="135">
        <f t="shared" si="145"/>
        <v>0</v>
      </c>
      <c r="V265" s="135">
        <f t="shared" si="146"/>
        <v>0</v>
      </c>
      <c r="W265" s="135">
        <f t="shared" si="147"/>
        <v>0</v>
      </c>
      <c r="X265" s="135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1">
        <v>39908</v>
      </c>
      <c r="E266" s="137" t="s">
        <v>330</v>
      </c>
      <c r="G266" s="43">
        <v>6.2</v>
      </c>
      <c r="H266" s="135" t="str">
        <f t="shared" si="133"/>
        <v>P, S, T &amp; D Plant - Customer</v>
      </c>
      <c r="I266" s="42">
        <f>'Plt. Class.'!J$266</f>
        <v>2127320.8341642786</v>
      </c>
      <c r="J266" s="135">
        <f t="shared" si="134"/>
        <v>1628491.2274699775</v>
      </c>
      <c r="K266" s="135">
        <f t="shared" si="135"/>
        <v>474130.30822084658</v>
      </c>
      <c r="L266" s="135">
        <f t="shared" si="136"/>
        <v>1408.5543707753297</v>
      </c>
      <c r="M266" s="135">
        <f t="shared" si="137"/>
        <v>14839.417878027421</v>
      </c>
      <c r="N266" s="135">
        <f t="shared" si="138"/>
        <v>8451.3262246519789</v>
      </c>
      <c r="O266" s="135">
        <f t="shared" si="139"/>
        <v>0</v>
      </c>
      <c r="P266" s="135">
        <f t="shared" si="140"/>
        <v>0</v>
      </c>
      <c r="Q266" s="135">
        <f t="shared" si="141"/>
        <v>0</v>
      </c>
      <c r="R266" s="135">
        <f t="shared" si="142"/>
        <v>0</v>
      </c>
      <c r="S266" s="135">
        <f t="shared" si="143"/>
        <v>0</v>
      </c>
      <c r="T266" s="135">
        <f t="shared" si="144"/>
        <v>0</v>
      </c>
      <c r="U266" s="135">
        <f t="shared" si="145"/>
        <v>0</v>
      </c>
      <c r="V266" s="135">
        <f t="shared" si="146"/>
        <v>0</v>
      </c>
      <c r="W266" s="135">
        <f t="shared" si="147"/>
        <v>0</v>
      </c>
      <c r="X266" s="135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1">
        <v>39909</v>
      </c>
      <c r="E267" s="137" t="s">
        <v>331</v>
      </c>
      <c r="G267" s="43">
        <v>6.2</v>
      </c>
      <c r="H267" s="135" t="str">
        <f t="shared" si="133"/>
        <v>P, S, T &amp; D Plant - Customer</v>
      </c>
      <c r="I267" s="42">
        <f>'Plt. Class.'!J$267</f>
        <v>199.83603267769743</v>
      </c>
      <c r="J267" s="135">
        <f t="shared" si="134"/>
        <v>152.9770314480468</v>
      </c>
      <c r="K267" s="135">
        <f t="shared" si="135"/>
        <v>44.538801221457454</v>
      </c>
      <c r="L267" s="135">
        <f t="shared" si="136"/>
        <v>0.13231662697326621</v>
      </c>
      <c r="M267" s="135">
        <f t="shared" si="137"/>
        <v>1.3939836193803259</v>
      </c>
      <c r="N267" s="135">
        <f t="shared" si="138"/>
        <v>0.79389976183959721</v>
      </c>
      <c r="O267" s="135">
        <f t="shared" si="139"/>
        <v>0</v>
      </c>
      <c r="P267" s="135">
        <f t="shared" si="140"/>
        <v>0</v>
      </c>
      <c r="Q267" s="135">
        <f t="shared" si="141"/>
        <v>0</v>
      </c>
      <c r="R267" s="135">
        <f t="shared" si="142"/>
        <v>0</v>
      </c>
      <c r="S267" s="135">
        <f t="shared" si="143"/>
        <v>0</v>
      </c>
      <c r="T267" s="135">
        <f t="shared" si="144"/>
        <v>0</v>
      </c>
      <c r="U267" s="135">
        <f t="shared" si="145"/>
        <v>0</v>
      </c>
      <c r="V267" s="135">
        <f t="shared" si="146"/>
        <v>0</v>
      </c>
      <c r="W267" s="135">
        <f t="shared" si="147"/>
        <v>0</v>
      </c>
      <c r="X267" s="135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1">
        <v>39924</v>
      </c>
      <c r="E268" s="137" t="s">
        <v>332</v>
      </c>
      <c r="G268" s="43">
        <v>6.2</v>
      </c>
      <c r="H268" s="135" t="str">
        <f t="shared" si="133"/>
        <v>P, S, T &amp; D Plant - Customer</v>
      </c>
      <c r="I268" s="42">
        <f>'Plt. Class.'!J$268</f>
        <v>0</v>
      </c>
      <c r="J268" s="135">
        <f t="shared" si="134"/>
        <v>0</v>
      </c>
      <c r="K268" s="135">
        <f t="shared" si="135"/>
        <v>0</v>
      </c>
      <c r="L268" s="135">
        <f t="shared" si="136"/>
        <v>0</v>
      </c>
      <c r="M268" s="135">
        <f t="shared" si="137"/>
        <v>0</v>
      </c>
      <c r="N268" s="135">
        <f t="shared" si="138"/>
        <v>0</v>
      </c>
      <c r="O268" s="135">
        <f t="shared" si="139"/>
        <v>0</v>
      </c>
      <c r="P268" s="135">
        <f t="shared" si="140"/>
        <v>0</v>
      </c>
      <c r="Q268" s="135">
        <f t="shared" si="141"/>
        <v>0</v>
      </c>
      <c r="R268" s="135">
        <f t="shared" si="142"/>
        <v>0</v>
      </c>
      <c r="S268" s="135">
        <f t="shared" si="143"/>
        <v>0</v>
      </c>
      <c r="T268" s="135">
        <f t="shared" si="144"/>
        <v>0</v>
      </c>
      <c r="U268" s="135">
        <f t="shared" si="145"/>
        <v>0</v>
      </c>
      <c r="V268" s="135">
        <f t="shared" si="146"/>
        <v>0</v>
      </c>
      <c r="W268" s="135">
        <f t="shared" si="147"/>
        <v>0</v>
      </c>
      <c r="X268" s="135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5"/>
      <c r="I270" s="42">
        <f>'Plt. Class.'!J$270</f>
        <v>3245198.2024113438</v>
      </c>
      <c r="J270" s="42">
        <f>SUM(J235:J268)</f>
        <v>2484240.6087299692</v>
      </c>
      <c r="K270" s="42">
        <f t="shared" ref="K270:X270" si="151">SUM(K235:K268)</f>
        <v>723279.15904207621</v>
      </c>
      <c r="L270" s="42">
        <f t="shared" si="151"/>
        <v>2148.7300075423182</v>
      </c>
      <c r="M270" s="42">
        <f t="shared" si="151"/>
        <v>22637.324586502174</v>
      </c>
      <c r="N270" s="42">
        <f t="shared" si="151"/>
        <v>12892.380045253911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5"/>
      <c r="I271" s="42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359</v>
      </c>
      <c r="E272" s="44"/>
      <c r="G272" s="43">
        <v>6.2</v>
      </c>
      <c r="H272" s="135" t="str">
        <f>VLOOKUP($G272,alloc,3)</f>
        <v>P, S, T &amp; D Plant - Customer</v>
      </c>
      <c r="I272" s="42">
        <f>'Plt. Class.'!J$272</f>
        <v>79934.688275694833</v>
      </c>
      <c r="J272" s="135">
        <f>$I272*VLOOKUP($G272,alloc,6)</f>
        <v>61191.023251861741</v>
      </c>
      <c r="K272" s="135">
        <f>$I272*VLOOKUP($G272,alloc,7)</f>
        <v>17815.581825287463</v>
      </c>
      <c r="L272" s="135">
        <f>$I272*VLOOKUP($G272,alloc,8)</f>
        <v>52.9268330094297</v>
      </c>
      <c r="M272" s="135">
        <f>$I272*VLOOKUP($G272,alloc,9)</f>
        <v>557.59536747962568</v>
      </c>
      <c r="N272" s="135">
        <f>$I272*VLOOKUP($G272,alloc,10)</f>
        <v>317.56099805657817</v>
      </c>
      <c r="O272" s="135">
        <f>$I272*VLOOKUP($G272,alloc,11)</f>
        <v>0</v>
      </c>
      <c r="P272" s="135">
        <f>$I272*VLOOKUP($G272,alloc,12)</f>
        <v>0</v>
      </c>
      <c r="Q272" s="135">
        <f>$I272*VLOOKUP($G272,alloc,13)</f>
        <v>0</v>
      </c>
      <c r="R272" s="135">
        <f>$I272*VLOOKUP($G272,alloc,14)</f>
        <v>0</v>
      </c>
      <c r="S272" s="135">
        <f>$I272*VLOOKUP($G272,alloc,15)</f>
        <v>0</v>
      </c>
      <c r="T272" s="135">
        <f>$I272*VLOOKUP($G272,alloc,16)</f>
        <v>0</v>
      </c>
      <c r="U272" s="135">
        <f>$I272*VLOOKUP($G272,alloc,17)</f>
        <v>0</v>
      </c>
      <c r="V272" s="135">
        <f>$I272*VLOOKUP($G272,alloc,18)</f>
        <v>0</v>
      </c>
      <c r="W272" s="135">
        <f>$I272*VLOOKUP($G272,alloc,19)</f>
        <v>0</v>
      </c>
      <c r="X272" s="135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273967331.09739214</v>
      </c>
      <c r="J274" s="42">
        <f t="shared" ref="J274:X274" si="152">J133+J145+J184+J227+J270</f>
        <v>209725485.75670668</v>
      </c>
      <c r="K274" s="42">
        <f t="shared" si="152"/>
        <v>61060942.500795461</v>
      </c>
      <c r="L274" s="42">
        <f t="shared" si="152"/>
        <v>181400.8848451316</v>
      </c>
      <c r="M274" s="42">
        <f t="shared" si="152"/>
        <v>1911096.6459740628</v>
      </c>
      <c r="N274" s="42">
        <f t="shared" si="152"/>
        <v>1088405.3090707897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385</v>
      </c>
      <c r="E276" s="44"/>
      <c r="G276" s="43"/>
      <c r="H276" s="44"/>
      <c r="I276" s="42">
        <f>'Plt. Class.'!J$276</f>
        <v>11456798.8589391</v>
      </c>
      <c r="J276" s="42">
        <f t="shared" ref="J276:X276" si="153">J135+J147+J186+J229+J272</f>
        <v>8770325.6307363342</v>
      </c>
      <c r="K276" s="42">
        <f t="shared" si="153"/>
        <v>2553453.8500145958</v>
      </c>
      <c r="L276" s="42">
        <f t="shared" si="153"/>
        <v>7585.8440573173493</v>
      </c>
      <c r="M276" s="42">
        <f t="shared" si="153"/>
        <v>79918.469786949005</v>
      </c>
      <c r="N276" s="42">
        <f t="shared" si="153"/>
        <v>45515.064343904087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8"/>
      <c r="H279" s="44"/>
      <c r="I279" s="44"/>
      <c r="J279" s="44"/>
      <c r="K279" s="44"/>
      <c r="L279" s="44"/>
      <c r="M279" s="44"/>
      <c r="N279" s="131"/>
      <c r="O279" s="131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0" t="s">
        <v>38</v>
      </c>
      <c r="H280" s="148" t="s">
        <v>38</v>
      </c>
      <c r="I280" s="45" t="s">
        <v>1</v>
      </c>
      <c r="J280" s="3" t="s">
        <v>56</v>
      </c>
      <c r="K280" s="3" t="s">
        <v>608</v>
      </c>
      <c r="L280" s="3" t="s">
        <v>608</v>
      </c>
      <c r="M280" s="68" t="s">
        <v>609</v>
      </c>
      <c r="N280" s="68" t="s">
        <v>609</v>
      </c>
      <c r="O280" s="45"/>
      <c r="P280" s="45"/>
      <c r="Q280" s="45"/>
      <c r="R280" s="45"/>
      <c r="S280" s="45"/>
      <c r="T280" s="131"/>
      <c r="U280" s="131"/>
      <c r="V280" s="131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1" t="s">
        <v>301</v>
      </c>
      <c r="B281" s="44"/>
      <c r="C281" s="131" t="s">
        <v>299</v>
      </c>
      <c r="D281" s="44"/>
      <c r="E281" s="44"/>
      <c r="F281" s="44"/>
      <c r="G281" s="130" t="s">
        <v>39</v>
      </c>
      <c r="H281" s="148" t="s">
        <v>21</v>
      </c>
      <c r="I281" s="45" t="s">
        <v>2</v>
      </c>
      <c r="J281" s="3" t="s">
        <v>508</v>
      </c>
      <c r="K281" s="68" t="s">
        <v>610</v>
      </c>
      <c r="L281" s="68" t="s">
        <v>611</v>
      </c>
      <c r="M281" s="68" t="s">
        <v>610</v>
      </c>
      <c r="N281" s="68" t="s">
        <v>611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2" t="s">
        <v>300</v>
      </c>
      <c r="B282" s="133"/>
      <c r="C282" s="132" t="s">
        <v>300</v>
      </c>
      <c r="D282" s="44"/>
      <c r="E282" s="44"/>
      <c r="F282" s="44"/>
      <c r="G282" s="128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333</v>
      </c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6">
        <v>30100</v>
      </c>
      <c r="D285" s="44"/>
      <c r="E285" s="137" t="s">
        <v>334</v>
      </c>
      <c r="G285" s="43">
        <v>6.4</v>
      </c>
      <c r="H285" s="135" t="str">
        <f>VLOOKUP($G285,alloc,3)</f>
        <v>P, S, T &amp; D Plant - Demand</v>
      </c>
      <c r="I285" s="42">
        <f>'Plt. Class.'!K$14</f>
        <v>4762.0078698808193</v>
      </c>
      <c r="J285" s="135">
        <f>$I285*VLOOKUP($G285,alloc,6)</f>
        <v>2357.77766506239</v>
      </c>
      <c r="K285" s="135">
        <f>$I285*VLOOKUP($G285,alloc,7)</f>
        <v>1199.2190258793685</v>
      </c>
      <c r="L285" s="135">
        <f>$I285*VLOOKUP($G285,alloc,8)</f>
        <v>16.193804993884971</v>
      </c>
      <c r="M285" s="135">
        <f>$I285*VLOOKUP($G285,alloc,9)</f>
        <v>603.09511925198649</v>
      </c>
      <c r="N285" s="135">
        <f>$I285*VLOOKUP($G285,alloc,10)</f>
        <v>585.72225469318903</v>
      </c>
      <c r="O285" s="135">
        <f>$I285*VLOOKUP($G285,alloc,11)</f>
        <v>0</v>
      </c>
      <c r="P285" s="135">
        <f>$I285*VLOOKUP($G285,alloc,12)</f>
        <v>0</v>
      </c>
      <c r="Q285" s="135">
        <f>$I285*VLOOKUP($G285,alloc,13)</f>
        <v>0</v>
      </c>
      <c r="R285" s="135">
        <f>$I285*VLOOKUP($G285,alloc,14)</f>
        <v>0</v>
      </c>
      <c r="S285" s="135">
        <f>$I285*VLOOKUP($G285,alloc,15)</f>
        <v>0</v>
      </c>
      <c r="T285" s="135">
        <f>$I285*VLOOKUP($G285,alloc,16)</f>
        <v>0</v>
      </c>
      <c r="U285" s="135">
        <f>$I285*VLOOKUP($G285,alloc,17)</f>
        <v>0</v>
      </c>
      <c r="V285" s="135">
        <f>$I285*VLOOKUP($G285,alloc,18)</f>
        <v>0</v>
      </c>
      <c r="W285" s="135">
        <f>$I285*VLOOKUP($G285,alloc,19)</f>
        <v>0</v>
      </c>
      <c r="X285" s="135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6">
        <v>30200</v>
      </c>
      <c r="D286" s="44"/>
      <c r="E286" s="137" t="s">
        <v>196</v>
      </c>
      <c r="G286" s="43">
        <v>6.4</v>
      </c>
      <c r="H286" s="135" t="str">
        <f>VLOOKUP($G286,alloc,3)</f>
        <v>P, S, T &amp; D Plant - Demand</v>
      </c>
      <c r="I286" s="42">
        <f>'Plt. Class.'!K$15</f>
        <v>68518.443958066549</v>
      </c>
      <c r="J286" s="135">
        <f>$I286*VLOOKUP($G286,alloc,6)</f>
        <v>33925.02936228906</v>
      </c>
      <c r="K286" s="135">
        <f>$I286*VLOOKUP($G286,alloc,7)</f>
        <v>17255.036922108055</v>
      </c>
      <c r="L286" s="135">
        <f>$I286*VLOOKUP($G286,alloc,8)</f>
        <v>233.00556199398622</v>
      </c>
      <c r="M286" s="135">
        <f>$I286*VLOOKUP($G286,alloc,9)</f>
        <v>8677.6713224719861</v>
      </c>
      <c r="N286" s="135">
        <f>$I286*VLOOKUP($G286,alloc,10)</f>
        <v>8427.7007892034562</v>
      </c>
      <c r="O286" s="135">
        <f>$I286*VLOOKUP($G286,alloc,11)</f>
        <v>0</v>
      </c>
      <c r="P286" s="135">
        <f>$I286*VLOOKUP($G286,alloc,12)</f>
        <v>0</v>
      </c>
      <c r="Q286" s="135">
        <f>$I286*VLOOKUP($G286,alloc,13)</f>
        <v>0</v>
      </c>
      <c r="R286" s="135">
        <f>$I286*VLOOKUP($G286,alloc,14)</f>
        <v>0</v>
      </c>
      <c r="S286" s="135">
        <f>$I286*VLOOKUP($G286,alloc,15)</f>
        <v>0</v>
      </c>
      <c r="T286" s="135">
        <f>$I286*VLOOKUP($G286,alloc,16)</f>
        <v>0</v>
      </c>
      <c r="U286" s="135">
        <f>$I286*VLOOKUP($G286,alloc,17)</f>
        <v>0</v>
      </c>
      <c r="V286" s="135">
        <f>$I286*VLOOKUP($G286,alloc,18)</f>
        <v>0</v>
      </c>
      <c r="W286" s="135">
        <f>$I286*VLOOKUP($G286,alloc,19)</f>
        <v>0</v>
      </c>
      <c r="X286" s="135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8">
        <v>30300</v>
      </c>
      <c r="D287" s="44"/>
      <c r="E287" s="137" t="s">
        <v>335</v>
      </c>
      <c r="G287" s="43">
        <v>99</v>
      </c>
      <c r="H287" s="135" t="str">
        <f>VLOOKUP($G287,alloc,3)</f>
        <v>-</v>
      </c>
      <c r="I287" s="42">
        <f>'Plt. Class.'!K$16</f>
        <v>0</v>
      </c>
      <c r="J287" s="135">
        <f>$I287*VLOOKUP($G287,alloc,6)</f>
        <v>0</v>
      </c>
      <c r="K287" s="135">
        <f>$I287*VLOOKUP($G287,alloc,7)</f>
        <v>0</v>
      </c>
      <c r="L287" s="135">
        <f>$I287*VLOOKUP($G287,alloc,8)</f>
        <v>0</v>
      </c>
      <c r="M287" s="135">
        <f>$I287*VLOOKUP($G287,alloc,9)</f>
        <v>0</v>
      </c>
      <c r="N287" s="135">
        <f>$I287*VLOOKUP($G287,alloc,10)</f>
        <v>0</v>
      </c>
      <c r="O287" s="135">
        <f>$I287*VLOOKUP($G287,alloc,11)</f>
        <v>0</v>
      </c>
      <c r="P287" s="135">
        <f>$I287*VLOOKUP($G287,alloc,12)</f>
        <v>0</v>
      </c>
      <c r="Q287" s="135">
        <f>$I287*VLOOKUP($G287,alloc,13)</f>
        <v>0</v>
      </c>
      <c r="R287" s="135">
        <f>$I287*VLOOKUP($G287,alloc,14)</f>
        <v>0</v>
      </c>
      <c r="S287" s="135">
        <f>$I287*VLOOKUP($G287,alloc,15)</f>
        <v>0</v>
      </c>
      <c r="T287" s="135">
        <f>$I287*VLOOKUP($G287,alloc,16)</f>
        <v>0</v>
      </c>
      <c r="U287" s="135">
        <f>$I287*VLOOKUP($G287,alloc,17)</f>
        <v>0</v>
      </c>
      <c r="V287" s="135">
        <f>$I287*VLOOKUP($G287,alloc,18)</f>
        <v>0</v>
      </c>
      <c r="W287" s="135">
        <f>$I287*VLOOKUP($G287,alloc,19)</f>
        <v>0</v>
      </c>
      <c r="X287" s="135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336</v>
      </c>
      <c r="E289" s="44"/>
      <c r="G289" s="43"/>
      <c r="H289" s="135"/>
      <c r="I289" s="42">
        <f>'Plt. Class.'!K$18</f>
        <v>73280.45182794737</v>
      </c>
      <c r="J289" s="42">
        <f t="shared" ref="J289:X289" si="155">SUM(J285:J287)</f>
        <v>36282.807027351453</v>
      </c>
      <c r="K289" s="42">
        <f t="shared" si="155"/>
        <v>18454.255947987422</v>
      </c>
      <c r="L289" s="42">
        <f t="shared" si="155"/>
        <v>249.1993669878712</v>
      </c>
      <c r="M289" s="42">
        <f t="shared" si="155"/>
        <v>9280.7664417239721</v>
      </c>
      <c r="N289" s="42">
        <f t="shared" si="155"/>
        <v>9013.423043896646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5"/>
      <c r="I290" s="42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345</v>
      </c>
      <c r="E291" s="44"/>
      <c r="G291" s="43"/>
      <c r="H291" s="135"/>
      <c r="I291" s="42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5"/>
      <c r="I292" s="42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6">
        <v>32520</v>
      </c>
      <c r="D293" s="44"/>
      <c r="E293" s="137" t="s">
        <v>337</v>
      </c>
      <c r="G293" s="43">
        <v>3</v>
      </c>
      <c r="H293" s="135" t="str">
        <f t="shared" ref="H293:H299" si="156">VLOOKUP($G293,alloc,3)</f>
        <v>Peak Day</v>
      </c>
      <c r="I293" s="42">
        <f>'Plt. Class.'!K$22</f>
        <v>0</v>
      </c>
      <c r="J293" s="135">
        <f t="shared" ref="J293:J299" si="157">$I293*VLOOKUP($G293,alloc,6)</f>
        <v>0</v>
      </c>
      <c r="K293" s="135">
        <f t="shared" ref="K293:K299" si="158">$I293*VLOOKUP($G293,alloc,7)</f>
        <v>0</v>
      </c>
      <c r="L293" s="135">
        <f t="shared" ref="L293:L299" si="159">$I293*VLOOKUP($G293,alloc,8)</f>
        <v>0</v>
      </c>
      <c r="M293" s="135">
        <f t="shared" ref="M293:M299" si="160">$I293*VLOOKUP($G293,alloc,9)</f>
        <v>0</v>
      </c>
      <c r="N293" s="135">
        <f t="shared" ref="N293:N299" si="161">$I293*VLOOKUP($G293,alloc,10)</f>
        <v>0</v>
      </c>
      <c r="O293" s="135">
        <f t="shared" ref="O293:O299" si="162">$I293*VLOOKUP($G293,alloc,11)</f>
        <v>0</v>
      </c>
      <c r="P293" s="135">
        <f t="shared" ref="P293:P299" si="163">$I293*VLOOKUP($G293,alloc,12)</f>
        <v>0</v>
      </c>
      <c r="Q293" s="135">
        <f t="shared" ref="Q293:Q299" si="164">$I293*VLOOKUP($G293,alloc,13)</f>
        <v>0</v>
      </c>
      <c r="R293" s="135">
        <f t="shared" ref="R293:R299" si="165">$I293*VLOOKUP($G293,alloc,14)</f>
        <v>0</v>
      </c>
      <c r="S293" s="135">
        <f t="shared" ref="S293:S299" si="166">$I293*VLOOKUP($G293,alloc,15)</f>
        <v>0</v>
      </c>
      <c r="T293" s="135">
        <f t="shared" ref="T293:T299" si="167">$I293*VLOOKUP($G293,alloc,16)</f>
        <v>0</v>
      </c>
      <c r="U293" s="135">
        <f t="shared" ref="U293:U299" si="168">$I293*VLOOKUP($G293,alloc,17)</f>
        <v>0</v>
      </c>
      <c r="V293" s="135">
        <f t="shared" ref="V293:V299" si="169">$I293*VLOOKUP($G293,alloc,18)</f>
        <v>0</v>
      </c>
      <c r="W293" s="135">
        <f t="shared" ref="W293:W299" si="170">$I293*VLOOKUP($G293,alloc,19)</f>
        <v>0</v>
      </c>
      <c r="X293" s="135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6">
        <v>32540</v>
      </c>
      <c r="D294" s="44"/>
      <c r="E294" s="137" t="s">
        <v>338</v>
      </c>
      <c r="G294" s="43">
        <v>3</v>
      </c>
      <c r="H294" s="135" t="str">
        <f t="shared" si="156"/>
        <v>Peak Day</v>
      </c>
      <c r="I294" s="42">
        <f>'Plt. Class.'!K$23</f>
        <v>0</v>
      </c>
      <c r="J294" s="135">
        <f t="shared" si="157"/>
        <v>0</v>
      </c>
      <c r="K294" s="135">
        <f t="shared" si="158"/>
        <v>0</v>
      </c>
      <c r="L294" s="135">
        <f t="shared" si="159"/>
        <v>0</v>
      </c>
      <c r="M294" s="135">
        <f t="shared" si="160"/>
        <v>0</v>
      </c>
      <c r="N294" s="135">
        <f t="shared" si="161"/>
        <v>0</v>
      </c>
      <c r="O294" s="135">
        <f t="shared" si="162"/>
        <v>0</v>
      </c>
      <c r="P294" s="135">
        <f t="shared" si="163"/>
        <v>0</v>
      </c>
      <c r="Q294" s="135">
        <f t="shared" si="164"/>
        <v>0</v>
      </c>
      <c r="R294" s="135">
        <f t="shared" si="165"/>
        <v>0</v>
      </c>
      <c r="S294" s="135">
        <f t="shared" si="166"/>
        <v>0</v>
      </c>
      <c r="T294" s="135">
        <f t="shared" si="167"/>
        <v>0</v>
      </c>
      <c r="U294" s="135">
        <f t="shared" si="168"/>
        <v>0</v>
      </c>
      <c r="V294" s="135">
        <f t="shared" si="169"/>
        <v>0</v>
      </c>
      <c r="W294" s="135">
        <f t="shared" si="170"/>
        <v>0</v>
      </c>
      <c r="X294" s="135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6">
        <v>33100</v>
      </c>
      <c r="D295" s="44"/>
      <c r="E295" s="137" t="s">
        <v>339</v>
      </c>
      <c r="G295" s="43">
        <v>3</v>
      </c>
      <c r="H295" s="135" t="str">
        <f t="shared" si="156"/>
        <v>Peak Day</v>
      </c>
      <c r="I295" s="42">
        <f>'Plt. Class.'!K$24</f>
        <v>0</v>
      </c>
      <c r="J295" s="135">
        <f t="shared" si="157"/>
        <v>0</v>
      </c>
      <c r="K295" s="135">
        <f t="shared" si="158"/>
        <v>0</v>
      </c>
      <c r="L295" s="135">
        <f t="shared" si="159"/>
        <v>0</v>
      </c>
      <c r="M295" s="135">
        <f t="shared" si="160"/>
        <v>0</v>
      </c>
      <c r="N295" s="135">
        <f t="shared" si="161"/>
        <v>0</v>
      </c>
      <c r="O295" s="135">
        <f t="shared" si="162"/>
        <v>0</v>
      </c>
      <c r="P295" s="135">
        <f t="shared" si="163"/>
        <v>0</v>
      </c>
      <c r="Q295" s="135">
        <f t="shared" si="164"/>
        <v>0</v>
      </c>
      <c r="R295" s="135">
        <f t="shared" si="165"/>
        <v>0</v>
      </c>
      <c r="S295" s="135">
        <f t="shared" si="166"/>
        <v>0</v>
      </c>
      <c r="T295" s="135">
        <f t="shared" si="167"/>
        <v>0</v>
      </c>
      <c r="U295" s="135">
        <f t="shared" si="168"/>
        <v>0</v>
      </c>
      <c r="V295" s="135">
        <f t="shared" si="169"/>
        <v>0</v>
      </c>
      <c r="W295" s="135">
        <f t="shared" si="170"/>
        <v>0</v>
      </c>
      <c r="X295" s="135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6">
        <v>33201</v>
      </c>
      <c r="D296" s="44"/>
      <c r="E296" s="137" t="s">
        <v>340</v>
      </c>
      <c r="G296" s="43">
        <v>3</v>
      </c>
      <c r="H296" s="135" t="str">
        <f t="shared" si="156"/>
        <v>Peak Day</v>
      </c>
      <c r="I296" s="42">
        <f>'Plt. Class.'!K$25</f>
        <v>0</v>
      </c>
      <c r="J296" s="135">
        <f t="shared" si="157"/>
        <v>0</v>
      </c>
      <c r="K296" s="135">
        <f t="shared" si="158"/>
        <v>0</v>
      </c>
      <c r="L296" s="135">
        <f t="shared" si="159"/>
        <v>0</v>
      </c>
      <c r="M296" s="135">
        <f t="shared" si="160"/>
        <v>0</v>
      </c>
      <c r="N296" s="135">
        <f t="shared" si="161"/>
        <v>0</v>
      </c>
      <c r="O296" s="135">
        <f t="shared" si="162"/>
        <v>0</v>
      </c>
      <c r="P296" s="135">
        <f t="shared" si="163"/>
        <v>0</v>
      </c>
      <c r="Q296" s="135">
        <f t="shared" si="164"/>
        <v>0</v>
      </c>
      <c r="R296" s="135">
        <f t="shared" si="165"/>
        <v>0</v>
      </c>
      <c r="S296" s="135">
        <f t="shared" si="166"/>
        <v>0</v>
      </c>
      <c r="T296" s="135">
        <f t="shared" si="167"/>
        <v>0</v>
      </c>
      <c r="U296" s="135">
        <f t="shared" si="168"/>
        <v>0</v>
      </c>
      <c r="V296" s="135">
        <f t="shared" si="169"/>
        <v>0</v>
      </c>
      <c r="W296" s="135">
        <f t="shared" si="170"/>
        <v>0</v>
      </c>
      <c r="X296" s="135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6">
        <v>33202</v>
      </c>
      <c r="D297" s="44"/>
      <c r="E297" s="137" t="s">
        <v>341</v>
      </c>
      <c r="G297" s="43">
        <v>3</v>
      </c>
      <c r="H297" s="135" t="str">
        <f t="shared" si="156"/>
        <v>Peak Day</v>
      </c>
      <c r="I297" s="42">
        <f>'Plt. Class.'!K$26</f>
        <v>0</v>
      </c>
      <c r="J297" s="135">
        <f t="shared" si="157"/>
        <v>0</v>
      </c>
      <c r="K297" s="135">
        <f t="shared" si="158"/>
        <v>0</v>
      </c>
      <c r="L297" s="135">
        <f t="shared" si="159"/>
        <v>0</v>
      </c>
      <c r="M297" s="135">
        <f t="shared" si="160"/>
        <v>0</v>
      </c>
      <c r="N297" s="135">
        <f t="shared" si="161"/>
        <v>0</v>
      </c>
      <c r="O297" s="135">
        <f t="shared" si="162"/>
        <v>0</v>
      </c>
      <c r="P297" s="135">
        <f t="shared" si="163"/>
        <v>0</v>
      </c>
      <c r="Q297" s="135">
        <f t="shared" si="164"/>
        <v>0</v>
      </c>
      <c r="R297" s="135">
        <f t="shared" si="165"/>
        <v>0</v>
      </c>
      <c r="S297" s="135">
        <f t="shared" si="166"/>
        <v>0</v>
      </c>
      <c r="T297" s="135">
        <f t="shared" si="167"/>
        <v>0</v>
      </c>
      <c r="U297" s="135">
        <f t="shared" si="168"/>
        <v>0</v>
      </c>
      <c r="V297" s="135">
        <f t="shared" si="169"/>
        <v>0</v>
      </c>
      <c r="W297" s="135">
        <f t="shared" si="170"/>
        <v>0</v>
      </c>
      <c r="X297" s="135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6">
        <v>33400</v>
      </c>
      <c r="D298" s="44"/>
      <c r="E298" s="137" t="s">
        <v>342</v>
      </c>
      <c r="G298" s="43">
        <v>3</v>
      </c>
      <c r="H298" s="135" t="str">
        <f t="shared" si="156"/>
        <v>Peak Day</v>
      </c>
      <c r="I298" s="42">
        <f>'Plt. Class.'!K$27</f>
        <v>0</v>
      </c>
      <c r="J298" s="135">
        <f t="shared" si="157"/>
        <v>0</v>
      </c>
      <c r="K298" s="135">
        <f t="shared" si="158"/>
        <v>0</v>
      </c>
      <c r="L298" s="135">
        <f t="shared" si="159"/>
        <v>0</v>
      </c>
      <c r="M298" s="135">
        <f t="shared" si="160"/>
        <v>0</v>
      </c>
      <c r="N298" s="135">
        <f t="shared" si="161"/>
        <v>0</v>
      </c>
      <c r="O298" s="135">
        <f t="shared" si="162"/>
        <v>0</v>
      </c>
      <c r="P298" s="135">
        <f t="shared" si="163"/>
        <v>0</v>
      </c>
      <c r="Q298" s="135">
        <f t="shared" si="164"/>
        <v>0</v>
      </c>
      <c r="R298" s="135">
        <f t="shared" si="165"/>
        <v>0</v>
      </c>
      <c r="S298" s="135">
        <f t="shared" si="166"/>
        <v>0</v>
      </c>
      <c r="T298" s="135">
        <f t="shared" si="167"/>
        <v>0</v>
      </c>
      <c r="U298" s="135">
        <f t="shared" si="168"/>
        <v>0</v>
      </c>
      <c r="V298" s="135">
        <f t="shared" si="169"/>
        <v>0</v>
      </c>
      <c r="W298" s="135">
        <f t="shared" si="170"/>
        <v>0</v>
      </c>
      <c r="X298" s="135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6">
        <v>33600</v>
      </c>
      <c r="D299" s="44"/>
      <c r="E299" s="137" t="s">
        <v>343</v>
      </c>
      <c r="G299" s="43">
        <v>3</v>
      </c>
      <c r="H299" s="135" t="str">
        <f t="shared" si="156"/>
        <v>Peak Day</v>
      </c>
      <c r="I299" s="42">
        <f>'Plt. Class.'!K$28</f>
        <v>0</v>
      </c>
      <c r="J299" s="135">
        <f t="shared" si="157"/>
        <v>0</v>
      </c>
      <c r="K299" s="135">
        <f t="shared" si="158"/>
        <v>0</v>
      </c>
      <c r="L299" s="135">
        <f t="shared" si="159"/>
        <v>0</v>
      </c>
      <c r="M299" s="135">
        <f t="shared" si="160"/>
        <v>0</v>
      </c>
      <c r="N299" s="135">
        <f t="shared" si="161"/>
        <v>0</v>
      </c>
      <c r="O299" s="135">
        <f t="shared" si="162"/>
        <v>0</v>
      </c>
      <c r="P299" s="135">
        <f t="shared" si="163"/>
        <v>0</v>
      </c>
      <c r="Q299" s="135">
        <f t="shared" si="164"/>
        <v>0</v>
      </c>
      <c r="R299" s="135">
        <f t="shared" si="165"/>
        <v>0</v>
      </c>
      <c r="S299" s="135">
        <f t="shared" si="166"/>
        <v>0</v>
      </c>
      <c r="T299" s="135">
        <f t="shared" si="167"/>
        <v>0</v>
      </c>
      <c r="U299" s="135">
        <f t="shared" si="168"/>
        <v>0</v>
      </c>
      <c r="V299" s="135">
        <f t="shared" si="169"/>
        <v>0</v>
      </c>
      <c r="W299" s="135">
        <f t="shared" si="170"/>
        <v>0</v>
      </c>
      <c r="X299" s="135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5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344</v>
      </c>
      <c r="E301" s="44"/>
      <c r="G301" s="43"/>
      <c r="H301" s="135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5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357</v>
      </c>
      <c r="E303" s="44"/>
      <c r="G303" s="43"/>
      <c r="H303" s="135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5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6">
        <v>35010</v>
      </c>
      <c r="D305" s="44"/>
      <c r="E305" s="137" t="s">
        <v>285</v>
      </c>
      <c r="G305" s="43">
        <v>3</v>
      </c>
      <c r="H305" s="135" t="str">
        <f t="shared" ref="H305:H321" si="174">VLOOKUP($G305,alloc,3)</f>
        <v>Peak Day</v>
      </c>
      <c r="I305" s="42">
        <f>'Plt. Class.'!K$34</f>
        <v>130563.34499999999</v>
      </c>
      <c r="J305" s="135">
        <f t="shared" ref="J305:J321" si="175">$I305*VLOOKUP($G305,alloc,6)</f>
        <v>64644.86139636299</v>
      </c>
      <c r="K305" s="135">
        <f t="shared" ref="K305:K321" si="176">$I305*VLOOKUP($G305,alloc,7)</f>
        <v>32879.838018909148</v>
      </c>
      <c r="L305" s="135">
        <f t="shared" ref="L305:L321" si="177">$I305*VLOOKUP($G305,alloc,8)</f>
        <v>443.99702941529216</v>
      </c>
      <c r="M305" s="135">
        <f t="shared" ref="M305:M321" si="178">$I305*VLOOKUP($G305,alloc,9)</f>
        <v>16535.486348258379</v>
      </c>
      <c r="N305" s="135">
        <f t="shared" ref="N305:N321" si="179">$I305*VLOOKUP($G305,alloc,10)</f>
        <v>16059.162207054196</v>
      </c>
      <c r="O305" s="135">
        <f t="shared" ref="O305:O321" si="180">$I305*VLOOKUP($G305,alloc,11)</f>
        <v>0</v>
      </c>
      <c r="P305" s="135">
        <f t="shared" ref="P305:P321" si="181">$I305*VLOOKUP($G305,alloc,12)</f>
        <v>0</v>
      </c>
      <c r="Q305" s="135">
        <f t="shared" ref="Q305:Q321" si="182">$I305*VLOOKUP($G305,alloc,13)</f>
        <v>0</v>
      </c>
      <c r="R305" s="135">
        <f t="shared" ref="R305:R321" si="183">$I305*VLOOKUP($G305,alloc,14)</f>
        <v>0</v>
      </c>
      <c r="S305" s="135">
        <f t="shared" ref="S305:S321" si="184">$I305*VLOOKUP($G305,alloc,15)</f>
        <v>0</v>
      </c>
      <c r="T305" s="135">
        <f t="shared" ref="T305:T321" si="185">$I305*VLOOKUP($G305,alloc,16)</f>
        <v>0</v>
      </c>
      <c r="U305" s="135">
        <f t="shared" ref="U305:U321" si="186">$I305*VLOOKUP($G305,alloc,17)</f>
        <v>0</v>
      </c>
      <c r="V305" s="135">
        <f t="shared" ref="V305:V321" si="187">$I305*VLOOKUP($G305,alloc,18)</f>
        <v>0</v>
      </c>
      <c r="W305" s="135">
        <f t="shared" ref="W305:W321" si="188">$I305*VLOOKUP($G305,alloc,19)</f>
        <v>0</v>
      </c>
      <c r="X305" s="135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6">
        <v>35020</v>
      </c>
      <c r="D306" s="44"/>
      <c r="E306" s="137" t="s">
        <v>147</v>
      </c>
      <c r="G306" s="43">
        <v>3</v>
      </c>
      <c r="H306" s="135" t="str">
        <f t="shared" si="174"/>
        <v>Peak Day</v>
      </c>
      <c r="I306" s="42">
        <f>'Plt. Class.'!K$35</f>
        <v>2340.7900000000004</v>
      </c>
      <c r="J306" s="135">
        <f t="shared" si="175"/>
        <v>1158.9780049522519</v>
      </c>
      <c r="K306" s="135">
        <f t="shared" si="176"/>
        <v>589.48241588236249</v>
      </c>
      <c r="L306" s="135">
        <f t="shared" si="177"/>
        <v>7.9601499677035843</v>
      </c>
      <c r="M306" s="135">
        <f t="shared" si="178"/>
        <v>296.45457604613108</v>
      </c>
      <c r="N306" s="135">
        <f t="shared" si="179"/>
        <v>287.91485315155188</v>
      </c>
      <c r="O306" s="135">
        <f t="shared" si="180"/>
        <v>0</v>
      </c>
      <c r="P306" s="135">
        <f t="shared" si="181"/>
        <v>0</v>
      </c>
      <c r="Q306" s="135">
        <f t="shared" si="182"/>
        <v>0</v>
      </c>
      <c r="R306" s="135">
        <f t="shared" si="183"/>
        <v>0</v>
      </c>
      <c r="S306" s="135">
        <f t="shared" si="184"/>
        <v>0</v>
      </c>
      <c r="T306" s="135">
        <f t="shared" si="185"/>
        <v>0</v>
      </c>
      <c r="U306" s="135">
        <f t="shared" si="186"/>
        <v>0</v>
      </c>
      <c r="V306" s="135">
        <f t="shared" si="187"/>
        <v>0</v>
      </c>
      <c r="W306" s="135">
        <f t="shared" si="188"/>
        <v>0</v>
      </c>
      <c r="X306" s="135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6">
        <v>35100</v>
      </c>
      <c r="D307" s="44"/>
      <c r="E307" s="137" t="s">
        <v>81</v>
      </c>
      <c r="G307" s="43">
        <v>3</v>
      </c>
      <c r="H307" s="135" t="str">
        <f t="shared" si="174"/>
        <v>Peak Day</v>
      </c>
      <c r="I307" s="42">
        <f>'Plt. Class.'!K$36</f>
        <v>8958.0949999999993</v>
      </c>
      <c r="J307" s="135">
        <f t="shared" si="175"/>
        <v>4435.3551883222071</v>
      </c>
      <c r="K307" s="135">
        <f t="shared" si="176"/>
        <v>2255.9219247791175</v>
      </c>
      <c r="L307" s="135">
        <f t="shared" si="177"/>
        <v>30.463125536650288</v>
      </c>
      <c r="M307" s="135">
        <f t="shared" si="178"/>
        <v>1134.5179428338149</v>
      </c>
      <c r="N307" s="135">
        <f t="shared" si="179"/>
        <v>1101.8368185282106</v>
      </c>
      <c r="O307" s="135">
        <f t="shared" si="180"/>
        <v>0</v>
      </c>
      <c r="P307" s="135">
        <f t="shared" si="181"/>
        <v>0</v>
      </c>
      <c r="Q307" s="135">
        <f t="shared" si="182"/>
        <v>0</v>
      </c>
      <c r="R307" s="135">
        <f t="shared" si="183"/>
        <v>0</v>
      </c>
      <c r="S307" s="135">
        <f t="shared" si="184"/>
        <v>0</v>
      </c>
      <c r="T307" s="135">
        <f t="shared" si="185"/>
        <v>0</v>
      </c>
      <c r="U307" s="135">
        <f t="shared" si="186"/>
        <v>0</v>
      </c>
      <c r="V307" s="135">
        <f t="shared" si="187"/>
        <v>0</v>
      </c>
      <c r="W307" s="135">
        <f t="shared" si="188"/>
        <v>0</v>
      </c>
      <c r="X307" s="135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6">
        <v>35102</v>
      </c>
      <c r="D308" s="44"/>
      <c r="E308" s="137" t="s">
        <v>346</v>
      </c>
      <c r="G308" s="43">
        <v>3</v>
      </c>
      <c r="H308" s="135" t="str">
        <f t="shared" si="174"/>
        <v>Peak Day</v>
      </c>
      <c r="I308" s="42">
        <f>'Plt. Class.'!K$37</f>
        <v>76630.650000000009</v>
      </c>
      <c r="J308" s="135">
        <f t="shared" si="175"/>
        <v>37941.565819742173</v>
      </c>
      <c r="K308" s="135">
        <f t="shared" si="176"/>
        <v>19297.93817157274</v>
      </c>
      <c r="L308" s="135">
        <f t="shared" si="177"/>
        <v>260.59213604065491</v>
      </c>
      <c r="M308" s="135">
        <f t="shared" si="178"/>
        <v>9705.0597695177494</v>
      </c>
      <c r="N308" s="135">
        <f t="shared" si="179"/>
        <v>9425.4941031267081</v>
      </c>
      <c r="O308" s="135">
        <f t="shared" si="180"/>
        <v>0</v>
      </c>
      <c r="P308" s="135">
        <f t="shared" si="181"/>
        <v>0</v>
      </c>
      <c r="Q308" s="135">
        <f t="shared" si="182"/>
        <v>0</v>
      </c>
      <c r="R308" s="135">
        <f t="shared" si="183"/>
        <v>0</v>
      </c>
      <c r="S308" s="135">
        <f t="shared" si="184"/>
        <v>0</v>
      </c>
      <c r="T308" s="135">
        <f t="shared" si="185"/>
        <v>0</v>
      </c>
      <c r="U308" s="135">
        <f t="shared" si="186"/>
        <v>0</v>
      </c>
      <c r="V308" s="135">
        <f t="shared" si="187"/>
        <v>0</v>
      </c>
      <c r="W308" s="135">
        <f t="shared" si="188"/>
        <v>0</v>
      </c>
      <c r="X308" s="135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6">
        <v>35103</v>
      </c>
      <c r="D309" s="44"/>
      <c r="E309" s="137" t="s">
        <v>347</v>
      </c>
      <c r="G309" s="43">
        <v>3</v>
      </c>
      <c r="H309" s="135" t="str">
        <f t="shared" si="174"/>
        <v>Peak Day</v>
      </c>
      <c r="I309" s="42">
        <f>'Plt. Class.'!K$38</f>
        <v>11569.19</v>
      </c>
      <c r="J309" s="135">
        <f t="shared" si="175"/>
        <v>5728.1673046764299</v>
      </c>
      <c r="K309" s="135">
        <f t="shared" si="176"/>
        <v>2913.4753954870225</v>
      </c>
      <c r="L309" s="135">
        <f t="shared" si="177"/>
        <v>39.342481557447108</v>
      </c>
      <c r="M309" s="135">
        <f t="shared" si="178"/>
        <v>1465.2058991396659</v>
      </c>
      <c r="N309" s="135">
        <f t="shared" si="179"/>
        <v>1422.9989191394366</v>
      </c>
      <c r="O309" s="135">
        <f t="shared" si="180"/>
        <v>0</v>
      </c>
      <c r="P309" s="135">
        <f t="shared" si="181"/>
        <v>0</v>
      </c>
      <c r="Q309" s="135">
        <f t="shared" si="182"/>
        <v>0</v>
      </c>
      <c r="R309" s="135">
        <f t="shared" si="183"/>
        <v>0</v>
      </c>
      <c r="S309" s="135">
        <f t="shared" si="184"/>
        <v>0</v>
      </c>
      <c r="T309" s="135">
        <f t="shared" si="185"/>
        <v>0</v>
      </c>
      <c r="U309" s="135">
        <f t="shared" si="186"/>
        <v>0</v>
      </c>
      <c r="V309" s="135">
        <f t="shared" si="187"/>
        <v>0</v>
      </c>
      <c r="W309" s="135">
        <f t="shared" si="188"/>
        <v>0</v>
      </c>
      <c r="X309" s="135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6">
        <v>35104</v>
      </c>
      <c r="D310" s="44"/>
      <c r="E310" s="137" t="s">
        <v>348</v>
      </c>
      <c r="G310" s="43">
        <v>3</v>
      </c>
      <c r="H310" s="135" t="str">
        <f t="shared" si="174"/>
        <v>Peak Day</v>
      </c>
      <c r="I310" s="42">
        <f>'Plt. Class.'!K$39</f>
        <v>68721.264999999999</v>
      </c>
      <c r="J310" s="135">
        <f t="shared" si="175"/>
        <v>34025.450641661577</v>
      </c>
      <c r="K310" s="135">
        <f t="shared" si="176"/>
        <v>17306.113455154897</v>
      </c>
      <c r="L310" s="135">
        <f t="shared" si="177"/>
        <v>233.69528038410084</v>
      </c>
      <c r="M310" s="135">
        <f t="shared" si="178"/>
        <v>8703.3580461847578</v>
      </c>
      <c r="N310" s="135">
        <f t="shared" si="179"/>
        <v>8452.6475766146796</v>
      </c>
      <c r="O310" s="135">
        <f t="shared" si="180"/>
        <v>0</v>
      </c>
      <c r="P310" s="135">
        <f t="shared" si="181"/>
        <v>0</v>
      </c>
      <c r="Q310" s="135">
        <f t="shared" si="182"/>
        <v>0</v>
      </c>
      <c r="R310" s="135">
        <f t="shared" si="183"/>
        <v>0</v>
      </c>
      <c r="S310" s="135">
        <f t="shared" si="184"/>
        <v>0</v>
      </c>
      <c r="T310" s="135">
        <f t="shared" si="185"/>
        <v>0</v>
      </c>
      <c r="U310" s="135">
        <f t="shared" si="186"/>
        <v>0</v>
      </c>
      <c r="V310" s="135">
        <f t="shared" si="187"/>
        <v>0</v>
      </c>
      <c r="W310" s="135">
        <f t="shared" si="188"/>
        <v>0</v>
      </c>
      <c r="X310" s="135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6">
        <v>35200</v>
      </c>
      <c r="D311" s="44"/>
      <c r="E311" s="137" t="s">
        <v>349</v>
      </c>
      <c r="G311" s="43">
        <v>3</v>
      </c>
      <c r="H311" s="135" t="str">
        <f t="shared" si="174"/>
        <v>Peak Day</v>
      </c>
      <c r="I311" s="42">
        <f>'Plt. Class.'!K$40</f>
        <v>3715166.9699999993</v>
      </c>
      <c r="J311" s="135">
        <f t="shared" si="175"/>
        <v>1839463.0885107596</v>
      </c>
      <c r="K311" s="135">
        <f t="shared" si="176"/>
        <v>935592.51401533477</v>
      </c>
      <c r="L311" s="135">
        <f t="shared" si="177"/>
        <v>12633.891223159239</v>
      </c>
      <c r="M311" s="135">
        <f t="shared" si="178"/>
        <v>470515.61610906525</v>
      </c>
      <c r="N311" s="135">
        <f t="shared" si="179"/>
        <v>456961.86014168098</v>
      </c>
      <c r="O311" s="135">
        <f t="shared" si="180"/>
        <v>0</v>
      </c>
      <c r="P311" s="135">
        <f t="shared" si="181"/>
        <v>0</v>
      </c>
      <c r="Q311" s="135">
        <f t="shared" si="182"/>
        <v>0</v>
      </c>
      <c r="R311" s="135">
        <f t="shared" si="183"/>
        <v>0</v>
      </c>
      <c r="S311" s="135">
        <f t="shared" si="184"/>
        <v>0</v>
      </c>
      <c r="T311" s="135">
        <f t="shared" si="185"/>
        <v>0</v>
      </c>
      <c r="U311" s="135">
        <f t="shared" si="186"/>
        <v>0</v>
      </c>
      <c r="V311" s="135">
        <f t="shared" si="187"/>
        <v>0</v>
      </c>
      <c r="W311" s="135">
        <f t="shared" si="188"/>
        <v>0</v>
      </c>
      <c r="X311" s="135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6">
        <v>35201</v>
      </c>
      <c r="D312" s="44"/>
      <c r="E312" s="137" t="s">
        <v>350</v>
      </c>
      <c r="G312" s="43">
        <v>3</v>
      </c>
      <c r="H312" s="135" t="str">
        <f t="shared" si="174"/>
        <v>Peak Day</v>
      </c>
      <c r="I312" s="42">
        <f>'Plt. Class.'!K$41</f>
        <v>849999.26999999967</v>
      </c>
      <c r="J312" s="135">
        <f t="shared" si="175"/>
        <v>420853.83915493055</v>
      </c>
      <c r="K312" s="135">
        <f t="shared" si="176"/>
        <v>214055.77739901666</v>
      </c>
      <c r="L312" s="135">
        <f t="shared" si="177"/>
        <v>2890.5291212106026</v>
      </c>
      <c r="M312" s="135">
        <f t="shared" si="178"/>
        <v>107650.05542033704</v>
      </c>
      <c r="N312" s="135">
        <f t="shared" si="179"/>
        <v>104549.06890450495</v>
      </c>
      <c r="O312" s="135">
        <f t="shared" si="180"/>
        <v>0</v>
      </c>
      <c r="P312" s="135">
        <f t="shared" si="181"/>
        <v>0</v>
      </c>
      <c r="Q312" s="135">
        <f t="shared" si="182"/>
        <v>0</v>
      </c>
      <c r="R312" s="135">
        <f t="shared" si="183"/>
        <v>0</v>
      </c>
      <c r="S312" s="135">
        <f t="shared" si="184"/>
        <v>0</v>
      </c>
      <c r="T312" s="135">
        <f t="shared" si="185"/>
        <v>0</v>
      </c>
      <c r="U312" s="135">
        <f t="shared" si="186"/>
        <v>0</v>
      </c>
      <c r="V312" s="135">
        <f t="shared" si="187"/>
        <v>0</v>
      </c>
      <c r="W312" s="135">
        <f t="shared" si="188"/>
        <v>0</v>
      </c>
      <c r="X312" s="135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6">
        <v>35202</v>
      </c>
      <c r="D313" s="44"/>
      <c r="E313" s="137" t="s">
        <v>351</v>
      </c>
      <c r="G313" s="43">
        <v>3</v>
      </c>
      <c r="H313" s="135" t="str">
        <f t="shared" si="174"/>
        <v>Peak Day</v>
      </c>
      <c r="I313" s="42">
        <f>'Plt. Class.'!K$42</f>
        <v>207909.43</v>
      </c>
      <c r="J313" s="135">
        <f t="shared" si="175"/>
        <v>102940.65524551959</v>
      </c>
      <c r="K313" s="135">
        <f t="shared" si="176"/>
        <v>52357.944574748224</v>
      </c>
      <c r="L313" s="135">
        <f t="shared" si="177"/>
        <v>707.0220919004995</v>
      </c>
      <c r="M313" s="135">
        <f t="shared" si="178"/>
        <v>26331.153980768351</v>
      </c>
      <c r="N313" s="135">
        <f t="shared" si="179"/>
        <v>25572.654107063358</v>
      </c>
      <c r="O313" s="135">
        <f t="shared" si="180"/>
        <v>0</v>
      </c>
      <c r="P313" s="135">
        <f t="shared" si="181"/>
        <v>0</v>
      </c>
      <c r="Q313" s="135">
        <f t="shared" si="182"/>
        <v>0</v>
      </c>
      <c r="R313" s="135">
        <f t="shared" si="183"/>
        <v>0</v>
      </c>
      <c r="S313" s="135">
        <f t="shared" si="184"/>
        <v>0</v>
      </c>
      <c r="T313" s="135">
        <f t="shared" si="185"/>
        <v>0</v>
      </c>
      <c r="U313" s="135">
        <f t="shared" si="186"/>
        <v>0</v>
      </c>
      <c r="V313" s="135">
        <f t="shared" si="187"/>
        <v>0</v>
      </c>
      <c r="W313" s="135">
        <f t="shared" si="188"/>
        <v>0</v>
      </c>
      <c r="X313" s="135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6">
        <v>35203</v>
      </c>
      <c r="D314" s="44"/>
      <c r="E314" s="137" t="s">
        <v>352</v>
      </c>
      <c r="G314" s="43">
        <v>3</v>
      </c>
      <c r="H314" s="135" t="str">
        <f t="shared" si="174"/>
        <v>Peak Day</v>
      </c>
      <c r="I314" s="42">
        <f>'Plt. Class.'!K$43</f>
        <v>847416.48000000033</v>
      </c>
      <c r="J314" s="135">
        <f t="shared" si="175"/>
        <v>419575.04148345644</v>
      </c>
      <c r="K314" s="135">
        <f t="shared" si="176"/>
        <v>213405.35199181805</v>
      </c>
      <c r="L314" s="135">
        <f t="shared" si="177"/>
        <v>2881.7460198922104</v>
      </c>
      <c r="M314" s="135">
        <f t="shared" si="178"/>
        <v>107322.95221395543</v>
      </c>
      <c r="N314" s="135">
        <f t="shared" si="179"/>
        <v>104231.38829087831</v>
      </c>
      <c r="O314" s="135">
        <f t="shared" si="180"/>
        <v>0</v>
      </c>
      <c r="P314" s="135">
        <f t="shared" si="181"/>
        <v>0</v>
      </c>
      <c r="Q314" s="135">
        <f t="shared" si="182"/>
        <v>0</v>
      </c>
      <c r="R314" s="135">
        <f t="shared" si="183"/>
        <v>0</v>
      </c>
      <c r="S314" s="135">
        <f t="shared" si="184"/>
        <v>0</v>
      </c>
      <c r="T314" s="135">
        <f t="shared" si="185"/>
        <v>0</v>
      </c>
      <c r="U314" s="135">
        <f t="shared" si="186"/>
        <v>0</v>
      </c>
      <c r="V314" s="135">
        <f t="shared" si="187"/>
        <v>0</v>
      </c>
      <c r="W314" s="135">
        <f t="shared" si="188"/>
        <v>0</v>
      </c>
      <c r="X314" s="135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6">
        <v>35210</v>
      </c>
      <c r="D315" s="44"/>
      <c r="E315" s="137" t="s">
        <v>353</v>
      </c>
      <c r="G315" s="43">
        <v>3</v>
      </c>
      <c r="H315" s="135" t="str">
        <f t="shared" si="174"/>
        <v>Peak Day</v>
      </c>
      <c r="I315" s="42">
        <f>'Plt. Class.'!K$44</f>
        <v>89265.045000000013</v>
      </c>
      <c r="J315" s="135">
        <f t="shared" si="175"/>
        <v>44197.140181764698</v>
      </c>
      <c r="K315" s="135">
        <f t="shared" si="176"/>
        <v>22479.664720221717</v>
      </c>
      <c r="L315" s="135">
        <f t="shared" si="177"/>
        <v>303.55698079443653</v>
      </c>
      <c r="M315" s="135">
        <f t="shared" si="178"/>
        <v>11305.170934263138</v>
      </c>
      <c r="N315" s="135">
        <f t="shared" si="179"/>
        <v>10979.512182956039</v>
      </c>
      <c r="O315" s="135">
        <f t="shared" si="180"/>
        <v>0</v>
      </c>
      <c r="P315" s="135">
        <f t="shared" si="181"/>
        <v>0</v>
      </c>
      <c r="Q315" s="135">
        <f t="shared" si="182"/>
        <v>0</v>
      </c>
      <c r="R315" s="135">
        <f t="shared" si="183"/>
        <v>0</v>
      </c>
      <c r="S315" s="135">
        <f t="shared" si="184"/>
        <v>0</v>
      </c>
      <c r="T315" s="135">
        <f t="shared" si="185"/>
        <v>0</v>
      </c>
      <c r="U315" s="135">
        <f t="shared" si="186"/>
        <v>0</v>
      </c>
      <c r="V315" s="135">
        <f t="shared" si="187"/>
        <v>0</v>
      </c>
      <c r="W315" s="135">
        <f t="shared" si="188"/>
        <v>0</v>
      </c>
      <c r="X315" s="135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6">
        <v>35211</v>
      </c>
      <c r="D316" s="44"/>
      <c r="E316" s="137" t="s">
        <v>354</v>
      </c>
      <c r="G316" s="43">
        <v>3</v>
      </c>
      <c r="H316" s="135" t="str">
        <f t="shared" si="174"/>
        <v>Peak Day</v>
      </c>
      <c r="I316" s="42">
        <f>'Plt. Class.'!K$45</f>
        <v>27307.135000000006</v>
      </c>
      <c r="J316" s="135">
        <f t="shared" si="175"/>
        <v>13520.379377586973</v>
      </c>
      <c r="K316" s="135">
        <f t="shared" si="176"/>
        <v>6876.7706247146543</v>
      </c>
      <c r="L316" s="135">
        <f t="shared" si="177"/>
        <v>92.861337321300681</v>
      </c>
      <c r="M316" s="135">
        <f t="shared" si="178"/>
        <v>3458.3730832152678</v>
      </c>
      <c r="N316" s="135">
        <f t="shared" si="179"/>
        <v>3358.7505771618139</v>
      </c>
      <c r="O316" s="135">
        <f t="shared" si="180"/>
        <v>0</v>
      </c>
      <c r="P316" s="135">
        <f t="shared" si="181"/>
        <v>0</v>
      </c>
      <c r="Q316" s="135">
        <f t="shared" si="182"/>
        <v>0</v>
      </c>
      <c r="R316" s="135">
        <f t="shared" si="183"/>
        <v>0</v>
      </c>
      <c r="S316" s="135">
        <f t="shared" si="184"/>
        <v>0</v>
      </c>
      <c r="T316" s="135">
        <f t="shared" si="185"/>
        <v>0</v>
      </c>
      <c r="U316" s="135">
        <f t="shared" si="186"/>
        <v>0</v>
      </c>
      <c r="V316" s="135">
        <f t="shared" si="187"/>
        <v>0</v>
      </c>
      <c r="W316" s="135">
        <f t="shared" si="188"/>
        <v>0</v>
      </c>
      <c r="X316" s="135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6">
        <v>35301</v>
      </c>
      <c r="D317" s="44"/>
      <c r="E317" s="140" t="s">
        <v>340</v>
      </c>
      <c r="G317" s="43">
        <v>3</v>
      </c>
      <c r="H317" s="135" t="str">
        <f t="shared" si="174"/>
        <v>Peak Day</v>
      </c>
      <c r="I317" s="42">
        <f>'Plt. Class.'!K$46</f>
        <v>89248.449999999968</v>
      </c>
      <c r="J317" s="135">
        <f t="shared" si="175"/>
        <v>44188.9236224013</v>
      </c>
      <c r="K317" s="135">
        <f t="shared" si="176"/>
        <v>22475.485592366767</v>
      </c>
      <c r="L317" s="135">
        <f t="shared" si="177"/>
        <v>303.50054741565651</v>
      </c>
      <c r="M317" s="135">
        <f t="shared" si="178"/>
        <v>11303.069223434955</v>
      </c>
      <c r="N317" s="135">
        <f t="shared" si="179"/>
        <v>10977.471014381301</v>
      </c>
      <c r="O317" s="135">
        <f t="shared" si="180"/>
        <v>0</v>
      </c>
      <c r="P317" s="135">
        <f t="shared" si="181"/>
        <v>0</v>
      </c>
      <c r="Q317" s="135">
        <f t="shared" si="182"/>
        <v>0</v>
      </c>
      <c r="R317" s="135">
        <f t="shared" si="183"/>
        <v>0</v>
      </c>
      <c r="S317" s="135">
        <f t="shared" si="184"/>
        <v>0</v>
      </c>
      <c r="T317" s="135">
        <f t="shared" si="185"/>
        <v>0</v>
      </c>
      <c r="U317" s="135">
        <f t="shared" si="186"/>
        <v>0</v>
      </c>
      <c r="V317" s="135">
        <f t="shared" si="187"/>
        <v>0</v>
      </c>
      <c r="W317" s="135">
        <f t="shared" si="188"/>
        <v>0</v>
      </c>
      <c r="X317" s="135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6">
        <v>35302</v>
      </c>
      <c r="D318" s="44"/>
      <c r="E318" s="137" t="s">
        <v>341</v>
      </c>
      <c r="G318" s="43">
        <v>3</v>
      </c>
      <c r="H318" s="135" t="str">
        <f t="shared" si="174"/>
        <v>Peak Day</v>
      </c>
      <c r="I318" s="42">
        <f>'Plt. Class.'!K$47</f>
        <v>104729.105</v>
      </c>
      <c r="J318" s="135">
        <f t="shared" si="175"/>
        <v>51853.745604404874</v>
      </c>
      <c r="K318" s="135">
        <f t="shared" si="176"/>
        <v>26373.987341281187</v>
      </c>
      <c r="L318" s="135">
        <f t="shared" si="177"/>
        <v>356.14445626620721</v>
      </c>
      <c r="M318" s="135">
        <f t="shared" si="178"/>
        <v>13263.651340985623</v>
      </c>
      <c r="N318" s="135">
        <f t="shared" si="179"/>
        <v>12881.576257062125</v>
      </c>
      <c r="O318" s="135">
        <f t="shared" si="180"/>
        <v>0</v>
      </c>
      <c r="P318" s="135">
        <f t="shared" si="181"/>
        <v>0</v>
      </c>
      <c r="Q318" s="135">
        <f t="shared" si="182"/>
        <v>0</v>
      </c>
      <c r="R318" s="135">
        <f t="shared" si="183"/>
        <v>0</v>
      </c>
      <c r="S318" s="135">
        <f t="shared" si="184"/>
        <v>0</v>
      </c>
      <c r="T318" s="135">
        <f t="shared" si="185"/>
        <v>0</v>
      </c>
      <c r="U318" s="135">
        <f t="shared" si="186"/>
        <v>0</v>
      </c>
      <c r="V318" s="135">
        <f t="shared" si="187"/>
        <v>0</v>
      </c>
      <c r="W318" s="135">
        <f t="shared" si="188"/>
        <v>0</v>
      </c>
      <c r="X318" s="135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6">
        <v>35400</v>
      </c>
      <c r="D319" s="44"/>
      <c r="E319" s="137" t="s">
        <v>126</v>
      </c>
      <c r="G319" s="43">
        <v>3</v>
      </c>
      <c r="H319" s="135" t="str">
        <f t="shared" si="174"/>
        <v>Peak Day</v>
      </c>
      <c r="I319" s="42">
        <f>'Plt. Class.'!K$48</f>
        <v>461723.02500000008</v>
      </c>
      <c r="J319" s="135">
        <f t="shared" si="175"/>
        <v>228609.49950872085</v>
      </c>
      <c r="K319" s="135">
        <f t="shared" si="176"/>
        <v>116275.95993041342</v>
      </c>
      <c r="L319" s="135">
        <f t="shared" si="177"/>
        <v>1570.147054003884</v>
      </c>
      <c r="M319" s="135">
        <f t="shared" si="178"/>
        <v>58475.943432393411</v>
      </c>
      <c r="N319" s="135">
        <f t="shared" si="179"/>
        <v>56791.475074468581</v>
      </c>
      <c r="O319" s="135">
        <f t="shared" si="180"/>
        <v>0</v>
      </c>
      <c r="P319" s="135">
        <f t="shared" si="181"/>
        <v>0</v>
      </c>
      <c r="Q319" s="135">
        <f t="shared" si="182"/>
        <v>0</v>
      </c>
      <c r="R319" s="135">
        <f t="shared" si="183"/>
        <v>0</v>
      </c>
      <c r="S319" s="135">
        <f t="shared" si="184"/>
        <v>0</v>
      </c>
      <c r="T319" s="135">
        <f t="shared" si="185"/>
        <v>0</v>
      </c>
      <c r="U319" s="135">
        <f t="shared" si="186"/>
        <v>0</v>
      </c>
      <c r="V319" s="135">
        <f t="shared" si="187"/>
        <v>0</v>
      </c>
      <c r="W319" s="135">
        <f t="shared" si="188"/>
        <v>0</v>
      </c>
      <c r="X319" s="135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6">
        <v>35500</v>
      </c>
      <c r="D320" s="44"/>
      <c r="E320" s="137" t="s">
        <v>355</v>
      </c>
      <c r="G320" s="43">
        <v>3</v>
      </c>
      <c r="H320" s="135" t="str">
        <f t="shared" si="174"/>
        <v>Peak Day</v>
      </c>
      <c r="I320" s="42">
        <f>'Plt. Class.'!K$49</f>
        <v>219558.37619929714</v>
      </c>
      <c r="J320" s="135">
        <f t="shared" si="175"/>
        <v>108708.31164607561</v>
      </c>
      <c r="K320" s="135">
        <f t="shared" si="176"/>
        <v>55291.505017182339</v>
      </c>
      <c r="L320" s="135">
        <f t="shared" si="177"/>
        <v>746.63579441636637</v>
      </c>
      <c r="M320" s="135">
        <f t="shared" si="178"/>
        <v>27806.46078184697</v>
      </c>
      <c r="N320" s="135">
        <f t="shared" si="179"/>
        <v>27005.46295977589</v>
      </c>
      <c r="O320" s="135">
        <f t="shared" si="180"/>
        <v>0</v>
      </c>
      <c r="P320" s="135">
        <f t="shared" si="181"/>
        <v>0</v>
      </c>
      <c r="Q320" s="135">
        <f t="shared" si="182"/>
        <v>0</v>
      </c>
      <c r="R320" s="135">
        <f t="shared" si="183"/>
        <v>0</v>
      </c>
      <c r="S320" s="135">
        <f t="shared" si="184"/>
        <v>0</v>
      </c>
      <c r="T320" s="135">
        <f t="shared" si="185"/>
        <v>0</v>
      </c>
      <c r="U320" s="135">
        <f t="shared" si="186"/>
        <v>0</v>
      </c>
      <c r="V320" s="135">
        <f t="shared" si="187"/>
        <v>0</v>
      </c>
      <c r="W320" s="135">
        <f t="shared" si="188"/>
        <v>0</v>
      </c>
      <c r="X320" s="135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6">
        <v>35600</v>
      </c>
      <c r="D321" s="44"/>
      <c r="E321" s="137" t="s">
        <v>343</v>
      </c>
      <c r="G321" s="43">
        <v>3</v>
      </c>
      <c r="H321" s="135" t="str">
        <f t="shared" si="174"/>
        <v>Peak Day</v>
      </c>
      <c r="I321" s="42">
        <f>'Plt. Class.'!K$50</f>
        <v>207331.72500000006</v>
      </c>
      <c r="J321" s="135">
        <f t="shared" si="175"/>
        <v>102654.62045027917</v>
      </c>
      <c r="K321" s="135">
        <f t="shared" si="176"/>
        <v>52212.460811118304</v>
      </c>
      <c r="L321" s="135">
        <f t="shared" si="177"/>
        <v>705.05753359450387</v>
      </c>
      <c r="M321" s="135">
        <f t="shared" si="178"/>
        <v>26257.98924114852</v>
      </c>
      <c r="N321" s="135">
        <f t="shared" si="179"/>
        <v>25501.596963859614</v>
      </c>
      <c r="O321" s="135">
        <f t="shared" si="180"/>
        <v>0</v>
      </c>
      <c r="P321" s="135">
        <f t="shared" si="181"/>
        <v>0</v>
      </c>
      <c r="Q321" s="135">
        <f t="shared" si="182"/>
        <v>0</v>
      </c>
      <c r="R321" s="135">
        <f t="shared" si="183"/>
        <v>0</v>
      </c>
      <c r="S321" s="135">
        <f t="shared" si="184"/>
        <v>0</v>
      </c>
      <c r="T321" s="135">
        <f t="shared" si="185"/>
        <v>0</v>
      </c>
      <c r="U321" s="135">
        <f t="shared" si="186"/>
        <v>0</v>
      </c>
      <c r="V321" s="135">
        <f t="shared" si="187"/>
        <v>0</v>
      </c>
      <c r="W321" s="135">
        <f t="shared" si="188"/>
        <v>0</v>
      </c>
      <c r="X321" s="135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5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356</v>
      </c>
      <c r="E323" s="44"/>
      <c r="G323" s="43"/>
      <c r="H323" s="135"/>
      <c r="I323" s="42">
        <f>'Plt. Class.'!K$52</f>
        <v>7118438.3461992964</v>
      </c>
      <c r="J323" s="42">
        <f>SUM(J305:J321)</f>
        <v>3524499.623141617</v>
      </c>
      <c r="K323" s="42">
        <f t="shared" ref="K323:X323" si="191">SUM(K305:K321)</f>
        <v>1792640.1914000013</v>
      </c>
      <c r="L323" s="42">
        <f t="shared" si="191"/>
        <v>24207.142362876752</v>
      </c>
      <c r="M323" s="42">
        <f t="shared" si="191"/>
        <v>901530.51834339462</v>
      </c>
      <c r="N323" s="42">
        <f t="shared" si="191"/>
        <v>875560.87095140771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5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5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5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6">
        <v>36510</v>
      </c>
      <c r="E327" s="44" t="s">
        <v>125</v>
      </c>
      <c r="G327" s="43">
        <v>3</v>
      </c>
      <c r="H327" s="135" t="str">
        <f t="shared" ref="H327:H334" si="192">VLOOKUP($G327,alloc,3)</f>
        <v>Peak Day</v>
      </c>
      <c r="I327" s="42">
        <f>'Plt. Class.'!K$56</f>
        <v>26970.37</v>
      </c>
      <c r="J327" s="135">
        <f t="shared" ref="J327:J334" si="193">$I327*VLOOKUP($G327,alloc,6)</f>
        <v>13353.639418924406</v>
      </c>
      <c r="K327" s="135">
        <f t="shared" ref="K327:K334" si="194">$I327*VLOOKUP($G327,alloc,7)</f>
        <v>6791.9629120259351</v>
      </c>
      <c r="L327" s="135">
        <f t="shared" ref="L327:L334" si="195">$I327*VLOOKUP($G327,alloc,8)</f>
        <v>91.716125703054814</v>
      </c>
      <c r="M327" s="135">
        <f t="shared" ref="M327:M334" si="196">$I327*VLOOKUP($G327,alloc,9)</f>
        <v>3415.7227278642208</v>
      </c>
      <c r="N327" s="135">
        <f t="shared" ref="N327:N334" si="197">$I327*VLOOKUP($G327,alloc,10)</f>
        <v>3317.3288154823877</v>
      </c>
      <c r="O327" s="135">
        <f t="shared" ref="O327:O334" si="198">$I327*VLOOKUP($G327,alloc,11)</f>
        <v>0</v>
      </c>
      <c r="P327" s="135">
        <f t="shared" ref="P327:P334" si="199">$I327*VLOOKUP($G327,alloc,12)</f>
        <v>0</v>
      </c>
      <c r="Q327" s="135">
        <f t="shared" ref="Q327:Q334" si="200">$I327*VLOOKUP($G327,alloc,13)</f>
        <v>0</v>
      </c>
      <c r="R327" s="135">
        <f t="shared" ref="R327:R334" si="201">$I327*VLOOKUP($G327,alloc,14)</f>
        <v>0</v>
      </c>
      <c r="S327" s="135">
        <f t="shared" ref="S327:S334" si="202">$I327*VLOOKUP($G327,alloc,15)</f>
        <v>0</v>
      </c>
      <c r="T327" s="135">
        <f t="shared" ref="T327:T334" si="203">$I327*VLOOKUP($G327,alloc,16)</f>
        <v>0</v>
      </c>
      <c r="U327" s="135">
        <f t="shared" ref="U327:U334" si="204">$I327*VLOOKUP($G327,alloc,17)</f>
        <v>0</v>
      </c>
      <c r="V327" s="135">
        <f t="shared" ref="V327:V334" si="205">$I327*VLOOKUP($G327,alloc,18)</f>
        <v>0</v>
      </c>
      <c r="W327" s="135">
        <f t="shared" ref="W327:W334" si="206">$I327*VLOOKUP($G327,alloc,19)</f>
        <v>0</v>
      </c>
      <c r="X327" s="135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6">
        <v>36520</v>
      </c>
      <c r="E328" s="44" t="s">
        <v>147</v>
      </c>
      <c r="G328" s="43">
        <v>3</v>
      </c>
      <c r="H328" s="135" t="str">
        <f t="shared" si="192"/>
        <v>Peak Day</v>
      </c>
      <c r="I328" s="42">
        <f>'Plt. Class.'!K$57</f>
        <v>867772</v>
      </c>
      <c r="J328" s="135">
        <f t="shared" si="193"/>
        <v>429653.51924496656</v>
      </c>
      <c r="K328" s="135">
        <f t="shared" si="194"/>
        <v>218531.4936389293</v>
      </c>
      <c r="L328" s="135">
        <f t="shared" si="195"/>
        <v>2950.9675185617139</v>
      </c>
      <c r="M328" s="135">
        <f t="shared" si="196"/>
        <v>109900.92249398843</v>
      </c>
      <c r="N328" s="135">
        <f t="shared" si="197"/>
        <v>106735.09710355412</v>
      </c>
      <c r="O328" s="135">
        <f t="shared" si="198"/>
        <v>0</v>
      </c>
      <c r="P328" s="135">
        <f t="shared" si="199"/>
        <v>0</v>
      </c>
      <c r="Q328" s="135">
        <f t="shared" si="200"/>
        <v>0</v>
      </c>
      <c r="R328" s="135">
        <f t="shared" si="201"/>
        <v>0</v>
      </c>
      <c r="S328" s="135">
        <f t="shared" si="202"/>
        <v>0</v>
      </c>
      <c r="T328" s="135">
        <f t="shared" si="203"/>
        <v>0</v>
      </c>
      <c r="U328" s="135">
        <f t="shared" si="204"/>
        <v>0</v>
      </c>
      <c r="V328" s="135">
        <f t="shared" si="205"/>
        <v>0</v>
      </c>
      <c r="W328" s="135">
        <f t="shared" si="206"/>
        <v>0</v>
      </c>
      <c r="X328" s="135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6">
        <v>36602</v>
      </c>
      <c r="E329" s="137" t="s">
        <v>149</v>
      </c>
      <c r="G329" s="43">
        <v>3</v>
      </c>
      <c r="H329" s="135" t="str">
        <f t="shared" si="192"/>
        <v>Peak Day</v>
      </c>
      <c r="I329" s="42">
        <f>'Plt. Class.'!K$58</f>
        <v>49001.719999999987</v>
      </c>
      <c r="J329" s="135">
        <f t="shared" si="193"/>
        <v>24261.858468648974</v>
      </c>
      <c r="K329" s="135">
        <f t="shared" si="194"/>
        <v>12340.129737392532</v>
      </c>
      <c r="L329" s="135">
        <f t="shared" si="195"/>
        <v>166.63649446358704</v>
      </c>
      <c r="M329" s="135">
        <f t="shared" si="196"/>
        <v>6205.9322400263218</v>
      </c>
      <c r="N329" s="135">
        <f t="shared" si="197"/>
        <v>6027.1630594685794</v>
      </c>
      <c r="O329" s="135">
        <f t="shared" si="198"/>
        <v>0</v>
      </c>
      <c r="P329" s="135">
        <f t="shared" si="199"/>
        <v>0</v>
      </c>
      <c r="Q329" s="135">
        <f t="shared" si="200"/>
        <v>0</v>
      </c>
      <c r="R329" s="135">
        <f t="shared" si="201"/>
        <v>0</v>
      </c>
      <c r="S329" s="135">
        <f t="shared" si="202"/>
        <v>0</v>
      </c>
      <c r="T329" s="135">
        <f t="shared" si="203"/>
        <v>0</v>
      </c>
      <c r="U329" s="135">
        <f t="shared" si="204"/>
        <v>0</v>
      </c>
      <c r="V329" s="135">
        <f t="shared" si="205"/>
        <v>0</v>
      </c>
      <c r="W329" s="135">
        <f t="shared" si="206"/>
        <v>0</v>
      </c>
      <c r="X329" s="135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6">
        <v>36603</v>
      </c>
      <c r="E330" s="137" t="s">
        <v>281</v>
      </c>
      <c r="G330" s="43">
        <v>3</v>
      </c>
      <c r="H330" s="135" t="str">
        <f t="shared" si="192"/>
        <v>Peak Day</v>
      </c>
      <c r="I330" s="42">
        <f>'Plt. Class.'!K$59</f>
        <v>60826.290000000008</v>
      </c>
      <c r="J330" s="135">
        <f t="shared" si="193"/>
        <v>30116.470180087537</v>
      </c>
      <c r="K330" s="135">
        <f t="shared" si="194"/>
        <v>15317.917616856352</v>
      </c>
      <c r="L330" s="135">
        <f t="shared" si="195"/>
        <v>206.84742773979249</v>
      </c>
      <c r="M330" s="135">
        <f t="shared" si="196"/>
        <v>7703.4813094762967</v>
      </c>
      <c r="N330" s="135">
        <f t="shared" si="197"/>
        <v>7481.5734658400397</v>
      </c>
      <c r="O330" s="135">
        <f t="shared" si="198"/>
        <v>0</v>
      </c>
      <c r="P330" s="135">
        <f t="shared" si="199"/>
        <v>0</v>
      </c>
      <c r="Q330" s="135">
        <f t="shared" si="200"/>
        <v>0</v>
      </c>
      <c r="R330" s="135">
        <f t="shared" si="201"/>
        <v>0</v>
      </c>
      <c r="S330" s="135">
        <f t="shared" si="202"/>
        <v>0</v>
      </c>
      <c r="T330" s="135">
        <f t="shared" si="203"/>
        <v>0</v>
      </c>
      <c r="U330" s="135">
        <f t="shared" si="204"/>
        <v>0</v>
      </c>
      <c r="V330" s="135">
        <f t="shared" si="205"/>
        <v>0</v>
      </c>
      <c r="W330" s="135">
        <f t="shared" si="206"/>
        <v>0</v>
      </c>
      <c r="X330" s="135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6">
        <v>36700</v>
      </c>
      <c r="E331" s="137" t="s">
        <v>282</v>
      </c>
      <c r="G331" s="43">
        <v>3</v>
      </c>
      <c r="H331" s="135" t="str">
        <f t="shared" si="192"/>
        <v>Peak Day</v>
      </c>
      <c r="I331" s="42">
        <f>'Plt. Class.'!K$60</f>
        <v>158925.43999999997</v>
      </c>
      <c r="J331" s="135">
        <f t="shared" si="193"/>
        <v>78687.575300372409</v>
      </c>
      <c r="K331" s="135">
        <f t="shared" si="194"/>
        <v>40022.279792876507</v>
      </c>
      <c r="L331" s="135">
        <f t="shared" si="195"/>
        <v>540.44589052553943</v>
      </c>
      <c r="M331" s="135">
        <f t="shared" si="196"/>
        <v>20127.467196179419</v>
      </c>
      <c r="N331" s="135">
        <f t="shared" si="197"/>
        <v>19547.671820046118</v>
      </c>
      <c r="O331" s="135">
        <f t="shared" si="198"/>
        <v>0</v>
      </c>
      <c r="P331" s="135">
        <f t="shared" si="199"/>
        <v>0</v>
      </c>
      <c r="Q331" s="135">
        <f t="shared" si="200"/>
        <v>0</v>
      </c>
      <c r="R331" s="135">
        <f t="shared" si="201"/>
        <v>0</v>
      </c>
      <c r="S331" s="135">
        <f t="shared" si="202"/>
        <v>0</v>
      </c>
      <c r="T331" s="135">
        <f t="shared" si="203"/>
        <v>0</v>
      </c>
      <c r="U331" s="135">
        <f t="shared" si="204"/>
        <v>0</v>
      </c>
      <c r="V331" s="135">
        <f t="shared" si="205"/>
        <v>0</v>
      </c>
      <c r="W331" s="135">
        <f t="shared" si="206"/>
        <v>0</v>
      </c>
      <c r="X331" s="135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6">
        <v>36701</v>
      </c>
      <c r="E332" s="137" t="s">
        <v>283</v>
      </c>
      <c r="G332" s="43">
        <v>3</v>
      </c>
      <c r="H332" s="135" t="str">
        <f t="shared" si="192"/>
        <v>Peak Day</v>
      </c>
      <c r="I332" s="42">
        <f>'Plt. Class.'!K$61</f>
        <v>27643441.629999999</v>
      </c>
      <c r="J332" s="135">
        <f t="shared" si="193"/>
        <v>13686892.386908446</v>
      </c>
      <c r="K332" s="135">
        <f t="shared" si="194"/>
        <v>6961462.9058375452</v>
      </c>
      <c r="L332" s="135">
        <f t="shared" si="195"/>
        <v>94004.990194874539</v>
      </c>
      <c r="M332" s="135">
        <f t="shared" si="196"/>
        <v>3500965.3872742187</v>
      </c>
      <c r="N332" s="135">
        <f t="shared" si="197"/>
        <v>3400115.9597849203</v>
      </c>
      <c r="O332" s="135">
        <f t="shared" si="198"/>
        <v>0</v>
      </c>
      <c r="P332" s="135">
        <f t="shared" si="199"/>
        <v>0</v>
      </c>
      <c r="Q332" s="135">
        <f t="shared" si="200"/>
        <v>0</v>
      </c>
      <c r="R332" s="135">
        <f t="shared" si="201"/>
        <v>0</v>
      </c>
      <c r="S332" s="135">
        <f t="shared" si="202"/>
        <v>0</v>
      </c>
      <c r="T332" s="135">
        <f t="shared" si="203"/>
        <v>0</v>
      </c>
      <c r="U332" s="135">
        <f t="shared" si="204"/>
        <v>0</v>
      </c>
      <c r="V332" s="135">
        <f t="shared" si="205"/>
        <v>0</v>
      </c>
      <c r="W332" s="135">
        <f t="shared" si="206"/>
        <v>0</v>
      </c>
      <c r="X332" s="135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6">
        <v>36900</v>
      </c>
      <c r="E333" s="137" t="s">
        <v>284</v>
      </c>
      <c r="G333" s="43">
        <v>3</v>
      </c>
      <c r="H333" s="135" t="str">
        <f t="shared" si="192"/>
        <v>Peak Day</v>
      </c>
      <c r="I333" s="42">
        <f>'Plt. Class.'!K$62</f>
        <v>731466.6399999999</v>
      </c>
      <c r="J333" s="135">
        <f t="shared" si="193"/>
        <v>362165.65651610214</v>
      </c>
      <c r="K333" s="135">
        <f t="shared" si="194"/>
        <v>184205.64086678179</v>
      </c>
      <c r="L333" s="135">
        <f t="shared" si="195"/>
        <v>2487.4440469979145</v>
      </c>
      <c r="M333" s="135">
        <f t="shared" si="196"/>
        <v>92638.225835332472</v>
      </c>
      <c r="N333" s="135">
        <f t="shared" si="197"/>
        <v>89969.672734785679</v>
      </c>
      <c r="O333" s="135">
        <f t="shared" si="198"/>
        <v>0</v>
      </c>
      <c r="P333" s="135">
        <f t="shared" si="199"/>
        <v>0</v>
      </c>
      <c r="Q333" s="135">
        <f t="shared" si="200"/>
        <v>0</v>
      </c>
      <c r="R333" s="135">
        <f t="shared" si="201"/>
        <v>0</v>
      </c>
      <c r="S333" s="135">
        <f t="shared" si="202"/>
        <v>0</v>
      </c>
      <c r="T333" s="135">
        <f t="shared" si="203"/>
        <v>0</v>
      </c>
      <c r="U333" s="135">
        <f t="shared" si="204"/>
        <v>0</v>
      </c>
      <c r="V333" s="135">
        <f t="shared" si="205"/>
        <v>0</v>
      </c>
      <c r="W333" s="135">
        <f t="shared" si="206"/>
        <v>0</v>
      </c>
      <c r="X333" s="135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6">
        <v>36901</v>
      </c>
      <c r="E334" s="137" t="s">
        <v>284</v>
      </c>
      <c r="G334" s="43">
        <v>3</v>
      </c>
      <c r="H334" s="135" t="str">
        <f t="shared" si="192"/>
        <v>Peak Day</v>
      </c>
      <c r="I334" s="42">
        <f>'Plt. Class.'!K$63</f>
        <v>2269555.91</v>
      </c>
      <c r="J334" s="135">
        <f t="shared" si="193"/>
        <v>1123708.3978910504</v>
      </c>
      <c r="K334" s="135">
        <f t="shared" si="194"/>
        <v>571543.49634392385</v>
      </c>
      <c r="L334" s="135">
        <f t="shared" si="195"/>
        <v>7717.9095107583244</v>
      </c>
      <c r="M334" s="135">
        <f t="shared" si="196"/>
        <v>287432.97566720686</v>
      </c>
      <c r="N334" s="135">
        <f t="shared" si="197"/>
        <v>279153.13058706105</v>
      </c>
      <c r="O334" s="135">
        <f t="shared" si="198"/>
        <v>0</v>
      </c>
      <c r="P334" s="135">
        <f t="shared" si="199"/>
        <v>0</v>
      </c>
      <c r="Q334" s="135">
        <f t="shared" si="200"/>
        <v>0</v>
      </c>
      <c r="R334" s="135">
        <f t="shared" si="201"/>
        <v>0</v>
      </c>
      <c r="S334" s="135">
        <f t="shared" si="202"/>
        <v>0</v>
      </c>
      <c r="T334" s="135">
        <f t="shared" si="203"/>
        <v>0</v>
      </c>
      <c r="U334" s="135">
        <f t="shared" si="204"/>
        <v>0</v>
      </c>
      <c r="V334" s="135">
        <f t="shared" si="205"/>
        <v>0</v>
      </c>
      <c r="W334" s="135">
        <f t="shared" si="206"/>
        <v>0</v>
      </c>
      <c r="X334" s="135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5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5"/>
      <c r="I336" s="42">
        <f>'Plt. Class.'!K$65</f>
        <v>31807960</v>
      </c>
      <c r="J336" s="42">
        <f>SUM(J327:J334)</f>
        <v>15748839.503928596</v>
      </c>
      <c r="K336" s="42">
        <f t="shared" ref="K336:X336" si="209">SUM(K327:K334)</f>
        <v>8010215.8267463315</v>
      </c>
      <c r="L336" s="42">
        <f t="shared" si="209"/>
        <v>108166.95720962447</v>
      </c>
      <c r="M336" s="42">
        <f t="shared" si="209"/>
        <v>4028390.114744293</v>
      </c>
      <c r="N336" s="42">
        <f t="shared" si="209"/>
        <v>3912347.5973711582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5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5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5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6">
        <v>37400</v>
      </c>
      <c r="E340" s="137" t="s">
        <v>125</v>
      </c>
      <c r="G340" s="43">
        <v>3</v>
      </c>
      <c r="H340" s="135" t="str">
        <f t="shared" ref="H340:H360" si="210">VLOOKUP($G340,alloc,3)</f>
        <v>Peak Day</v>
      </c>
      <c r="I340" s="42">
        <f>'Plt. Class.'!K$69</f>
        <v>531166.79</v>
      </c>
      <c r="J340" s="135">
        <f t="shared" ref="J340:J360" si="211">$I340*VLOOKUP($G340,alloc,6)</f>
        <v>262992.67622088769</v>
      </c>
      <c r="K340" s="135">
        <f t="shared" ref="K340:K360" si="212">$I340*VLOOKUP($G340,alloc,7)</f>
        <v>133764.02095261833</v>
      </c>
      <c r="L340" s="135">
        <f t="shared" ref="L340:L360" si="213">$I340*VLOOKUP($G340,alloc,8)</f>
        <v>1806.2992862511016</v>
      </c>
      <c r="M340" s="135">
        <f t="shared" ref="M340:M360" si="214">$I340*VLOOKUP($G340,alloc,9)</f>
        <v>67270.804104270064</v>
      </c>
      <c r="N340" s="135">
        <f t="shared" ref="N340:N360" si="215">$I340*VLOOKUP($G340,alloc,10)</f>
        <v>65332.989435972973</v>
      </c>
      <c r="O340" s="135">
        <f t="shared" ref="O340:O360" si="216">$I340*VLOOKUP($G340,alloc,11)</f>
        <v>0</v>
      </c>
      <c r="P340" s="135">
        <f t="shared" ref="P340:P360" si="217">$I340*VLOOKUP($G340,alloc,12)</f>
        <v>0</v>
      </c>
      <c r="Q340" s="135">
        <f t="shared" ref="Q340:Q360" si="218">$I340*VLOOKUP($G340,alloc,13)</f>
        <v>0</v>
      </c>
      <c r="R340" s="135">
        <f t="shared" ref="R340:R360" si="219">$I340*VLOOKUP($G340,alloc,14)</f>
        <v>0</v>
      </c>
      <c r="S340" s="135">
        <f t="shared" ref="S340:S360" si="220">$I340*VLOOKUP($G340,alloc,15)</f>
        <v>0</v>
      </c>
      <c r="T340" s="135">
        <f t="shared" ref="T340:T360" si="221">$I340*VLOOKUP($G340,alloc,16)</f>
        <v>0</v>
      </c>
      <c r="U340" s="135">
        <f t="shared" ref="U340:U360" si="222">$I340*VLOOKUP($G340,alloc,17)</f>
        <v>0</v>
      </c>
      <c r="V340" s="135">
        <f t="shared" ref="V340:V360" si="223">$I340*VLOOKUP($G340,alloc,18)</f>
        <v>0</v>
      </c>
      <c r="W340" s="135">
        <f t="shared" ref="W340:W360" si="224">$I340*VLOOKUP($G340,alloc,19)</f>
        <v>0</v>
      </c>
      <c r="X340" s="135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6">
        <v>37401</v>
      </c>
      <c r="E341" s="137" t="s">
        <v>285</v>
      </c>
      <c r="G341" s="43">
        <v>3</v>
      </c>
      <c r="H341" s="135" t="str">
        <f t="shared" si="210"/>
        <v>Peak Day</v>
      </c>
      <c r="I341" s="42">
        <f>'Plt. Class.'!K$70</f>
        <v>37326.419999999991</v>
      </c>
      <c r="J341" s="135">
        <f t="shared" si="211"/>
        <v>18481.153706060697</v>
      </c>
      <c r="K341" s="135">
        <f t="shared" si="212"/>
        <v>9399.932603027064</v>
      </c>
      <c r="L341" s="135">
        <f t="shared" si="213"/>
        <v>126.93317254323981</v>
      </c>
      <c r="M341" s="135">
        <f t="shared" si="214"/>
        <v>4727.287803015146</v>
      </c>
      <c r="N341" s="135">
        <f t="shared" si="215"/>
        <v>4591.1127153538528</v>
      </c>
      <c r="O341" s="135">
        <f t="shared" si="216"/>
        <v>0</v>
      </c>
      <c r="P341" s="135">
        <f t="shared" si="217"/>
        <v>0</v>
      </c>
      <c r="Q341" s="135">
        <f t="shared" si="218"/>
        <v>0</v>
      </c>
      <c r="R341" s="135">
        <f t="shared" si="219"/>
        <v>0</v>
      </c>
      <c r="S341" s="135">
        <f t="shared" si="220"/>
        <v>0</v>
      </c>
      <c r="T341" s="135">
        <f t="shared" si="221"/>
        <v>0</v>
      </c>
      <c r="U341" s="135">
        <f t="shared" si="222"/>
        <v>0</v>
      </c>
      <c r="V341" s="135">
        <f t="shared" si="223"/>
        <v>0</v>
      </c>
      <c r="W341" s="135">
        <f t="shared" si="224"/>
        <v>0</v>
      </c>
      <c r="X341" s="135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6">
        <v>37402</v>
      </c>
      <c r="E342" s="137" t="s">
        <v>286</v>
      </c>
      <c r="G342" s="43">
        <v>3</v>
      </c>
      <c r="H342" s="135" t="str">
        <f t="shared" si="210"/>
        <v>Peak Day</v>
      </c>
      <c r="I342" s="42">
        <f>'Plt. Class.'!K$71</f>
        <v>3231772.0035037072</v>
      </c>
      <c r="J342" s="135">
        <f t="shared" si="211"/>
        <v>1600123.3212211551</v>
      </c>
      <c r="K342" s="135">
        <f t="shared" si="212"/>
        <v>813858.89729806932</v>
      </c>
      <c r="L342" s="135">
        <f t="shared" si="213"/>
        <v>10990.046014087287</v>
      </c>
      <c r="M342" s="135">
        <f t="shared" si="214"/>
        <v>409294.98125694611</v>
      </c>
      <c r="N342" s="135">
        <f t="shared" si="215"/>
        <v>397504.75771344983</v>
      </c>
      <c r="O342" s="135">
        <f t="shared" si="216"/>
        <v>0</v>
      </c>
      <c r="P342" s="135">
        <f t="shared" si="217"/>
        <v>0</v>
      </c>
      <c r="Q342" s="135">
        <f t="shared" si="218"/>
        <v>0</v>
      </c>
      <c r="R342" s="135">
        <f t="shared" si="219"/>
        <v>0</v>
      </c>
      <c r="S342" s="135">
        <f t="shared" si="220"/>
        <v>0</v>
      </c>
      <c r="T342" s="135">
        <f t="shared" si="221"/>
        <v>0</v>
      </c>
      <c r="U342" s="135">
        <f t="shared" si="222"/>
        <v>0</v>
      </c>
      <c r="V342" s="135">
        <f t="shared" si="223"/>
        <v>0</v>
      </c>
      <c r="W342" s="135">
        <f t="shared" si="224"/>
        <v>0</v>
      </c>
      <c r="X342" s="135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6">
        <v>37403</v>
      </c>
      <c r="E343" s="137" t="s">
        <v>287</v>
      </c>
      <c r="G343" s="43">
        <v>3</v>
      </c>
      <c r="H343" s="135" t="str">
        <f t="shared" si="210"/>
        <v>Peak Day</v>
      </c>
      <c r="I343" s="42">
        <f>'Plt. Class.'!K$72</f>
        <v>2783.89</v>
      </c>
      <c r="J343" s="135">
        <f t="shared" si="211"/>
        <v>1378.3668241091784</v>
      </c>
      <c r="K343" s="135">
        <f t="shared" si="212"/>
        <v>701.06852932161769</v>
      </c>
      <c r="L343" s="135">
        <f t="shared" si="213"/>
        <v>9.4669670895681914</v>
      </c>
      <c r="M343" s="135">
        <f t="shared" si="214"/>
        <v>352.57196489606656</v>
      </c>
      <c r="N343" s="135">
        <f t="shared" si="215"/>
        <v>342.41571458356947</v>
      </c>
      <c r="O343" s="135">
        <f t="shared" si="216"/>
        <v>0</v>
      </c>
      <c r="P343" s="135">
        <f t="shared" si="217"/>
        <v>0</v>
      </c>
      <c r="Q343" s="135">
        <f t="shared" si="218"/>
        <v>0</v>
      </c>
      <c r="R343" s="135">
        <f t="shared" si="219"/>
        <v>0</v>
      </c>
      <c r="S343" s="135">
        <f t="shared" si="220"/>
        <v>0</v>
      </c>
      <c r="T343" s="135">
        <f t="shared" si="221"/>
        <v>0</v>
      </c>
      <c r="U343" s="135">
        <f t="shared" si="222"/>
        <v>0</v>
      </c>
      <c r="V343" s="135">
        <f t="shared" si="223"/>
        <v>0</v>
      </c>
      <c r="W343" s="135">
        <f t="shared" si="224"/>
        <v>0</v>
      </c>
      <c r="X343" s="135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6">
        <v>37500</v>
      </c>
      <c r="E344" s="137" t="s">
        <v>149</v>
      </c>
      <c r="G344" s="43">
        <v>3</v>
      </c>
      <c r="H344" s="135" t="str">
        <f t="shared" si="210"/>
        <v>Peak Day</v>
      </c>
      <c r="I344" s="42">
        <f>'Plt. Class.'!K$73</f>
        <v>336167.54</v>
      </c>
      <c r="J344" s="135">
        <f t="shared" si="211"/>
        <v>166444.1427205799</v>
      </c>
      <c r="K344" s="135">
        <f t="shared" si="212"/>
        <v>84657.254012718215</v>
      </c>
      <c r="L344" s="135">
        <f t="shared" si="213"/>
        <v>1143.1798805847568</v>
      </c>
      <c r="M344" s="135">
        <f t="shared" si="214"/>
        <v>42574.688695342506</v>
      </c>
      <c r="N344" s="135">
        <f t="shared" si="215"/>
        <v>41348.274690774662</v>
      </c>
      <c r="O344" s="135">
        <f t="shared" si="216"/>
        <v>0</v>
      </c>
      <c r="P344" s="135">
        <f t="shared" si="217"/>
        <v>0</v>
      </c>
      <c r="Q344" s="135">
        <f t="shared" si="218"/>
        <v>0</v>
      </c>
      <c r="R344" s="135">
        <f t="shared" si="219"/>
        <v>0</v>
      </c>
      <c r="S344" s="135">
        <f t="shared" si="220"/>
        <v>0</v>
      </c>
      <c r="T344" s="135">
        <f t="shared" si="221"/>
        <v>0</v>
      </c>
      <c r="U344" s="135">
        <f t="shared" si="222"/>
        <v>0</v>
      </c>
      <c r="V344" s="135">
        <f t="shared" si="223"/>
        <v>0</v>
      </c>
      <c r="W344" s="135">
        <f t="shared" si="224"/>
        <v>0</v>
      </c>
      <c r="X344" s="135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6">
        <v>37501</v>
      </c>
      <c r="E345" s="137" t="s">
        <v>288</v>
      </c>
      <c r="G345" s="43">
        <v>3</v>
      </c>
      <c r="H345" s="135" t="str">
        <f t="shared" si="210"/>
        <v>Peak Day</v>
      </c>
      <c r="I345" s="42">
        <f>'Plt. Class.'!K$74</f>
        <v>99818.12999999999</v>
      </c>
      <c r="J345" s="135">
        <f t="shared" si="211"/>
        <v>49422.210948211708</v>
      </c>
      <c r="K345" s="135">
        <f t="shared" si="212"/>
        <v>25137.253842189901</v>
      </c>
      <c r="L345" s="135">
        <f t="shared" si="213"/>
        <v>339.44406986347855</v>
      </c>
      <c r="M345" s="135">
        <f t="shared" si="214"/>
        <v>12641.689946927143</v>
      </c>
      <c r="N345" s="135">
        <f t="shared" si="215"/>
        <v>12277.531192807772</v>
      </c>
      <c r="O345" s="135">
        <f t="shared" si="216"/>
        <v>0</v>
      </c>
      <c r="P345" s="135">
        <f t="shared" si="217"/>
        <v>0</v>
      </c>
      <c r="Q345" s="135">
        <f t="shared" si="218"/>
        <v>0</v>
      </c>
      <c r="R345" s="135">
        <f t="shared" si="219"/>
        <v>0</v>
      </c>
      <c r="S345" s="135">
        <f t="shared" si="220"/>
        <v>0</v>
      </c>
      <c r="T345" s="135">
        <f t="shared" si="221"/>
        <v>0</v>
      </c>
      <c r="U345" s="135">
        <f t="shared" si="222"/>
        <v>0</v>
      </c>
      <c r="V345" s="135">
        <f t="shared" si="223"/>
        <v>0</v>
      </c>
      <c r="W345" s="135">
        <f t="shared" si="224"/>
        <v>0</v>
      </c>
      <c r="X345" s="135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6">
        <v>37502</v>
      </c>
      <c r="E346" s="137" t="s">
        <v>286</v>
      </c>
      <c r="G346" s="43">
        <v>3</v>
      </c>
      <c r="H346" s="135" t="str">
        <f t="shared" si="210"/>
        <v>Peak Day</v>
      </c>
      <c r="I346" s="42">
        <f>'Plt. Class.'!K$75</f>
        <v>46264.189999999995</v>
      </c>
      <c r="J346" s="135">
        <f t="shared" si="211"/>
        <v>22906.445527762808</v>
      </c>
      <c r="K346" s="135">
        <f t="shared" si="212"/>
        <v>11650.736072027232</v>
      </c>
      <c r="L346" s="135">
        <f t="shared" si="213"/>
        <v>157.32718036830832</v>
      </c>
      <c r="M346" s="135">
        <f t="shared" si="214"/>
        <v>5859.2316408424731</v>
      </c>
      <c r="N346" s="135">
        <f t="shared" si="215"/>
        <v>5690.4495789991797</v>
      </c>
      <c r="O346" s="135">
        <f t="shared" si="216"/>
        <v>0</v>
      </c>
      <c r="P346" s="135">
        <f t="shared" si="217"/>
        <v>0</v>
      </c>
      <c r="Q346" s="135">
        <f t="shared" si="218"/>
        <v>0</v>
      </c>
      <c r="R346" s="135">
        <f t="shared" si="219"/>
        <v>0</v>
      </c>
      <c r="S346" s="135">
        <f t="shared" si="220"/>
        <v>0</v>
      </c>
      <c r="T346" s="135">
        <f t="shared" si="221"/>
        <v>0</v>
      </c>
      <c r="U346" s="135">
        <f t="shared" si="222"/>
        <v>0</v>
      </c>
      <c r="V346" s="135">
        <f t="shared" si="223"/>
        <v>0</v>
      </c>
      <c r="W346" s="135">
        <f t="shared" si="224"/>
        <v>0</v>
      </c>
      <c r="X346" s="135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6">
        <v>37503</v>
      </c>
      <c r="E347" s="137" t="s">
        <v>289</v>
      </c>
      <c r="G347" s="43">
        <v>3</v>
      </c>
      <c r="H347" s="135" t="str">
        <f t="shared" si="210"/>
        <v>Peak Day</v>
      </c>
      <c r="I347" s="42">
        <f>'Plt. Class.'!K$76</f>
        <v>4005.0800000000013</v>
      </c>
      <c r="J347" s="135">
        <f t="shared" si="211"/>
        <v>1983.0055784902386</v>
      </c>
      <c r="K347" s="135">
        <f t="shared" si="212"/>
        <v>1008.6014696756789</v>
      </c>
      <c r="L347" s="135">
        <f t="shared" si="213"/>
        <v>13.619776841429722</v>
      </c>
      <c r="M347" s="135">
        <f t="shared" si="214"/>
        <v>507.23229910877899</v>
      </c>
      <c r="N347" s="135">
        <f t="shared" si="215"/>
        <v>492.62087588387573</v>
      </c>
      <c r="O347" s="135">
        <f t="shared" si="216"/>
        <v>0</v>
      </c>
      <c r="P347" s="135">
        <f t="shared" si="217"/>
        <v>0</v>
      </c>
      <c r="Q347" s="135">
        <f t="shared" si="218"/>
        <v>0</v>
      </c>
      <c r="R347" s="135">
        <f t="shared" si="219"/>
        <v>0</v>
      </c>
      <c r="S347" s="135">
        <f t="shared" si="220"/>
        <v>0</v>
      </c>
      <c r="T347" s="135">
        <f t="shared" si="221"/>
        <v>0</v>
      </c>
      <c r="U347" s="135">
        <f t="shared" si="222"/>
        <v>0</v>
      </c>
      <c r="V347" s="135">
        <f t="shared" si="223"/>
        <v>0</v>
      </c>
      <c r="W347" s="135">
        <f t="shared" si="224"/>
        <v>0</v>
      </c>
      <c r="X347" s="135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6">
        <v>37600</v>
      </c>
      <c r="E348" s="137" t="s">
        <v>282</v>
      </c>
      <c r="G348" s="43">
        <v>3</v>
      </c>
      <c r="H348" s="135" t="str">
        <f t="shared" si="210"/>
        <v>Peak Day</v>
      </c>
      <c r="I348" s="42">
        <f>'Plt. Class.'!K$77</f>
        <v>20712559.000218406</v>
      </c>
      <c r="J348" s="135">
        <f t="shared" si="211"/>
        <v>10255255.835649047</v>
      </c>
      <c r="K348" s="135">
        <f t="shared" si="212"/>
        <v>5216054.9722763309</v>
      </c>
      <c r="L348" s="135">
        <f t="shared" si="213"/>
        <v>70435.654568178739</v>
      </c>
      <c r="M348" s="135">
        <f t="shared" si="214"/>
        <v>2623188.2814093628</v>
      </c>
      <c r="N348" s="135">
        <f t="shared" si="215"/>
        <v>2547624.2563154898</v>
      </c>
      <c r="O348" s="135">
        <f t="shared" si="216"/>
        <v>0</v>
      </c>
      <c r="P348" s="135">
        <f t="shared" si="217"/>
        <v>0</v>
      </c>
      <c r="Q348" s="135">
        <f t="shared" si="218"/>
        <v>0</v>
      </c>
      <c r="R348" s="135">
        <f t="shared" si="219"/>
        <v>0</v>
      </c>
      <c r="S348" s="135">
        <f t="shared" si="220"/>
        <v>0</v>
      </c>
      <c r="T348" s="135">
        <f t="shared" si="221"/>
        <v>0</v>
      </c>
      <c r="U348" s="135">
        <f t="shared" si="222"/>
        <v>0</v>
      </c>
      <c r="V348" s="135">
        <f t="shared" si="223"/>
        <v>0</v>
      </c>
      <c r="W348" s="135">
        <f t="shared" si="224"/>
        <v>0</v>
      </c>
      <c r="X348" s="135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6">
        <v>37601</v>
      </c>
      <c r="E349" s="137" t="s">
        <v>283</v>
      </c>
      <c r="G349" s="43">
        <v>3</v>
      </c>
      <c r="H349" s="135" t="str">
        <f t="shared" si="210"/>
        <v>Peak Day</v>
      </c>
      <c r="I349" s="42">
        <f>'Plt. Class.'!K$78</f>
        <v>140488694.34852239</v>
      </c>
      <c r="J349" s="135">
        <f t="shared" si="211"/>
        <v>69559126.061883882</v>
      </c>
      <c r="K349" s="135">
        <f t="shared" si="212"/>
        <v>35379344.131137677</v>
      </c>
      <c r="L349" s="135">
        <f t="shared" si="213"/>
        <v>477749.42467334069</v>
      </c>
      <c r="M349" s="135">
        <f t="shared" si="214"/>
        <v>17792504.377738152</v>
      </c>
      <c r="N349" s="135">
        <f t="shared" si="215"/>
        <v>17279970.353089374</v>
      </c>
      <c r="O349" s="135">
        <f t="shared" si="216"/>
        <v>0</v>
      </c>
      <c r="P349" s="135">
        <f t="shared" si="217"/>
        <v>0</v>
      </c>
      <c r="Q349" s="135">
        <f t="shared" si="218"/>
        <v>0</v>
      </c>
      <c r="R349" s="135">
        <f t="shared" si="219"/>
        <v>0</v>
      </c>
      <c r="S349" s="135">
        <f t="shared" si="220"/>
        <v>0</v>
      </c>
      <c r="T349" s="135">
        <f t="shared" si="221"/>
        <v>0</v>
      </c>
      <c r="U349" s="135">
        <f t="shared" si="222"/>
        <v>0</v>
      </c>
      <c r="V349" s="135">
        <f t="shared" si="223"/>
        <v>0</v>
      </c>
      <c r="W349" s="135">
        <f t="shared" si="224"/>
        <v>0</v>
      </c>
      <c r="X349" s="135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6">
        <v>37602</v>
      </c>
      <c r="E350" s="137" t="s">
        <v>290</v>
      </c>
      <c r="G350" s="43">
        <v>3</v>
      </c>
      <c r="H350" s="135" t="str">
        <f t="shared" si="210"/>
        <v>Peak Day</v>
      </c>
      <c r="I350" s="42">
        <f>'Plt. Class.'!K$79</f>
        <v>125040068.23160912</v>
      </c>
      <c r="J350" s="135">
        <f t="shared" si="211"/>
        <v>61910162.303394906</v>
      </c>
      <c r="K350" s="135">
        <f t="shared" si="212"/>
        <v>31488908.233230818</v>
      </c>
      <c r="L350" s="135">
        <f t="shared" si="213"/>
        <v>425214.43405666342</v>
      </c>
      <c r="M350" s="135">
        <f t="shared" si="214"/>
        <v>15835978.629599826</v>
      </c>
      <c r="N350" s="135">
        <f t="shared" si="215"/>
        <v>15379804.631326927</v>
      </c>
      <c r="O350" s="135">
        <f t="shared" si="216"/>
        <v>0</v>
      </c>
      <c r="P350" s="135">
        <f t="shared" si="217"/>
        <v>0</v>
      </c>
      <c r="Q350" s="135">
        <f t="shared" si="218"/>
        <v>0</v>
      </c>
      <c r="R350" s="135">
        <f t="shared" si="219"/>
        <v>0</v>
      </c>
      <c r="S350" s="135">
        <f t="shared" si="220"/>
        <v>0</v>
      </c>
      <c r="T350" s="135">
        <f t="shared" si="221"/>
        <v>0</v>
      </c>
      <c r="U350" s="135">
        <f t="shared" si="222"/>
        <v>0</v>
      </c>
      <c r="V350" s="135">
        <f t="shared" si="223"/>
        <v>0</v>
      </c>
      <c r="W350" s="135">
        <f t="shared" si="224"/>
        <v>0</v>
      </c>
      <c r="X350" s="135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6">
        <v>37800</v>
      </c>
      <c r="E351" s="137" t="s">
        <v>291</v>
      </c>
      <c r="G351" s="43">
        <v>3</v>
      </c>
      <c r="H351" s="135" t="str">
        <f t="shared" si="210"/>
        <v>Peak Day</v>
      </c>
      <c r="I351" s="42">
        <f>'Plt. Class.'!K$80</f>
        <v>13616672.591601254</v>
      </c>
      <c r="J351" s="135">
        <f t="shared" si="211"/>
        <v>6741922.1862285929</v>
      </c>
      <c r="K351" s="135">
        <f t="shared" si="212"/>
        <v>3429094.0475549945</v>
      </c>
      <c r="L351" s="135">
        <f t="shared" si="213"/>
        <v>46305.202897425654</v>
      </c>
      <c r="M351" s="135">
        <f t="shared" si="214"/>
        <v>1724513.9035548349</v>
      </c>
      <c r="N351" s="135">
        <f t="shared" si="215"/>
        <v>1674837.251365409</v>
      </c>
      <c r="O351" s="135">
        <f t="shared" si="216"/>
        <v>0</v>
      </c>
      <c r="P351" s="135">
        <f t="shared" si="217"/>
        <v>0</v>
      </c>
      <c r="Q351" s="135">
        <f t="shared" si="218"/>
        <v>0</v>
      </c>
      <c r="R351" s="135">
        <f t="shared" si="219"/>
        <v>0</v>
      </c>
      <c r="S351" s="135">
        <f t="shared" si="220"/>
        <v>0</v>
      </c>
      <c r="T351" s="135">
        <f t="shared" si="221"/>
        <v>0</v>
      </c>
      <c r="U351" s="135">
        <f t="shared" si="222"/>
        <v>0</v>
      </c>
      <c r="V351" s="135">
        <f t="shared" si="223"/>
        <v>0</v>
      </c>
      <c r="W351" s="135">
        <f t="shared" si="224"/>
        <v>0</v>
      </c>
      <c r="X351" s="135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6">
        <v>37900</v>
      </c>
      <c r="E352" s="137" t="s">
        <v>292</v>
      </c>
      <c r="G352" s="43">
        <v>3</v>
      </c>
      <c r="H352" s="135" t="str">
        <f t="shared" si="210"/>
        <v>Peak Day</v>
      </c>
      <c r="I352" s="42">
        <f>'Plt. Class.'!K$81</f>
        <v>5018152.1710744491</v>
      </c>
      <c r="J352" s="135">
        <f t="shared" si="211"/>
        <v>2484600.4946102276</v>
      </c>
      <c r="K352" s="135">
        <f t="shared" si="212"/>
        <v>1263723.9842404863</v>
      </c>
      <c r="L352" s="135">
        <f t="shared" si="213"/>
        <v>17064.855814707829</v>
      </c>
      <c r="M352" s="135">
        <f t="shared" si="214"/>
        <v>635535.08619348495</v>
      </c>
      <c r="N352" s="135">
        <f t="shared" si="215"/>
        <v>617227.75021554297</v>
      </c>
      <c r="O352" s="135">
        <f t="shared" si="216"/>
        <v>0</v>
      </c>
      <c r="P352" s="135">
        <f t="shared" si="217"/>
        <v>0</v>
      </c>
      <c r="Q352" s="135">
        <f t="shared" si="218"/>
        <v>0</v>
      </c>
      <c r="R352" s="135">
        <f t="shared" si="219"/>
        <v>0</v>
      </c>
      <c r="S352" s="135">
        <f t="shared" si="220"/>
        <v>0</v>
      </c>
      <c r="T352" s="135">
        <f t="shared" si="221"/>
        <v>0</v>
      </c>
      <c r="U352" s="135">
        <f t="shared" si="222"/>
        <v>0</v>
      </c>
      <c r="V352" s="135">
        <f t="shared" si="223"/>
        <v>0</v>
      </c>
      <c r="W352" s="135">
        <f t="shared" si="224"/>
        <v>0</v>
      </c>
      <c r="X352" s="135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6">
        <v>37905</v>
      </c>
      <c r="E353" s="137" t="s">
        <v>293</v>
      </c>
      <c r="G353" s="43">
        <v>3</v>
      </c>
      <c r="H353" s="135" t="str">
        <f t="shared" si="210"/>
        <v>Peak Day</v>
      </c>
      <c r="I353" s="42">
        <f>'Plt. Class.'!K$82</f>
        <v>2811184.1186289769</v>
      </c>
      <c r="J353" s="135">
        <f t="shared" si="211"/>
        <v>1391880.758787446</v>
      </c>
      <c r="K353" s="135">
        <f t="shared" si="212"/>
        <v>707942.02202655456</v>
      </c>
      <c r="L353" s="135">
        <f t="shared" si="213"/>
        <v>9559.7841630873663</v>
      </c>
      <c r="M353" s="135">
        <f t="shared" si="214"/>
        <v>356028.68949191074</v>
      </c>
      <c r="N353" s="135">
        <f t="shared" si="215"/>
        <v>345772.86415997869</v>
      </c>
      <c r="O353" s="135">
        <f t="shared" si="216"/>
        <v>0</v>
      </c>
      <c r="P353" s="135">
        <f t="shared" si="217"/>
        <v>0</v>
      </c>
      <c r="Q353" s="135">
        <f t="shared" si="218"/>
        <v>0</v>
      </c>
      <c r="R353" s="135">
        <f t="shared" si="219"/>
        <v>0</v>
      </c>
      <c r="S353" s="135">
        <f t="shared" si="220"/>
        <v>0</v>
      </c>
      <c r="T353" s="135">
        <f t="shared" si="221"/>
        <v>0</v>
      </c>
      <c r="U353" s="135">
        <f t="shared" si="222"/>
        <v>0</v>
      </c>
      <c r="V353" s="135">
        <f t="shared" si="223"/>
        <v>0</v>
      </c>
      <c r="W353" s="135">
        <f t="shared" si="224"/>
        <v>0</v>
      </c>
      <c r="X353" s="135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6">
        <v>38000</v>
      </c>
      <c r="E354" s="137" t="s">
        <v>52</v>
      </c>
      <c r="G354" s="43">
        <v>99</v>
      </c>
      <c r="H354" s="135" t="str">
        <f t="shared" si="210"/>
        <v>-</v>
      </c>
      <c r="I354" s="42">
        <f>'Plt. Class.'!K$83</f>
        <v>0</v>
      </c>
      <c r="J354" s="135">
        <f t="shared" si="211"/>
        <v>0</v>
      </c>
      <c r="K354" s="135">
        <f t="shared" si="212"/>
        <v>0</v>
      </c>
      <c r="L354" s="135">
        <f t="shared" si="213"/>
        <v>0</v>
      </c>
      <c r="M354" s="135">
        <f t="shared" si="214"/>
        <v>0</v>
      </c>
      <c r="N354" s="135">
        <f t="shared" si="215"/>
        <v>0</v>
      </c>
      <c r="O354" s="135">
        <f t="shared" si="216"/>
        <v>0</v>
      </c>
      <c r="P354" s="135">
        <f t="shared" si="217"/>
        <v>0</v>
      </c>
      <c r="Q354" s="135">
        <f t="shared" si="218"/>
        <v>0</v>
      </c>
      <c r="R354" s="135">
        <f t="shared" si="219"/>
        <v>0</v>
      </c>
      <c r="S354" s="135">
        <f t="shared" si="220"/>
        <v>0</v>
      </c>
      <c r="T354" s="135">
        <f t="shared" si="221"/>
        <v>0</v>
      </c>
      <c r="U354" s="135">
        <f t="shared" si="222"/>
        <v>0</v>
      </c>
      <c r="V354" s="135">
        <f t="shared" si="223"/>
        <v>0</v>
      </c>
      <c r="W354" s="135">
        <f t="shared" si="224"/>
        <v>0</v>
      </c>
      <c r="X354" s="135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6">
        <v>38100</v>
      </c>
      <c r="E355" s="137" t="s">
        <v>51</v>
      </c>
      <c r="G355" s="43">
        <v>99</v>
      </c>
      <c r="H355" s="135" t="str">
        <f t="shared" si="210"/>
        <v>-</v>
      </c>
      <c r="I355" s="42">
        <f>'Plt. Class.'!K$84</f>
        <v>0</v>
      </c>
      <c r="J355" s="135">
        <f t="shared" si="211"/>
        <v>0</v>
      </c>
      <c r="K355" s="135">
        <f t="shared" si="212"/>
        <v>0</v>
      </c>
      <c r="L355" s="135">
        <f t="shared" si="213"/>
        <v>0</v>
      </c>
      <c r="M355" s="135">
        <f t="shared" si="214"/>
        <v>0</v>
      </c>
      <c r="N355" s="135">
        <f t="shared" si="215"/>
        <v>0</v>
      </c>
      <c r="O355" s="135">
        <f t="shared" si="216"/>
        <v>0</v>
      </c>
      <c r="P355" s="135">
        <f t="shared" si="217"/>
        <v>0</v>
      </c>
      <c r="Q355" s="135">
        <f t="shared" si="218"/>
        <v>0</v>
      </c>
      <c r="R355" s="135">
        <f t="shared" si="219"/>
        <v>0</v>
      </c>
      <c r="S355" s="135">
        <f t="shared" si="220"/>
        <v>0</v>
      </c>
      <c r="T355" s="135">
        <f t="shared" si="221"/>
        <v>0</v>
      </c>
      <c r="U355" s="135">
        <f t="shared" si="222"/>
        <v>0</v>
      </c>
      <c r="V355" s="135">
        <f t="shared" si="223"/>
        <v>0</v>
      </c>
      <c r="W355" s="135">
        <f t="shared" si="224"/>
        <v>0</v>
      </c>
      <c r="X355" s="135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6">
        <v>38200</v>
      </c>
      <c r="E356" s="137" t="s">
        <v>294</v>
      </c>
      <c r="G356" s="43">
        <v>99</v>
      </c>
      <c r="H356" s="135" t="str">
        <f t="shared" si="210"/>
        <v>-</v>
      </c>
      <c r="I356" s="42">
        <f>'Plt. Class.'!K$85</f>
        <v>0</v>
      </c>
      <c r="J356" s="135">
        <f t="shared" si="211"/>
        <v>0</v>
      </c>
      <c r="K356" s="135">
        <f t="shared" si="212"/>
        <v>0</v>
      </c>
      <c r="L356" s="135">
        <f t="shared" si="213"/>
        <v>0</v>
      </c>
      <c r="M356" s="135">
        <f t="shared" si="214"/>
        <v>0</v>
      </c>
      <c r="N356" s="135">
        <f t="shared" si="215"/>
        <v>0</v>
      </c>
      <c r="O356" s="135">
        <f t="shared" si="216"/>
        <v>0</v>
      </c>
      <c r="P356" s="135">
        <f t="shared" si="217"/>
        <v>0</v>
      </c>
      <c r="Q356" s="135">
        <f t="shared" si="218"/>
        <v>0</v>
      </c>
      <c r="R356" s="135">
        <f t="shared" si="219"/>
        <v>0</v>
      </c>
      <c r="S356" s="135">
        <f t="shared" si="220"/>
        <v>0</v>
      </c>
      <c r="T356" s="135">
        <f t="shared" si="221"/>
        <v>0</v>
      </c>
      <c r="U356" s="135">
        <f t="shared" si="222"/>
        <v>0</v>
      </c>
      <c r="V356" s="135">
        <f t="shared" si="223"/>
        <v>0</v>
      </c>
      <c r="W356" s="135">
        <f t="shared" si="224"/>
        <v>0</v>
      </c>
      <c r="X356" s="135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6">
        <v>38300</v>
      </c>
      <c r="E357" s="137" t="s">
        <v>295</v>
      </c>
      <c r="G357" s="43">
        <v>99</v>
      </c>
      <c r="H357" s="135" t="str">
        <f t="shared" si="210"/>
        <v>-</v>
      </c>
      <c r="I357" s="42">
        <f>'Plt. Class.'!K$86</f>
        <v>0</v>
      </c>
      <c r="J357" s="135">
        <f t="shared" si="211"/>
        <v>0</v>
      </c>
      <c r="K357" s="135">
        <f t="shared" si="212"/>
        <v>0</v>
      </c>
      <c r="L357" s="135">
        <f t="shared" si="213"/>
        <v>0</v>
      </c>
      <c r="M357" s="135">
        <f t="shared" si="214"/>
        <v>0</v>
      </c>
      <c r="N357" s="135">
        <f t="shared" si="215"/>
        <v>0</v>
      </c>
      <c r="O357" s="135">
        <f t="shared" si="216"/>
        <v>0</v>
      </c>
      <c r="P357" s="135">
        <f t="shared" si="217"/>
        <v>0</v>
      </c>
      <c r="Q357" s="135">
        <f t="shared" si="218"/>
        <v>0</v>
      </c>
      <c r="R357" s="135">
        <f t="shared" si="219"/>
        <v>0</v>
      </c>
      <c r="S357" s="135">
        <f t="shared" si="220"/>
        <v>0</v>
      </c>
      <c r="T357" s="135">
        <f t="shared" si="221"/>
        <v>0</v>
      </c>
      <c r="U357" s="135">
        <f t="shared" si="222"/>
        <v>0</v>
      </c>
      <c r="V357" s="135">
        <f t="shared" si="223"/>
        <v>0</v>
      </c>
      <c r="W357" s="135">
        <f t="shared" si="224"/>
        <v>0</v>
      </c>
      <c r="X357" s="135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6">
        <v>38400</v>
      </c>
      <c r="E358" s="137" t="s">
        <v>296</v>
      </c>
      <c r="G358" s="43">
        <v>99</v>
      </c>
      <c r="H358" s="135" t="str">
        <f t="shared" si="210"/>
        <v>-</v>
      </c>
      <c r="I358" s="42">
        <f>'Plt. Class.'!K$87</f>
        <v>0</v>
      </c>
      <c r="J358" s="135">
        <f t="shared" si="211"/>
        <v>0</v>
      </c>
      <c r="K358" s="135">
        <f t="shared" si="212"/>
        <v>0</v>
      </c>
      <c r="L358" s="135">
        <f t="shared" si="213"/>
        <v>0</v>
      </c>
      <c r="M358" s="135">
        <f t="shared" si="214"/>
        <v>0</v>
      </c>
      <c r="N358" s="135">
        <f t="shared" si="215"/>
        <v>0</v>
      </c>
      <c r="O358" s="135">
        <f t="shared" si="216"/>
        <v>0</v>
      </c>
      <c r="P358" s="135">
        <f t="shared" si="217"/>
        <v>0</v>
      </c>
      <c r="Q358" s="135">
        <f t="shared" si="218"/>
        <v>0</v>
      </c>
      <c r="R358" s="135">
        <f t="shared" si="219"/>
        <v>0</v>
      </c>
      <c r="S358" s="135">
        <f t="shared" si="220"/>
        <v>0</v>
      </c>
      <c r="T358" s="135">
        <f t="shared" si="221"/>
        <v>0</v>
      </c>
      <c r="U358" s="135">
        <f t="shared" si="222"/>
        <v>0</v>
      </c>
      <c r="V358" s="135">
        <f t="shared" si="223"/>
        <v>0</v>
      </c>
      <c r="W358" s="135">
        <f t="shared" si="224"/>
        <v>0</v>
      </c>
      <c r="X358" s="135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6">
        <v>38500</v>
      </c>
      <c r="E359" s="137" t="s">
        <v>297</v>
      </c>
      <c r="G359" s="43">
        <v>99</v>
      </c>
      <c r="H359" s="135" t="str">
        <f t="shared" si="210"/>
        <v>-</v>
      </c>
      <c r="I359" s="42">
        <f>'Plt. Class.'!K$88</f>
        <v>0</v>
      </c>
      <c r="J359" s="135">
        <f t="shared" si="211"/>
        <v>0</v>
      </c>
      <c r="K359" s="135">
        <f t="shared" si="212"/>
        <v>0</v>
      </c>
      <c r="L359" s="135">
        <f t="shared" si="213"/>
        <v>0</v>
      </c>
      <c r="M359" s="135">
        <f t="shared" si="214"/>
        <v>0</v>
      </c>
      <c r="N359" s="135">
        <f t="shared" si="215"/>
        <v>0</v>
      </c>
      <c r="O359" s="135">
        <f t="shared" si="216"/>
        <v>0</v>
      </c>
      <c r="P359" s="135">
        <f t="shared" si="217"/>
        <v>0</v>
      </c>
      <c r="Q359" s="135">
        <f t="shared" si="218"/>
        <v>0</v>
      </c>
      <c r="R359" s="135">
        <f t="shared" si="219"/>
        <v>0</v>
      </c>
      <c r="S359" s="135">
        <f t="shared" si="220"/>
        <v>0</v>
      </c>
      <c r="T359" s="135">
        <f t="shared" si="221"/>
        <v>0</v>
      </c>
      <c r="U359" s="135">
        <f t="shared" si="222"/>
        <v>0</v>
      </c>
      <c r="V359" s="135">
        <f t="shared" si="223"/>
        <v>0</v>
      </c>
      <c r="W359" s="135">
        <f t="shared" si="224"/>
        <v>0</v>
      </c>
      <c r="X359" s="135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6">
        <v>38600</v>
      </c>
      <c r="E360" s="137" t="s">
        <v>298</v>
      </c>
      <c r="G360" s="43">
        <v>99</v>
      </c>
      <c r="H360" s="135" t="str">
        <f t="shared" si="210"/>
        <v>-</v>
      </c>
      <c r="I360" s="42">
        <f>'Plt. Class.'!K$89</f>
        <v>0</v>
      </c>
      <c r="J360" s="135">
        <f t="shared" si="211"/>
        <v>0</v>
      </c>
      <c r="K360" s="135">
        <f t="shared" si="212"/>
        <v>0</v>
      </c>
      <c r="L360" s="135">
        <f t="shared" si="213"/>
        <v>0</v>
      </c>
      <c r="M360" s="135">
        <f t="shared" si="214"/>
        <v>0</v>
      </c>
      <c r="N360" s="135">
        <f t="shared" si="215"/>
        <v>0</v>
      </c>
      <c r="O360" s="135">
        <f t="shared" si="216"/>
        <v>0</v>
      </c>
      <c r="P360" s="135">
        <f t="shared" si="217"/>
        <v>0</v>
      </c>
      <c r="Q360" s="135">
        <f t="shared" si="218"/>
        <v>0</v>
      </c>
      <c r="R360" s="135">
        <f t="shared" si="219"/>
        <v>0</v>
      </c>
      <c r="S360" s="135">
        <f t="shared" si="220"/>
        <v>0</v>
      </c>
      <c r="T360" s="135">
        <f t="shared" si="221"/>
        <v>0</v>
      </c>
      <c r="U360" s="135">
        <f t="shared" si="222"/>
        <v>0</v>
      </c>
      <c r="V360" s="135">
        <f t="shared" si="223"/>
        <v>0</v>
      </c>
      <c r="W360" s="135">
        <f t="shared" si="224"/>
        <v>0</v>
      </c>
      <c r="X360" s="135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5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5"/>
      <c r="I362" s="42">
        <f>'Plt. Class.'!K$91</f>
        <v>311976634.50515831</v>
      </c>
      <c r="J362" s="42">
        <f>SUM(J340:J360)</f>
        <v>154466678.96330136</v>
      </c>
      <c r="K362" s="42">
        <f t="shared" ref="K362:X362" si="228">SUM(K340:K360)</f>
        <v>78565245.155246511</v>
      </c>
      <c r="L362" s="42">
        <f t="shared" si="228"/>
        <v>1060915.6725210329</v>
      </c>
      <c r="M362" s="42">
        <f t="shared" si="228"/>
        <v>39510977.455698922</v>
      </c>
      <c r="N362" s="42">
        <f t="shared" si="228"/>
        <v>38372817.258390546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5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5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5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6">
        <v>38900</v>
      </c>
      <c r="E366" s="137" t="s">
        <v>125</v>
      </c>
      <c r="G366" s="43">
        <v>6.4</v>
      </c>
      <c r="H366" s="135" t="str">
        <f t="shared" ref="H366:H400" si="229">VLOOKUP($G366,alloc,3)</f>
        <v>P, S, T &amp; D Plant - Demand</v>
      </c>
      <c r="I366" s="42">
        <f>'Plt. Class.'!K$95</f>
        <v>692713.81012967334</v>
      </c>
      <c r="J366" s="135">
        <f t="shared" ref="J366:J400" si="230">$I366*VLOOKUP($G366,alloc,6)</f>
        <v>342978.2550621634</v>
      </c>
      <c r="K366" s="135">
        <f t="shared" ref="K366:K400" si="231">$I366*VLOOKUP($G366,alloc,7)</f>
        <v>174446.49469209788</v>
      </c>
      <c r="L366" s="135">
        <f t="shared" ref="L366:L400" si="232">$I366*VLOOKUP($G366,alloc,8)</f>
        <v>2355.660188795895</v>
      </c>
      <c r="M366" s="135">
        <f t="shared" ref="M366:M400" si="233">$I366*VLOOKUP($G366,alloc,9)</f>
        <v>87730.287169413888</v>
      </c>
      <c r="N366" s="135">
        <f t="shared" ref="N366:N400" si="234">$I366*VLOOKUP($G366,alloc,10)</f>
        <v>85203.113017202224</v>
      </c>
      <c r="O366" s="135">
        <f t="shared" ref="O366:O400" si="235">$I366*VLOOKUP($G366,alloc,11)</f>
        <v>0</v>
      </c>
      <c r="P366" s="135">
        <f t="shared" ref="P366:P400" si="236">$I366*VLOOKUP($G366,alloc,12)</f>
        <v>0</v>
      </c>
      <c r="Q366" s="135">
        <f t="shared" ref="Q366:Q400" si="237">$I366*VLOOKUP($G366,alloc,13)</f>
        <v>0</v>
      </c>
      <c r="R366" s="135">
        <f t="shared" ref="R366:R400" si="238">$I366*VLOOKUP($G366,alloc,14)</f>
        <v>0</v>
      </c>
      <c r="S366" s="135">
        <f t="shared" ref="S366:S400" si="239">$I366*VLOOKUP($G366,alloc,15)</f>
        <v>0</v>
      </c>
      <c r="T366" s="135">
        <f t="shared" ref="T366:T400" si="240">$I366*VLOOKUP($G366,alloc,16)</f>
        <v>0</v>
      </c>
      <c r="U366" s="135">
        <f t="shared" ref="U366:U400" si="241">$I366*VLOOKUP($G366,alloc,17)</f>
        <v>0</v>
      </c>
      <c r="V366" s="135">
        <f t="shared" ref="V366:V400" si="242">$I366*VLOOKUP($G366,alloc,18)</f>
        <v>0</v>
      </c>
      <c r="W366" s="135">
        <f t="shared" ref="W366:W400" si="243">$I366*VLOOKUP($G366,alloc,19)</f>
        <v>0</v>
      </c>
      <c r="X366" s="135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6">
        <v>39000</v>
      </c>
      <c r="E367" s="137" t="s">
        <v>149</v>
      </c>
      <c r="G367" s="43">
        <v>6.4</v>
      </c>
      <c r="H367" s="135" t="str">
        <f t="shared" si="229"/>
        <v>P, S, T &amp; D Plant - Demand</v>
      </c>
      <c r="I367" s="42">
        <f>'Plt. Class.'!K$96</f>
        <v>4086547.2434057523</v>
      </c>
      <c r="J367" s="135">
        <f t="shared" si="230"/>
        <v>2023341.8509586598</v>
      </c>
      <c r="K367" s="135">
        <f t="shared" si="231"/>
        <v>1029117.4097891013</v>
      </c>
      <c r="L367" s="135">
        <f t="shared" si="232"/>
        <v>13896.816419933208</v>
      </c>
      <c r="M367" s="135">
        <f t="shared" si="233"/>
        <v>517549.90004927287</v>
      </c>
      <c r="N367" s="135">
        <f t="shared" si="234"/>
        <v>502641.26618878491</v>
      </c>
      <c r="O367" s="135">
        <f t="shared" si="235"/>
        <v>0</v>
      </c>
      <c r="P367" s="135">
        <f t="shared" si="236"/>
        <v>0</v>
      </c>
      <c r="Q367" s="135">
        <f t="shared" si="237"/>
        <v>0</v>
      </c>
      <c r="R367" s="135">
        <f t="shared" si="238"/>
        <v>0</v>
      </c>
      <c r="S367" s="135">
        <f t="shared" si="239"/>
        <v>0</v>
      </c>
      <c r="T367" s="135">
        <f t="shared" si="240"/>
        <v>0</v>
      </c>
      <c r="U367" s="135">
        <f t="shared" si="241"/>
        <v>0</v>
      </c>
      <c r="V367" s="135">
        <f t="shared" si="242"/>
        <v>0</v>
      </c>
      <c r="W367" s="135">
        <f t="shared" si="243"/>
        <v>0</v>
      </c>
      <c r="X367" s="135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6">
        <v>39001</v>
      </c>
      <c r="E368" s="137" t="s">
        <v>302</v>
      </c>
      <c r="G368" s="43">
        <v>6.4</v>
      </c>
      <c r="H368" s="135" t="str">
        <f t="shared" si="229"/>
        <v>P, S, T &amp; D Plant - Demand</v>
      </c>
      <c r="I368" s="42">
        <f>'Plt. Class.'!K$97</f>
        <v>0</v>
      </c>
      <c r="J368" s="135">
        <f t="shared" si="230"/>
        <v>0</v>
      </c>
      <c r="K368" s="135">
        <f t="shared" si="231"/>
        <v>0</v>
      </c>
      <c r="L368" s="135">
        <f t="shared" si="232"/>
        <v>0</v>
      </c>
      <c r="M368" s="135">
        <f t="shared" si="233"/>
        <v>0</v>
      </c>
      <c r="N368" s="135">
        <f t="shared" si="234"/>
        <v>0</v>
      </c>
      <c r="O368" s="135">
        <f t="shared" si="235"/>
        <v>0</v>
      </c>
      <c r="P368" s="135">
        <f t="shared" si="236"/>
        <v>0</v>
      </c>
      <c r="Q368" s="135">
        <f t="shared" si="237"/>
        <v>0</v>
      </c>
      <c r="R368" s="135">
        <f t="shared" si="238"/>
        <v>0</v>
      </c>
      <c r="S368" s="135">
        <f t="shared" si="239"/>
        <v>0</v>
      </c>
      <c r="T368" s="135">
        <f t="shared" si="240"/>
        <v>0</v>
      </c>
      <c r="U368" s="135">
        <f t="shared" si="241"/>
        <v>0</v>
      </c>
      <c r="V368" s="135">
        <f t="shared" si="242"/>
        <v>0</v>
      </c>
      <c r="W368" s="135">
        <f t="shared" si="243"/>
        <v>0</v>
      </c>
      <c r="X368" s="135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6">
        <v>39002</v>
      </c>
      <c r="E369" s="137" t="s">
        <v>303</v>
      </c>
      <c r="G369" s="43">
        <v>6.4</v>
      </c>
      <c r="H369" s="135" t="str">
        <f t="shared" si="229"/>
        <v>P, S, T &amp; D Plant - Demand</v>
      </c>
      <c r="I369" s="42">
        <f>'Plt. Class.'!K$98</f>
        <v>98967.825820464292</v>
      </c>
      <c r="J369" s="135">
        <f t="shared" si="230"/>
        <v>49001.20614145806</v>
      </c>
      <c r="K369" s="135">
        <f t="shared" si="231"/>
        <v>24923.121279257051</v>
      </c>
      <c r="L369" s="135">
        <f t="shared" si="232"/>
        <v>336.55250385915116</v>
      </c>
      <c r="M369" s="135">
        <f t="shared" si="233"/>
        <v>12534.001275557855</v>
      </c>
      <c r="N369" s="135">
        <f t="shared" si="234"/>
        <v>12172.944620332164</v>
      </c>
      <c r="O369" s="135">
        <f t="shared" si="235"/>
        <v>0</v>
      </c>
      <c r="P369" s="135">
        <f t="shared" si="236"/>
        <v>0</v>
      </c>
      <c r="Q369" s="135">
        <f t="shared" si="237"/>
        <v>0</v>
      </c>
      <c r="R369" s="135">
        <f t="shared" si="238"/>
        <v>0</v>
      </c>
      <c r="S369" s="135">
        <f t="shared" si="239"/>
        <v>0</v>
      </c>
      <c r="T369" s="135">
        <f t="shared" si="240"/>
        <v>0</v>
      </c>
      <c r="U369" s="135">
        <f t="shared" si="241"/>
        <v>0</v>
      </c>
      <c r="V369" s="135">
        <f t="shared" si="242"/>
        <v>0</v>
      </c>
      <c r="W369" s="135">
        <f t="shared" si="243"/>
        <v>0</v>
      </c>
      <c r="X369" s="135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6">
        <v>39003</v>
      </c>
      <c r="E370" s="137" t="s">
        <v>289</v>
      </c>
      <c r="G370" s="43">
        <v>6.4</v>
      </c>
      <c r="H370" s="135" t="str">
        <f t="shared" si="229"/>
        <v>P, S, T &amp; D Plant - Demand</v>
      </c>
      <c r="I370" s="42">
        <f>'Plt. Class.'!K$99</f>
        <v>405441.24850211333</v>
      </c>
      <c r="J370" s="135">
        <f t="shared" si="230"/>
        <v>200743.1206192479</v>
      </c>
      <c r="K370" s="135">
        <f t="shared" si="231"/>
        <v>102102.48961478259</v>
      </c>
      <c r="L370" s="135">
        <f t="shared" si="232"/>
        <v>1378.7538143830914</v>
      </c>
      <c r="M370" s="135">
        <f t="shared" si="233"/>
        <v>51348.012182343577</v>
      </c>
      <c r="N370" s="135">
        <f t="shared" si="234"/>
        <v>49868.872271356151</v>
      </c>
      <c r="O370" s="135">
        <f t="shared" si="235"/>
        <v>0</v>
      </c>
      <c r="P370" s="135">
        <f t="shared" si="236"/>
        <v>0</v>
      </c>
      <c r="Q370" s="135">
        <f t="shared" si="237"/>
        <v>0</v>
      </c>
      <c r="R370" s="135">
        <f t="shared" si="238"/>
        <v>0</v>
      </c>
      <c r="S370" s="135">
        <f t="shared" si="239"/>
        <v>0</v>
      </c>
      <c r="T370" s="135">
        <f t="shared" si="240"/>
        <v>0</v>
      </c>
      <c r="U370" s="135">
        <f t="shared" si="241"/>
        <v>0</v>
      </c>
      <c r="V370" s="135">
        <f t="shared" si="242"/>
        <v>0</v>
      </c>
      <c r="W370" s="135">
        <f t="shared" si="243"/>
        <v>0</v>
      </c>
      <c r="X370" s="135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6">
        <v>39004</v>
      </c>
      <c r="E371" s="137" t="s">
        <v>304</v>
      </c>
      <c r="G371" s="43">
        <v>6.4</v>
      </c>
      <c r="H371" s="135" t="str">
        <f t="shared" si="229"/>
        <v>P, S, T &amp; D Plant - Demand</v>
      </c>
      <c r="I371" s="42">
        <f>'Plt. Class.'!K$100</f>
        <v>7406.0801362182465</v>
      </c>
      <c r="J371" s="135">
        <f t="shared" si="230"/>
        <v>3666.9175709015853</v>
      </c>
      <c r="K371" s="135">
        <f t="shared" si="231"/>
        <v>1865.0771794634743</v>
      </c>
      <c r="L371" s="135">
        <f t="shared" si="232"/>
        <v>25.185304344741649</v>
      </c>
      <c r="M371" s="135">
        <f t="shared" si="233"/>
        <v>937.9595550845022</v>
      </c>
      <c r="N371" s="135">
        <f t="shared" si="234"/>
        <v>910.94052642394274</v>
      </c>
      <c r="O371" s="135">
        <f t="shared" si="235"/>
        <v>0</v>
      </c>
      <c r="P371" s="135">
        <f t="shared" si="236"/>
        <v>0</v>
      </c>
      <c r="Q371" s="135">
        <f t="shared" si="237"/>
        <v>0</v>
      </c>
      <c r="R371" s="135">
        <f t="shared" si="238"/>
        <v>0</v>
      </c>
      <c r="S371" s="135">
        <f t="shared" si="239"/>
        <v>0</v>
      </c>
      <c r="T371" s="135">
        <f t="shared" si="240"/>
        <v>0</v>
      </c>
      <c r="U371" s="135">
        <f t="shared" si="241"/>
        <v>0</v>
      </c>
      <c r="V371" s="135">
        <f t="shared" si="242"/>
        <v>0</v>
      </c>
      <c r="W371" s="135">
        <f t="shared" si="243"/>
        <v>0</v>
      </c>
      <c r="X371" s="135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6">
        <v>39009</v>
      </c>
      <c r="E372" s="137" t="s">
        <v>305</v>
      </c>
      <c r="G372" s="43">
        <v>6.4</v>
      </c>
      <c r="H372" s="135" t="str">
        <f t="shared" si="229"/>
        <v>P, S, T &amp; D Plant - Demand</v>
      </c>
      <c r="I372" s="42">
        <f>'Plt. Class.'!K$101</f>
        <v>712435.29104935995</v>
      </c>
      <c r="J372" s="135">
        <f t="shared" si="230"/>
        <v>352742.80575274321</v>
      </c>
      <c r="K372" s="135">
        <f t="shared" si="231"/>
        <v>179412.9659335654</v>
      </c>
      <c r="L372" s="135">
        <f t="shared" si="232"/>
        <v>2422.7255580540987</v>
      </c>
      <c r="M372" s="135">
        <f t="shared" si="233"/>
        <v>90227.95815444355</v>
      </c>
      <c r="N372" s="135">
        <f t="shared" si="234"/>
        <v>87628.835650553665</v>
      </c>
      <c r="O372" s="135">
        <f t="shared" si="235"/>
        <v>0</v>
      </c>
      <c r="P372" s="135">
        <f t="shared" si="236"/>
        <v>0</v>
      </c>
      <c r="Q372" s="135">
        <f t="shared" si="237"/>
        <v>0</v>
      </c>
      <c r="R372" s="135">
        <f t="shared" si="238"/>
        <v>0</v>
      </c>
      <c r="S372" s="135">
        <f t="shared" si="239"/>
        <v>0</v>
      </c>
      <c r="T372" s="135">
        <f t="shared" si="240"/>
        <v>0</v>
      </c>
      <c r="U372" s="135">
        <f t="shared" si="241"/>
        <v>0</v>
      </c>
      <c r="V372" s="135">
        <f t="shared" si="242"/>
        <v>0</v>
      </c>
      <c r="W372" s="135">
        <f t="shared" si="243"/>
        <v>0</v>
      </c>
      <c r="X372" s="135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6">
        <v>39100</v>
      </c>
      <c r="E373" s="137" t="s">
        <v>306</v>
      </c>
      <c r="G373" s="43">
        <v>6.4</v>
      </c>
      <c r="H373" s="135" t="str">
        <f t="shared" si="229"/>
        <v>P, S, T &amp; D Plant - Demand</v>
      </c>
      <c r="I373" s="42">
        <f>'Plt. Class.'!K$102</f>
        <v>1025963.6911731049</v>
      </c>
      <c r="J373" s="135">
        <f t="shared" si="230"/>
        <v>507977.79892653885</v>
      </c>
      <c r="K373" s="135">
        <f t="shared" si="231"/>
        <v>258368.9930665748</v>
      </c>
      <c r="L373" s="135">
        <f t="shared" si="232"/>
        <v>3488.9182041774943</v>
      </c>
      <c r="M373" s="135">
        <f t="shared" si="233"/>
        <v>129935.46243167753</v>
      </c>
      <c r="N373" s="135">
        <f t="shared" si="234"/>
        <v>126192.51854413617</v>
      </c>
      <c r="O373" s="135">
        <f t="shared" si="235"/>
        <v>0</v>
      </c>
      <c r="P373" s="135">
        <f t="shared" si="236"/>
        <v>0</v>
      </c>
      <c r="Q373" s="135">
        <f t="shared" si="237"/>
        <v>0</v>
      </c>
      <c r="R373" s="135">
        <f t="shared" si="238"/>
        <v>0</v>
      </c>
      <c r="S373" s="135">
        <f t="shared" si="239"/>
        <v>0</v>
      </c>
      <c r="T373" s="135">
        <f t="shared" si="240"/>
        <v>0</v>
      </c>
      <c r="U373" s="135">
        <f t="shared" si="241"/>
        <v>0</v>
      </c>
      <c r="V373" s="135">
        <f t="shared" si="242"/>
        <v>0</v>
      </c>
      <c r="W373" s="135">
        <f t="shared" si="243"/>
        <v>0</v>
      </c>
      <c r="X373" s="135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6">
        <v>39102</v>
      </c>
      <c r="E374" s="137" t="s">
        <v>307</v>
      </c>
      <c r="G374" s="43">
        <v>6.4</v>
      </c>
      <c r="H374" s="135" t="str">
        <f t="shared" si="229"/>
        <v>P, S, T &amp; D Plant - Demand</v>
      </c>
      <c r="I374" s="42">
        <f>'Plt. Class.'!K$103</f>
        <v>0</v>
      </c>
      <c r="J374" s="135">
        <f t="shared" si="230"/>
        <v>0</v>
      </c>
      <c r="K374" s="135">
        <f t="shared" si="231"/>
        <v>0</v>
      </c>
      <c r="L374" s="135">
        <f t="shared" si="232"/>
        <v>0</v>
      </c>
      <c r="M374" s="135">
        <f t="shared" si="233"/>
        <v>0</v>
      </c>
      <c r="N374" s="135">
        <f t="shared" si="234"/>
        <v>0</v>
      </c>
      <c r="O374" s="135">
        <f t="shared" si="235"/>
        <v>0</v>
      </c>
      <c r="P374" s="135">
        <f t="shared" si="236"/>
        <v>0</v>
      </c>
      <c r="Q374" s="135">
        <f t="shared" si="237"/>
        <v>0</v>
      </c>
      <c r="R374" s="135">
        <f t="shared" si="238"/>
        <v>0</v>
      </c>
      <c r="S374" s="135">
        <f t="shared" si="239"/>
        <v>0</v>
      </c>
      <c r="T374" s="135">
        <f t="shared" si="240"/>
        <v>0</v>
      </c>
      <c r="U374" s="135">
        <f t="shared" si="241"/>
        <v>0</v>
      </c>
      <c r="V374" s="135">
        <f t="shared" si="242"/>
        <v>0</v>
      </c>
      <c r="W374" s="135">
        <f t="shared" si="243"/>
        <v>0</v>
      </c>
      <c r="X374" s="135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6">
        <v>39103</v>
      </c>
      <c r="E375" s="137" t="s">
        <v>308</v>
      </c>
      <c r="G375" s="43">
        <v>6.4</v>
      </c>
      <c r="H375" s="135" t="str">
        <f t="shared" si="229"/>
        <v>P, S, T &amp; D Plant - Demand</v>
      </c>
      <c r="I375" s="42">
        <f>'Plt. Class.'!K$104</f>
        <v>0</v>
      </c>
      <c r="J375" s="135">
        <f t="shared" si="230"/>
        <v>0</v>
      </c>
      <c r="K375" s="135">
        <f t="shared" si="231"/>
        <v>0</v>
      </c>
      <c r="L375" s="135">
        <f t="shared" si="232"/>
        <v>0</v>
      </c>
      <c r="M375" s="135">
        <f t="shared" si="233"/>
        <v>0</v>
      </c>
      <c r="N375" s="135">
        <f t="shared" si="234"/>
        <v>0</v>
      </c>
      <c r="O375" s="135">
        <f t="shared" si="235"/>
        <v>0</v>
      </c>
      <c r="P375" s="135">
        <f t="shared" si="236"/>
        <v>0</v>
      </c>
      <c r="Q375" s="135">
        <f t="shared" si="237"/>
        <v>0</v>
      </c>
      <c r="R375" s="135">
        <f t="shared" si="238"/>
        <v>0</v>
      </c>
      <c r="S375" s="135">
        <f t="shared" si="239"/>
        <v>0</v>
      </c>
      <c r="T375" s="135">
        <f t="shared" si="240"/>
        <v>0</v>
      </c>
      <c r="U375" s="135">
        <f t="shared" si="241"/>
        <v>0</v>
      </c>
      <c r="V375" s="135">
        <f t="shared" si="242"/>
        <v>0</v>
      </c>
      <c r="W375" s="135">
        <f t="shared" si="243"/>
        <v>0</v>
      </c>
      <c r="X375" s="135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6">
        <v>39200</v>
      </c>
      <c r="E376" s="137" t="s">
        <v>309</v>
      </c>
      <c r="G376" s="43">
        <v>6.4</v>
      </c>
      <c r="H376" s="135" t="str">
        <f t="shared" si="229"/>
        <v>P, S, T &amp; D Plant - Demand</v>
      </c>
      <c r="I376" s="42">
        <f>'Plt. Class.'!K$105</f>
        <v>126335.74201060366</v>
      </c>
      <c r="J376" s="135">
        <f t="shared" si="230"/>
        <v>62551.679659265363</v>
      </c>
      <c r="K376" s="135">
        <f t="shared" si="231"/>
        <v>31815.198464066183</v>
      </c>
      <c r="L376" s="135">
        <f t="shared" si="232"/>
        <v>429.62053524045922</v>
      </c>
      <c r="M376" s="135">
        <f t="shared" si="233"/>
        <v>16000.07212831005</v>
      </c>
      <c r="N376" s="135">
        <f t="shared" si="234"/>
        <v>15539.171223721598</v>
      </c>
      <c r="O376" s="135">
        <f t="shared" si="235"/>
        <v>0</v>
      </c>
      <c r="P376" s="135">
        <f t="shared" si="236"/>
        <v>0</v>
      </c>
      <c r="Q376" s="135">
        <f t="shared" si="237"/>
        <v>0</v>
      </c>
      <c r="R376" s="135">
        <f t="shared" si="238"/>
        <v>0</v>
      </c>
      <c r="S376" s="135">
        <f t="shared" si="239"/>
        <v>0</v>
      </c>
      <c r="T376" s="135">
        <f t="shared" si="240"/>
        <v>0</v>
      </c>
      <c r="U376" s="135">
        <f t="shared" si="241"/>
        <v>0</v>
      </c>
      <c r="V376" s="135">
        <f t="shared" si="242"/>
        <v>0</v>
      </c>
      <c r="W376" s="135">
        <f t="shared" si="243"/>
        <v>0</v>
      </c>
      <c r="X376" s="135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6">
        <v>39201</v>
      </c>
      <c r="E377" s="137" t="s">
        <v>310</v>
      </c>
      <c r="G377" s="43">
        <v>6.4</v>
      </c>
      <c r="H377" s="135" t="str">
        <f t="shared" si="229"/>
        <v>P, S, T &amp; D Plant - Demand</v>
      </c>
      <c r="I377" s="42">
        <f>'Plt. Class.'!K$106</f>
        <v>0</v>
      </c>
      <c r="J377" s="135">
        <f t="shared" si="230"/>
        <v>0</v>
      </c>
      <c r="K377" s="135">
        <f t="shared" si="231"/>
        <v>0</v>
      </c>
      <c r="L377" s="135">
        <f t="shared" si="232"/>
        <v>0</v>
      </c>
      <c r="M377" s="135">
        <f t="shared" si="233"/>
        <v>0</v>
      </c>
      <c r="N377" s="135">
        <f t="shared" si="234"/>
        <v>0</v>
      </c>
      <c r="O377" s="135">
        <f t="shared" si="235"/>
        <v>0</v>
      </c>
      <c r="P377" s="135">
        <f t="shared" si="236"/>
        <v>0</v>
      </c>
      <c r="Q377" s="135">
        <f t="shared" si="237"/>
        <v>0</v>
      </c>
      <c r="R377" s="135">
        <f t="shared" si="238"/>
        <v>0</v>
      </c>
      <c r="S377" s="135">
        <f t="shared" si="239"/>
        <v>0</v>
      </c>
      <c r="T377" s="135">
        <f t="shared" si="240"/>
        <v>0</v>
      </c>
      <c r="U377" s="135">
        <f t="shared" si="241"/>
        <v>0</v>
      </c>
      <c r="V377" s="135">
        <f t="shared" si="242"/>
        <v>0</v>
      </c>
      <c r="W377" s="135">
        <f t="shared" si="243"/>
        <v>0</v>
      </c>
      <c r="X377" s="135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6">
        <v>39202</v>
      </c>
      <c r="E378" s="137" t="s">
        <v>311</v>
      </c>
      <c r="G378" s="43">
        <v>6.4</v>
      </c>
      <c r="H378" s="135" t="str">
        <f t="shared" si="229"/>
        <v>P, S, T &amp; D Plant - Demand</v>
      </c>
      <c r="I378" s="42">
        <f>'Plt. Class.'!K$107</f>
        <v>0</v>
      </c>
      <c r="J378" s="135">
        <f t="shared" si="230"/>
        <v>0</v>
      </c>
      <c r="K378" s="135">
        <f t="shared" si="231"/>
        <v>0</v>
      </c>
      <c r="L378" s="135">
        <f t="shared" si="232"/>
        <v>0</v>
      </c>
      <c r="M378" s="135">
        <f t="shared" si="233"/>
        <v>0</v>
      </c>
      <c r="N378" s="135">
        <f t="shared" si="234"/>
        <v>0</v>
      </c>
      <c r="O378" s="135">
        <f t="shared" si="235"/>
        <v>0</v>
      </c>
      <c r="P378" s="135">
        <f t="shared" si="236"/>
        <v>0</v>
      </c>
      <c r="Q378" s="135">
        <f t="shared" si="237"/>
        <v>0</v>
      </c>
      <c r="R378" s="135">
        <f t="shared" si="238"/>
        <v>0</v>
      </c>
      <c r="S378" s="135">
        <f t="shared" si="239"/>
        <v>0</v>
      </c>
      <c r="T378" s="135">
        <f t="shared" si="240"/>
        <v>0</v>
      </c>
      <c r="U378" s="135">
        <f t="shared" si="241"/>
        <v>0</v>
      </c>
      <c r="V378" s="135">
        <f t="shared" si="242"/>
        <v>0</v>
      </c>
      <c r="W378" s="135">
        <f t="shared" si="243"/>
        <v>0</v>
      </c>
      <c r="X378" s="135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6">
        <v>39300</v>
      </c>
      <c r="E379" s="137" t="s">
        <v>197</v>
      </c>
      <c r="G379" s="43">
        <v>6.4</v>
      </c>
      <c r="H379" s="135" t="str">
        <f t="shared" si="229"/>
        <v>P, S, T &amp; D Plant - Demand</v>
      </c>
      <c r="I379" s="42">
        <f>'Plt. Class.'!K$108</f>
        <v>0</v>
      </c>
      <c r="J379" s="135">
        <f t="shared" si="230"/>
        <v>0</v>
      </c>
      <c r="K379" s="135">
        <f t="shared" si="231"/>
        <v>0</v>
      </c>
      <c r="L379" s="135">
        <f t="shared" si="232"/>
        <v>0</v>
      </c>
      <c r="M379" s="135">
        <f t="shared" si="233"/>
        <v>0</v>
      </c>
      <c r="N379" s="135">
        <f t="shared" si="234"/>
        <v>0</v>
      </c>
      <c r="O379" s="135">
        <f t="shared" si="235"/>
        <v>0</v>
      </c>
      <c r="P379" s="135">
        <f t="shared" si="236"/>
        <v>0</v>
      </c>
      <c r="Q379" s="135">
        <f t="shared" si="237"/>
        <v>0</v>
      </c>
      <c r="R379" s="135">
        <f t="shared" si="238"/>
        <v>0</v>
      </c>
      <c r="S379" s="135">
        <f t="shared" si="239"/>
        <v>0</v>
      </c>
      <c r="T379" s="135">
        <f t="shared" si="240"/>
        <v>0</v>
      </c>
      <c r="U379" s="135">
        <f t="shared" si="241"/>
        <v>0</v>
      </c>
      <c r="V379" s="135">
        <f t="shared" si="242"/>
        <v>0</v>
      </c>
      <c r="W379" s="135">
        <f t="shared" si="243"/>
        <v>0</v>
      </c>
      <c r="X379" s="135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6">
        <v>39400</v>
      </c>
      <c r="E380" s="137" t="s">
        <v>312</v>
      </c>
      <c r="G380" s="43">
        <v>6.4</v>
      </c>
      <c r="H380" s="135" t="str">
        <f t="shared" si="229"/>
        <v>P, S, T &amp; D Plant - Demand</v>
      </c>
      <c r="I380" s="42">
        <f>'Plt. Class.'!K$109</f>
        <v>3119130.4042898179</v>
      </c>
      <c r="J380" s="135">
        <f t="shared" si="230"/>
        <v>1544351.9209966389</v>
      </c>
      <c r="K380" s="135">
        <f t="shared" si="231"/>
        <v>785492.30224534916</v>
      </c>
      <c r="L380" s="135">
        <f t="shared" si="232"/>
        <v>10606.994128892746</v>
      </c>
      <c r="M380" s="135">
        <f t="shared" si="233"/>
        <v>395029.23441929219</v>
      </c>
      <c r="N380" s="135">
        <f t="shared" si="234"/>
        <v>383649.95249964466</v>
      </c>
      <c r="O380" s="135">
        <f t="shared" si="235"/>
        <v>0</v>
      </c>
      <c r="P380" s="135">
        <f t="shared" si="236"/>
        <v>0</v>
      </c>
      <c r="Q380" s="135">
        <f t="shared" si="237"/>
        <v>0</v>
      </c>
      <c r="R380" s="135">
        <f t="shared" si="238"/>
        <v>0</v>
      </c>
      <c r="S380" s="135">
        <f t="shared" si="239"/>
        <v>0</v>
      </c>
      <c r="T380" s="135">
        <f t="shared" si="240"/>
        <v>0</v>
      </c>
      <c r="U380" s="135">
        <f t="shared" si="241"/>
        <v>0</v>
      </c>
      <c r="V380" s="135">
        <f t="shared" si="242"/>
        <v>0</v>
      </c>
      <c r="W380" s="135">
        <f t="shared" si="243"/>
        <v>0</v>
      </c>
      <c r="X380" s="135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6">
        <v>39600</v>
      </c>
      <c r="E381" s="137" t="s">
        <v>313</v>
      </c>
      <c r="G381" s="43">
        <v>6.4</v>
      </c>
      <c r="H381" s="135" t="str">
        <f t="shared" si="229"/>
        <v>P, S, T &amp; D Plant - Demand</v>
      </c>
      <c r="I381" s="42">
        <f>'Plt. Class.'!K$110</f>
        <v>0</v>
      </c>
      <c r="J381" s="135">
        <f t="shared" si="230"/>
        <v>0</v>
      </c>
      <c r="K381" s="135">
        <f t="shared" si="231"/>
        <v>0</v>
      </c>
      <c r="L381" s="135">
        <f t="shared" si="232"/>
        <v>0</v>
      </c>
      <c r="M381" s="135">
        <f t="shared" si="233"/>
        <v>0</v>
      </c>
      <c r="N381" s="135">
        <f t="shared" si="234"/>
        <v>0</v>
      </c>
      <c r="O381" s="135">
        <f t="shared" si="235"/>
        <v>0</v>
      </c>
      <c r="P381" s="135">
        <f t="shared" si="236"/>
        <v>0</v>
      </c>
      <c r="Q381" s="135">
        <f t="shared" si="237"/>
        <v>0</v>
      </c>
      <c r="R381" s="135">
        <f t="shared" si="238"/>
        <v>0</v>
      </c>
      <c r="S381" s="135">
        <f t="shared" si="239"/>
        <v>0</v>
      </c>
      <c r="T381" s="135">
        <f t="shared" si="240"/>
        <v>0</v>
      </c>
      <c r="U381" s="135">
        <f t="shared" si="241"/>
        <v>0</v>
      </c>
      <c r="V381" s="135">
        <f t="shared" si="242"/>
        <v>0</v>
      </c>
      <c r="W381" s="135">
        <f t="shared" si="243"/>
        <v>0</v>
      </c>
      <c r="X381" s="135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6">
        <v>39603</v>
      </c>
      <c r="E382" s="137" t="s">
        <v>314</v>
      </c>
      <c r="G382" s="43">
        <v>6.4</v>
      </c>
      <c r="H382" s="135" t="str">
        <f t="shared" si="229"/>
        <v>P, S, T &amp; D Plant - Demand</v>
      </c>
      <c r="I382" s="42">
        <f>'Plt. Class.'!K$111</f>
        <v>22644.64023840044</v>
      </c>
      <c r="J382" s="135">
        <f t="shared" si="230"/>
        <v>11211.872900329725</v>
      </c>
      <c r="K382" s="135">
        <f t="shared" si="231"/>
        <v>5702.6120388925283</v>
      </c>
      <c r="L382" s="135">
        <f t="shared" si="232"/>
        <v>77.005939132669937</v>
      </c>
      <c r="M382" s="135">
        <f t="shared" si="233"/>
        <v>2867.8810237535872</v>
      </c>
      <c r="N382" s="135">
        <f t="shared" si="234"/>
        <v>2785.2683362919279</v>
      </c>
      <c r="O382" s="135">
        <f t="shared" si="235"/>
        <v>0</v>
      </c>
      <c r="P382" s="135">
        <f t="shared" si="236"/>
        <v>0</v>
      </c>
      <c r="Q382" s="135">
        <f t="shared" si="237"/>
        <v>0</v>
      </c>
      <c r="R382" s="135">
        <f t="shared" si="238"/>
        <v>0</v>
      </c>
      <c r="S382" s="135">
        <f t="shared" si="239"/>
        <v>0</v>
      </c>
      <c r="T382" s="135">
        <f t="shared" si="240"/>
        <v>0</v>
      </c>
      <c r="U382" s="135">
        <f t="shared" si="241"/>
        <v>0</v>
      </c>
      <c r="V382" s="135">
        <f t="shared" si="242"/>
        <v>0</v>
      </c>
      <c r="W382" s="135">
        <f t="shared" si="243"/>
        <v>0</v>
      </c>
      <c r="X382" s="135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6">
        <v>39604</v>
      </c>
      <c r="E383" s="137" t="s">
        <v>315</v>
      </c>
      <c r="G383" s="43">
        <v>6.4</v>
      </c>
      <c r="H383" s="135" t="str">
        <f t="shared" si="229"/>
        <v>P, S, T &amp; D Plant - Demand</v>
      </c>
      <c r="I383" s="42">
        <f>'Plt. Class.'!K$112</f>
        <v>35871.924721802665</v>
      </c>
      <c r="J383" s="135">
        <f t="shared" si="230"/>
        <v>17761.000238326462</v>
      </c>
      <c r="K383" s="135">
        <f t="shared" si="231"/>
        <v>9033.6462678661774</v>
      </c>
      <c r="L383" s="135">
        <f t="shared" si="232"/>
        <v>121.98697893263503</v>
      </c>
      <c r="M383" s="135">
        <f t="shared" si="233"/>
        <v>4543.0800009230779</v>
      </c>
      <c r="N383" s="135">
        <f t="shared" si="234"/>
        <v>4412.211235754311</v>
      </c>
      <c r="O383" s="135">
        <f t="shared" si="235"/>
        <v>0</v>
      </c>
      <c r="P383" s="135">
        <f t="shared" si="236"/>
        <v>0</v>
      </c>
      <c r="Q383" s="135">
        <f t="shared" si="237"/>
        <v>0</v>
      </c>
      <c r="R383" s="135">
        <f t="shared" si="238"/>
        <v>0</v>
      </c>
      <c r="S383" s="135">
        <f t="shared" si="239"/>
        <v>0</v>
      </c>
      <c r="T383" s="135">
        <f t="shared" si="240"/>
        <v>0</v>
      </c>
      <c r="U383" s="135">
        <f t="shared" si="241"/>
        <v>0</v>
      </c>
      <c r="V383" s="135">
        <f t="shared" si="242"/>
        <v>0</v>
      </c>
      <c r="W383" s="135">
        <f t="shared" si="243"/>
        <v>0</v>
      </c>
      <c r="X383" s="135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6">
        <v>39605</v>
      </c>
      <c r="E384" s="140" t="s">
        <v>316</v>
      </c>
      <c r="G384" s="43">
        <v>6.4</v>
      </c>
      <c r="H384" s="135" t="str">
        <f t="shared" si="229"/>
        <v>P, S, T &amp; D Plant - Demand</v>
      </c>
      <c r="I384" s="42">
        <f>'Plt. Class.'!K$113</f>
        <v>11106.330362843502</v>
      </c>
      <c r="J384" s="135">
        <f t="shared" si="230"/>
        <v>5498.9950428141683</v>
      </c>
      <c r="K384" s="135">
        <f t="shared" si="231"/>
        <v>2796.9132019004783</v>
      </c>
      <c r="L384" s="135">
        <f t="shared" si="232"/>
        <v>37.7684693112556</v>
      </c>
      <c r="M384" s="135">
        <f t="shared" si="233"/>
        <v>1406.5860069228945</v>
      </c>
      <c r="N384" s="135">
        <f t="shared" si="234"/>
        <v>1366.0676418947055</v>
      </c>
      <c r="O384" s="135">
        <f t="shared" si="235"/>
        <v>0</v>
      </c>
      <c r="P384" s="135">
        <f t="shared" si="236"/>
        <v>0</v>
      </c>
      <c r="Q384" s="135">
        <f t="shared" si="237"/>
        <v>0</v>
      </c>
      <c r="R384" s="135">
        <f t="shared" si="238"/>
        <v>0</v>
      </c>
      <c r="S384" s="135">
        <f t="shared" si="239"/>
        <v>0</v>
      </c>
      <c r="T384" s="135">
        <f t="shared" si="240"/>
        <v>0</v>
      </c>
      <c r="U384" s="135">
        <f t="shared" si="241"/>
        <v>0</v>
      </c>
      <c r="V384" s="135">
        <f t="shared" si="242"/>
        <v>0</v>
      </c>
      <c r="W384" s="135">
        <f t="shared" si="243"/>
        <v>0</v>
      </c>
      <c r="X384" s="135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6">
        <v>39700</v>
      </c>
      <c r="E385" s="137" t="s">
        <v>317</v>
      </c>
      <c r="G385" s="43">
        <v>6.4</v>
      </c>
      <c r="H385" s="135" t="str">
        <f t="shared" si="229"/>
        <v>P, S, T &amp; D Plant - Demand</v>
      </c>
      <c r="I385" s="42">
        <f>'Plt. Class.'!K$114</f>
        <v>205216.00596994747</v>
      </c>
      <c r="J385" s="135">
        <f t="shared" si="230"/>
        <v>101607.08016666127</v>
      </c>
      <c r="K385" s="135">
        <f t="shared" si="231"/>
        <v>51679.658139727995</v>
      </c>
      <c r="L385" s="135">
        <f t="shared" si="232"/>
        <v>697.86276568762469</v>
      </c>
      <c r="M385" s="135">
        <f t="shared" si="233"/>
        <v>25990.039280627931</v>
      </c>
      <c r="N385" s="135">
        <f t="shared" si="234"/>
        <v>25241.365617242638</v>
      </c>
      <c r="O385" s="135">
        <f t="shared" si="235"/>
        <v>0</v>
      </c>
      <c r="P385" s="135">
        <f t="shared" si="236"/>
        <v>0</v>
      </c>
      <c r="Q385" s="135">
        <f t="shared" si="237"/>
        <v>0</v>
      </c>
      <c r="R385" s="135">
        <f t="shared" si="238"/>
        <v>0</v>
      </c>
      <c r="S385" s="135">
        <f t="shared" si="239"/>
        <v>0</v>
      </c>
      <c r="T385" s="135">
        <f t="shared" si="240"/>
        <v>0</v>
      </c>
      <c r="U385" s="135">
        <f t="shared" si="241"/>
        <v>0</v>
      </c>
      <c r="V385" s="135">
        <f t="shared" si="242"/>
        <v>0</v>
      </c>
      <c r="W385" s="135">
        <f t="shared" si="243"/>
        <v>0</v>
      </c>
      <c r="X385" s="135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6">
        <v>39701</v>
      </c>
      <c r="E386" s="137" t="s">
        <v>318</v>
      </c>
      <c r="G386" s="43">
        <v>6.4</v>
      </c>
      <c r="H386" s="135" t="str">
        <f t="shared" si="229"/>
        <v>P, S, T &amp; D Plant - Demand</v>
      </c>
      <c r="I386" s="42">
        <f>'Plt. Class.'!K$115</f>
        <v>0</v>
      </c>
      <c r="J386" s="135">
        <f t="shared" si="230"/>
        <v>0</v>
      </c>
      <c r="K386" s="135">
        <f t="shared" si="231"/>
        <v>0</v>
      </c>
      <c r="L386" s="135">
        <f t="shared" si="232"/>
        <v>0</v>
      </c>
      <c r="M386" s="135">
        <f t="shared" si="233"/>
        <v>0</v>
      </c>
      <c r="N386" s="135">
        <f t="shared" si="234"/>
        <v>0</v>
      </c>
      <c r="O386" s="135">
        <f t="shared" si="235"/>
        <v>0</v>
      </c>
      <c r="P386" s="135">
        <f t="shared" si="236"/>
        <v>0</v>
      </c>
      <c r="Q386" s="135">
        <f t="shared" si="237"/>
        <v>0</v>
      </c>
      <c r="R386" s="135">
        <f t="shared" si="238"/>
        <v>0</v>
      </c>
      <c r="S386" s="135">
        <f t="shared" si="239"/>
        <v>0</v>
      </c>
      <c r="T386" s="135">
        <f t="shared" si="240"/>
        <v>0</v>
      </c>
      <c r="U386" s="135">
        <f t="shared" si="241"/>
        <v>0</v>
      </c>
      <c r="V386" s="135">
        <f t="shared" si="242"/>
        <v>0</v>
      </c>
      <c r="W386" s="135">
        <f t="shared" si="243"/>
        <v>0</v>
      </c>
      <c r="X386" s="135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6">
        <v>39702</v>
      </c>
      <c r="E387" s="137" t="s">
        <v>319</v>
      </c>
      <c r="G387" s="43">
        <v>6.4</v>
      </c>
      <c r="H387" s="135" t="str">
        <f t="shared" si="229"/>
        <v>P, S, T &amp; D Plant - Demand</v>
      </c>
      <c r="I387" s="42">
        <f>'Plt. Class.'!K$116</f>
        <v>0</v>
      </c>
      <c r="J387" s="135">
        <f t="shared" si="230"/>
        <v>0</v>
      </c>
      <c r="K387" s="135">
        <f t="shared" si="231"/>
        <v>0</v>
      </c>
      <c r="L387" s="135">
        <f t="shared" si="232"/>
        <v>0</v>
      </c>
      <c r="M387" s="135">
        <f t="shared" si="233"/>
        <v>0</v>
      </c>
      <c r="N387" s="135">
        <f t="shared" si="234"/>
        <v>0</v>
      </c>
      <c r="O387" s="135">
        <f t="shared" si="235"/>
        <v>0</v>
      </c>
      <c r="P387" s="135">
        <f t="shared" si="236"/>
        <v>0</v>
      </c>
      <c r="Q387" s="135">
        <f t="shared" si="237"/>
        <v>0</v>
      </c>
      <c r="R387" s="135">
        <f t="shared" si="238"/>
        <v>0</v>
      </c>
      <c r="S387" s="135">
        <f t="shared" si="239"/>
        <v>0</v>
      </c>
      <c r="T387" s="135">
        <f t="shared" si="240"/>
        <v>0</v>
      </c>
      <c r="U387" s="135">
        <f t="shared" si="241"/>
        <v>0</v>
      </c>
      <c r="V387" s="135">
        <f t="shared" si="242"/>
        <v>0</v>
      </c>
      <c r="W387" s="135">
        <f t="shared" si="243"/>
        <v>0</v>
      </c>
      <c r="X387" s="135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6">
        <v>39705</v>
      </c>
      <c r="E388" s="137" t="s">
        <v>320</v>
      </c>
      <c r="G388" s="43">
        <v>6.4</v>
      </c>
      <c r="H388" s="135" t="str">
        <f t="shared" si="229"/>
        <v>P, S, T &amp; D Plant - Demand</v>
      </c>
      <c r="I388" s="42">
        <f>'Plt. Class.'!K$117</f>
        <v>0</v>
      </c>
      <c r="J388" s="135">
        <f t="shared" si="230"/>
        <v>0</v>
      </c>
      <c r="K388" s="135">
        <f t="shared" si="231"/>
        <v>0</v>
      </c>
      <c r="L388" s="135">
        <f t="shared" si="232"/>
        <v>0</v>
      </c>
      <c r="M388" s="135">
        <f t="shared" si="233"/>
        <v>0</v>
      </c>
      <c r="N388" s="135">
        <f t="shared" si="234"/>
        <v>0</v>
      </c>
      <c r="O388" s="135">
        <f t="shared" si="235"/>
        <v>0</v>
      </c>
      <c r="P388" s="135">
        <f t="shared" si="236"/>
        <v>0</v>
      </c>
      <c r="Q388" s="135">
        <f t="shared" si="237"/>
        <v>0</v>
      </c>
      <c r="R388" s="135">
        <f t="shared" si="238"/>
        <v>0</v>
      </c>
      <c r="S388" s="135">
        <f t="shared" si="239"/>
        <v>0</v>
      </c>
      <c r="T388" s="135">
        <f t="shared" si="240"/>
        <v>0</v>
      </c>
      <c r="U388" s="135">
        <f t="shared" si="241"/>
        <v>0</v>
      </c>
      <c r="V388" s="135">
        <f t="shared" si="242"/>
        <v>0</v>
      </c>
      <c r="W388" s="135">
        <f t="shared" si="243"/>
        <v>0</v>
      </c>
      <c r="X388" s="135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6">
        <v>39800</v>
      </c>
      <c r="E389" s="137" t="s">
        <v>321</v>
      </c>
      <c r="G389" s="43">
        <v>6.4</v>
      </c>
      <c r="H389" s="135" t="str">
        <f t="shared" si="229"/>
        <v>P, S, T &amp; D Plant - Demand</v>
      </c>
      <c r="I389" s="42">
        <f>'Plt. Class.'!K$118</f>
        <v>2167361.121028604</v>
      </c>
      <c r="J389" s="135">
        <f t="shared" si="230"/>
        <v>1073109.4493999062</v>
      </c>
      <c r="K389" s="135">
        <f t="shared" si="231"/>
        <v>545807.72718332114</v>
      </c>
      <c r="L389" s="135">
        <f t="shared" si="232"/>
        <v>7370.3833139913604</v>
      </c>
      <c r="M389" s="135">
        <f t="shared" si="233"/>
        <v>274490.28843826312</v>
      </c>
      <c r="N389" s="135">
        <f t="shared" si="234"/>
        <v>266583.27269312204</v>
      </c>
      <c r="O389" s="135">
        <f t="shared" si="235"/>
        <v>0</v>
      </c>
      <c r="P389" s="135">
        <f t="shared" si="236"/>
        <v>0</v>
      </c>
      <c r="Q389" s="135">
        <f t="shared" si="237"/>
        <v>0</v>
      </c>
      <c r="R389" s="135">
        <f t="shared" si="238"/>
        <v>0</v>
      </c>
      <c r="S389" s="135">
        <f t="shared" si="239"/>
        <v>0</v>
      </c>
      <c r="T389" s="135">
        <f t="shared" si="240"/>
        <v>0</v>
      </c>
      <c r="U389" s="135">
        <f t="shared" si="241"/>
        <v>0</v>
      </c>
      <c r="V389" s="135">
        <f t="shared" si="242"/>
        <v>0</v>
      </c>
      <c r="W389" s="135">
        <f t="shared" si="243"/>
        <v>0</v>
      </c>
      <c r="X389" s="135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6">
        <v>39900</v>
      </c>
      <c r="E390" s="137" t="s">
        <v>322</v>
      </c>
      <c r="G390" s="43">
        <v>6.4</v>
      </c>
      <c r="H390" s="135" t="str">
        <f t="shared" si="229"/>
        <v>P, S, T &amp; D Plant - Demand</v>
      </c>
      <c r="I390" s="42">
        <f>'Plt. Class.'!K$119</f>
        <v>0</v>
      </c>
      <c r="J390" s="135">
        <f t="shared" si="230"/>
        <v>0</v>
      </c>
      <c r="K390" s="135">
        <f t="shared" si="231"/>
        <v>0</v>
      </c>
      <c r="L390" s="135">
        <f t="shared" si="232"/>
        <v>0</v>
      </c>
      <c r="M390" s="135">
        <f t="shared" si="233"/>
        <v>0</v>
      </c>
      <c r="N390" s="135">
        <f t="shared" si="234"/>
        <v>0</v>
      </c>
      <c r="O390" s="135">
        <f t="shared" si="235"/>
        <v>0</v>
      </c>
      <c r="P390" s="135">
        <f t="shared" si="236"/>
        <v>0</v>
      </c>
      <c r="Q390" s="135">
        <f t="shared" si="237"/>
        <v>0</v>
      </c>
      <c r="R390" s="135">
        <f t="shared" si="238"/>
        <v>0</v>
      </c>
      <c r="S390" s="135">
        <f t="shared" si="239"/>
        <v>0</v>
      </c>
      <c r="T390" s="135">
        <f t="shared" si="240"/>
        <v>0</v>
      </c>
      <c r="U390" s="135">
        <f t="shared" si="241"/>
        <v>0</v>
      </c>
      <c r="V390" s="135">
        <f t="shared" si="242"/>
        <v>0</v>
      </c>
      <c r="W390" s="135">
        <f t="shared" si="243"/>
        <v>0</v>
      </c>
      <c r="X390" s="135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6">
        <v>39901</v>
      </c>
      <c r="E391" s="137" t="s">
        <v>323</v>
      </c>
      <c r="G391" s="43">
        <v>6.4</v>
      </c>
      <c r="H391" s="135" t="str">
        <f t="shared" si="229"/>
        <v>P, S, T &amp; D Plant - Demand</v>
      </c>
      <c r="I391" s="42">
        <f>'Plt. Class.'!K$120</f>
        <v>0</v>
      </c>
      <c r="J391" s="135">
        <f t="shared" si="230"/>
        <v>0</v>
      </c>
      <c r="K391" s="135">
        <f t="shared" si="231"/>
        <v>0</v>
      </c>
      <c r="L391" s="135">
        <f t="shared" si="232"/>
        <v>0</v>
      </c>
      <c r="M391" s="135">
        <f t="shared" si="233"/>
        <v>0</v>
      </c>
      <c r="N391" s="135">
        <f t="shared" si="234"/>
        <v>0</v>
      </c>
      <c r="O391" s="135">
        <f t="shared" si="235"/>
        <v>0</v>
      </c>
      <c r="P391" s="135">
        <f t="shared" si="236"/>
        <v>0</v>
      </c>
      <c r="Q391" s="135">
        <f t="shared" si="237"/>
        <v>0</v>
      </c>
      <c r="R391" s="135">
        <f t="shared" si="238"/>
        <v>0</v>
      </c>
      <c r="S391" s="135">
        <f t="shared" si="239"/>
        <v>0</v>
      </c>
      <c r="T391" s="135">
        <f t="shared" si="240"/>
        <v>0</v>
      </c>
      <c r="U391" s="135">
        <f t="shared" si="241"/>
        <v>0</v>
      </c>
      <c r="V391" s="135">
        <f t="shared" si="242"/>
        <v>0</v>
      </c>
      <c r="W391" s="135">
        <f t="shared" si="243"/>
        <v>0</v>
      </c>
      <c r="X391" s="135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6">
        <v>39902</v>
      </c>
      <c r="E392" s="137" t="s">
        <v>324</v>
      </c>
      <c r="G392" s="43">
        <v>6.4</v>
      </c>
      <c r="H392" s="135" t="str">
        <f t="shared" si="229"/>
        <v>P, S, T &amp; D Plant - Demand</v>
      </c>
      <c r="I392" s="42">
        <f>'Plt. Class.'!K$121</f>
        <v>0</v>
      </c>
      <c r="J392" s="135">
        <f t="shared" si="230"/>
        <v>0</v>
      </c>
      <c r="K392" s="135">
        <f t="shared" si="231"/>
        <v>0</v>
      </c>
      <c r="L392" s="135">
        <f t="shared" si="232"/>
        <v>0</v>
      </c>
      <c r="M392" s="135">
        <f t="shared" si="233"/>
        <v>0</v>
      </c>
      <c r="N392" s="135">
        <f t="shared" si="234"/>
        <v>0</v>
      </c>
      <c r="O392" s="135">
        <f t="shared" si="235"/>
        <v>0</v>
      </c>
      <c r="P392" s="135">
        <f t="shared" si="236"/>
        <v>0</v>
      </c>
      <c r="Q392" s="135">
        <f t="shared" si="237"/>
        <v>0</v>
      </c>
      <c r="R392" s="135">
        <f t="shared" si="238"/>
        <v>0</v>
      </c>
      <c r="S392" s="135">
        <f t="shared" si="239"/>
        <v>0</v>
      </c>
      <c r="T392" s="135">
        <f t="shared" si="240"/>
        <v>0</v>
      </c>
      <c r="U392" s="135">
        <f t="shared" si="241"/>
        <v>0</v>
      </c>
      <c r="V392" s="135">
        <f t="shared" si="242"/>
        <v>0</v>
      </c>
      <c r="W392" s="135">
        <f t="shared" si="243"/>
        <v>0</v>
      </c>
      <c r="X392" s="135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6">
        <v>39903</v>
      </c>
      <c r="E393" s="137" t="s">
        <v>325</v>
      </c>
      <c r="G393" s="43">
        <v>6.4</v>
      </c>
      <c r="H393" s="135" t="str">
        <f t="shared" si="229"/>
        <v>P, S, T &amp; D Plant - Demand</v>
      </c>
      <c r="I393" s="42">
        <f>'Plt. Class.'!K$122</f>
        <v>76948.66461261439</v>
      </c>
      <c r="J393" s="135">
        <f t="shared" si="230"/>
        <v>38099.022038058829</v>
      </c>
      <c r="K393" s="135">
        <f t="shared" si="231"/>
        <v>19378.023964031614</v>
      </c>
      <c r="L393" s="135">
        <f t="shared" si="232"/>
        <v>261.67358461499583</v>
      </c>
      <c r="M393" s="135">
        <f t="shared" si="233"/>
        <v>9745.3354401926354</v>
      </c>
      <c r="N393" s="135">
        <f t="shared" si="234"/>
        <v>9464.6095857163091</v>
      </c>
      <c r="O393" s="135">
        <f t="shared" si="235"/>
        <v>0</v>
      </c>
      <c r="P393" s="135">
        <f t="shared" si="236"/>
        <v>0</v>
      </c>
      <c r="Q393" s="135">
        <f t="shared" si="237"/>
        <v>0</v>
      </c>
      <c r="R393" s="135">
        <f t="shared" si="238"/>
        <v>0</v>
      </c>
      <c r="S393" s="135">
        <f t="shared" si="239"/>
        <v>0</v>
      </c>
      <c r="T393" s="135">
        <f t="shared" si="240"/>
        <v>0</v>
      </c>
      <c r="U393" s="135">
        <f t="shared" si="241"/>
        <v>0</v>
      </c>
      <c r="V393" s="135">
        <f t="shared" si="242"/>
        <v>0</v>
      </c>
      <c r="W393" s="135">
        <f t="shared" si="243"/>
        <v>0</v>
      </c>
      <c r="X393" s="135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6">
        <v>39904</v>
      </c>
      <c r="E394" s="137" t="s">
        <v>326</v>
      </c>
      <c r="G394" s="43">
        <v>6.4</v>
      </c>
      <c r="H394" s="135" t="str">
        <f t="shared" si="229"/>
        <v>P, S, T &amp; D Plant - Demand</v>
      </c>
      <c r="I394" s="42">
        <f>'Plt. Class.'!K$123</f>
        <v>0</v>
      </c>
      <c r="J394" s="135">
        <f t="shared" si="230"/>
        <v>0</v>
      </c>
      <c r="K394" s="135">
        <f t="shared" si="231"/>
        <v>0</v>
      </c>
      <c r="L394" s="135">
        <f t="shared" si="232"/>
        <v>0</v>
      </c>
      <c r="M394" s="135">
        <f t="shared" si="233"/>
        <v>0</v>
      </c>
      <c r="N394" s="135">
        <f t="shared" si="234"/>
        <v>0</v>
      </c>
      <c r="O394" s="135">
        <f t="shared" si="235"/>
        <v>0</v>
      </c>
      <c r="P394" s="135">
        <f t="shared" si="236"/>
        <v>0</v>
      </c>
      <c r="Q394" s="135">
        <f t="shared" si="237"/>
        <v>0</v>
      </c>
      <c r="R394" s="135">
        <f t="shared" si="238"/>
        <v>0</v>
      </c>
      <c r="S394" s="135">
        <f t="shared" si="239"/>
        <v>0</v>
      </c>
      <c r="T394" s="135">
        <f t="shared" si="240"/>
        <v>0</v>
      </c>
      <c r="U394" s="135">
        <f t="shared" si="241"/>
        <v>0</v>
      </c>
      <c r="V394" s="135">
        <f t="shared" si="242"/>
        <v>0</v>
      </c>
      <c r="W394" s="135">
        <f t="shared" si="243"/>
        <v>0</v>
      </c>
      <c r="X394" s="135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6">
        <v>39905</v>
      </c>
      <c r="E395" s="137" t="s">
        <v>327</v>
      </c>
      <c r="G395" s="43">
        <v>6.4</v>
      </c>
      <c r="H395" s="135" t="str">
        <f t="shared" si="229"/>
        <v>P, S, T &amp; D Plant - Demand</v>
      </c>
      <c r="I395" s="42">
        <f>'Plt. Class.'!K$124</f>
        <v>0</v>
      </c>
      <c r="J395" s="135">
        <f t="shared" si="230"/>
        <v>0</v>
      </c>
      <c r="K395" s="135">
        <f t="shared" si="231"/>
        <v>0</v>
      </c>
      <c r="L395" s="135">
        <f t="shared" si="232"/>
        <v>0</v>
      </c>
      <c r="M395" s="135">
        <f t="shared" si="233"/>
        <v>0</v>
      </c>
      <c r="N395" s="135">
        <f t="shared" si="234"/>
        <v>0</v>
      </c>
      <c r="O395" s="135">
        <f t="shared" si="235"/>
        <v>0</v>
      </c>
      <c r="P395" s="135">
        <f t="shared" si="236"/>
        <v>0</v>
      </c>
      <c r="Q395" s="135">
        <f t="shared" si="237"/>
        <v>0</v>
      </c>
      <c r="R395" s="135">
        <f t="shared" si="238"/>
        <v>0</v>
      </c>
      <c r="S395" s="135">
        <f t="shared" si="239"/>
        <v>0</v>
      </c>
      <c r="T395" s="135">
        <f t="shared" si="240"/>
        <v>0</v>
      </c>
      <c r="U395" s="135">
        <f t="shared" si="241"/>
        <v>0</v>
      </c>
      <c r="V395" s="135">
        <f t="shared" si="242"/>
        <v>0</v>
      </c>
      <c r="W395" s="135">
        <f t="shared" si="243"/>
        <v>0</v>
      </c>
      <c r="X395" s="135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6">
        <v>39906</v>
      </c>
      <c r="E396" s="137" t="s">
        <v>328</v>
      </c>
      <c r="G396" s="43">
        <v>6.4</v>
      </c>
      <c r="H396" s="135" t="str">
        <f t="shared" si="229"/>
        <v>P, S, T &amp; D Plant - Demand</v>
      </c>
      <c r="I396" s="42">
        <f>'Plt. Class.'!K$125</f>
        <v>1012180.2083946893</v>
      </c>
      <c r="J396" s="135">
        <f t="shared" si="230"/>
        <v>501153.28524875408</v>
      </c>
      <c r="K396" s="135">
        <f t="shared" si="231"/>
        <v>254897.89111915816</v>
      </c>
      <c r="L396" s="135">
        <f t="shared" si="232"/>
        <v>3442.0457423191269</v>
      </c>
      <c r="M396" s="135">
        <f t="shared" si="233"/>
        <v>128189.8224795612</v>
      </c>
      <c r="N396" s="135">
        <f t="shared" si="234"/>
        <v>124497.16380489664</v>
      </c>
      <c r="O396" s="135">
        <f t="shared" si="235"/>
        <v>0</v>
      </c>
      <c r="P396" s="135">
        <f t="shared" si="236"/>
        <v>0</v>
      </c>
      <c r="Q396" s="135">
        <f t="shared" si="237"/>
        <v>0</v>
      </c>
      <c r="R396" s="135">
        <f t="shared" si="238"/>
        <v>0</v>
      </c>
      <c r="S396" s="135">
        <f t="shared" si="239"/>
        <v>0</v>
      </c>
      <c r="T396" s="135">
        <f t="shared" si="240"/>
        <v>0</v>
      </c>
      <c r="U396" s="135">
        <f t="shared" si="241"/>
        <v>0</v>
      </c>
      <c r="V396" s="135">
        <f t="shared" si="242"/>
        <v>0</v>
      </c>
      <c r="W396" s="135">
        <f t="shared" si="243"/>
        <v>0</v>
      </c>
      <c r="X396" s="135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6">
        <v>39907</v>
      </c>
      <c r="E397" s="137" t="s">
        <v>329</v>
      </c>
      <c r="G397" s="43">
        <v>6.4</v>
      </c>
      <c r="H397" s="135" t="str">
        <f t="shared" si="229"/>
        <v>P, S, T &amp; D Plant - Demand</v>
      </c>
      <c r="I397" s="42">
        <f>'Plt. Class.'!K$126</f>
        <v>0</v>
      </c>
      <c r="J397" s="135">
        <f t="shared" si="230"/>
        <v>0</v>
      </c>
      <c r="K397" s="135">
        <f t="shared" si="231"/>
        <v>0</v>
      </c>
      <c r="L397" s="135">
        <f t="shared" si="232"/>
        <v>0</v>
      </c>
      <c r="M397" s="135">
        <f t="shared" si="233"/>
        <v>0</v>
      </c>
      <c r="N397" s="135">
        <f t="shared" si="234"/>
        <v>0</v>
      </c>
      <c r="O397" s="135">
        <f t="shared" si="235"/>
        <v>0</v>
      </c>
      <c r="P397" s="135">
        <f t="shared" si="236"/>
        <v>0</v>
      </c>
      <c r="Q397" s="135">
        <f t="shared" si="237"/>
        <v>0</v>
      </c>
      <c r="R397" s="135">
        <f t="shared" si="238"/>
        <v>0</v>
      </c>
      <c r="S397" s="135">
        <f t="shared" si="239"/>
        <v>0</v>
      </c>
      <c r="T397" s="135">
        <f t="shared" si="240"/>
        <v>0</v>
      </c>
      <c r="U397" s="135">
        <f t="shared" si="241"/>
        <v>0</v>
      </c>
      <c r="V397" s="135">
        <f t="shared" si="242"/>
        <v>0</v>
      </c>
      <c r="W397" s="135">
        <f t="shared" si="243"/>
        <v>0</v>
      </c>
      <c r="X397" s="135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6">
        <v>39908</v>
      </c>
      <c r="E398" s="137" t="s">
        <v>330</v>
      </c>
      <c r="G398" s="43">
        <v>6.4</v>
      </c>
      <c r="H398" s="135" t="str">
        <f t="shared" si="229"/>
        <v>P, S, T &amp; D Plant - Demand</v>
      </c>
      <c r="I398" s="42">
        <f>'Plt. Class.'!K$127</f>
        <v>70612.048485062129</v>
      </c>
      <c r="J398" s="135">
        <f t="shared" si="230"/>
        <v>34961.620255900336</v>
      </c>
      <c r="K398" s="135">
        <f t="shared" si="231"/>
        <v>17782.270486193516</v>
      </c>
      <c r="L398" s="135">
        <f t="shared" si="232"/>
        <v>240.12512675970547</v>
      </c>
      <c r="M398" s="135">
        <f t="shared" si="233"/>
        <v>8942.8205423758372</v>
      </c>
      <c r="N398" s="135">
        <f t="shared" si="234"/>
        <v>8685.2120738327303</v>
      </c>
      <c r="O398" s="135">
        <f t="shared" si="235"/>
        <v>0</v>
      </c>
      <c r="P398" s="135">
        <f t="shared" si="236"/>
        <v>0</v>
      </c>
      <c r="Q398" s="135">
        <f t="shared" si="237"/>
        <v>0</v>
      </c>
      <c r="R398" s="135">
        <f t="shared" si="238"/>
        <v>0</v>
      </c>
      <c r="S398" s="135">
        <f t="shared" si="239"/>
        <v>0</v>
      </c>
      <c r="T398" s="135">
        <f t="shared" si="240"/>
        <v>0</v>
      </c>
      <c r="U398" s="135">
        <f t="shared" si="241"/>
        <v>0</v>
      </c>
      <c r="V398" s="135">
        <f t="shared" si="242"/>
        <v>0</v>
      </c>
      <c r="W398" s="135">
        <f t="shared" si="243"/>
        <v>0</v>
      </c>
      <c r="X398" s="135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6">
        <v>39909</v>
      </c>
      <c r="E399" s="137" t="s">
        <v>331</v>
      </c>
      <c r="G399" s="43">
        <v>6.4</v>
      </c>
      <c r="H399" s="135" t="str">
        <f t="shared" si="229"/>
        <v>P, S, T &amp; D Plant - Demand</v>
      </c>
      <c r="I399" s="42">
        <f>'Plt. Class.'!K$128</f>
        <v>0</v>
      </c>
      <c r="J399" s="135">
        <f t="shared" si="230"/>
        <v>0</v>
      </c>
      <c r="K399" s="135">
        <f t="shared" si="231"/>
        <v>0</v>
      </c>
      <c r="L399" s="135">
        <f t="shared" si="232"/>
        <v>0</v>
      </c>
      <c r="M399" s="135">
        <f t="shared" si="233"/>
        <v>0</v>
      </c>
      <c r="N399" s="135">
        <f t="shared" si="234"/>
        <v>0</v>
      </c>
      <c r="O399" s="135">
        <f t="shared" si="235"/>
        <v>0</v>
      </c>
      <c r="P399" s="135">
        <f t="shared" si="236"/>
        <v>0</v>
      </c>
      <c r="Q399" s="135">
        <f t="shared" si="237"/>
        <v>0</v>
      </c>
      <c r="R399" s="135">
        <f t="shared" si="238"/>
        <v>0</v>
      </c>
      <c r="S399" s="135">
        <f t="shared" si="239"/>
        <v>0</v>
      </c>
      <c r="T399" s="135">
        <f t="shared" si="240"/>
        <v>0</v>
      </c>
      <c r="U399" s="135">
        <f t="shared" si="241"/>
        <v>0</v>
      </c>
      <c r="V399" s="135">
        <f t="shared" si="242"/>
        <v>0</v>
      </c>
      <c r="W399" s="135">
        <f t="shared" si="243"/>
        <v>0</v>
      </c>
      <c r="X399" s="135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6">
        <v>39924</v>
      </c>
      <c r="E400" s="137" t="s">
        <v>332</v>
      </c>
      <c r="G400" s="43">
        <v>6.4</v>
      </c>
      <c r="H400" s="135" t="str">
        <f t="shared" si="229"/>
        <v>P, S, T &amp; D Plant - Demand</v>
      </c>
      <c r="I400" s="42">
        <f>'Plt. Class.'!K$129</f>
        <v>0</v>
      </c>
      <c r="J400" s="135">
        <f t="shared" si="230"/>
        <v>0</v>
      </c>
      <c r="K400" s="135">
        <f t="shared" si="231"/>
        <v>0</v>
      </c>
      <c r="L400" s="135">
        <f t="shared" si="232"/>
        <v>0</v>
      </c>
      <c r="M400" s="135">
        <f t="shared" si="233"/>
        <v>0</v>
      </c>
      <c r="N400" s="135">
        <f t="shared" si="234"/>
        <v>0</v>
      </c>
      <c r="O400" s="135">
        <f t="shared" si="235"/>
        <v>0</v>
      </c>
      <c r="P400" s="135">
        <f t="shared" si="236"/>
        <v>0</v>
      </c>
      <c r="Q400" s="135">
        <f t="shared" si="237"/>
        <v>0</v>
      </c>
      <c r="R400" s="135">
        <f t="shared" si="238"/>
        <v>0</v>
      </c>
      <c r="S400" s="135">
        <f t="shared" si="239"/>
        <v>0</v>
      </c>
      <c r="T400" s="135">
        <f t="shared" si="240"/>
        <v>0</v>
      </c>
      <c r="U400" s="135">
        <f t="shared" si="241"/>
        <v>0</v>
      </c>
      <c r="V400" s="135">
        <f t="shared" si="242"/>
        <v>0</v>
      </c>
      <c r="W400" s="135">
        <f t="shared" si="243"/>
        <v>0</v>
      </c>
      <c r="X400" s="135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5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5"/>
      <c r="I402" s="42">
        <f>'Plt. Class.'!K$131</f>
        <v>13876882.280331073</v>
      </c>
      <c r="J402" s="42">
        <f>SUM(J366:J400)</f>
        <v>6870757.8809783664</v>
      </c>
      <c r="K402" s="42">
        <f t="shared" ref="K402:X402" si="246">SUM(K366:K400)</f>
        <v>3494622.7946653506</v>
      </c>
      <c r="L402" s="42">
        <f t="shared" si="246"/>
        <v>47190.078578430257</v>
      </c>
      <c r="M402" s="42">
        <f t="shared" si="246"/>
        <v>1757468.7405780163</v>
      </c>
      <c r="N402" s="42">
        <f t="shared" si="246"/>
        <v>1706842.7855309071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5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360</v>
      </c>
      <c r="E404" s="44"/>
      <c r="G404" s="43"/>
      <c r="H404" s="135"/>
      <c r="I404" s="42">
        <f>'Plt. Class.'!K$133</f>
        <v>364853195.5835166</v>
      </c>
      <c r="J404" s="42">
        <f t="shared" ref="J404:X404" si="247">J402+J362+J336+J323+J301+J289</f>
        <v>180647058.77837729</v>
      </c>
      <c r="K404" s="42">
        <f t="shared" si="247"/>
        <v>91881178.224006191</v>
      </c>
      <c r="L404" s="42">
        <f t="shared" si="247"/>
        <v>1240729.0500389521</v>
      </c>
      <c r="M404" s="42">
        <f t="shared" si="247"/>
        <v>46207647.595806353</v>
      </c>
      <c r="N404" s="42">
        <f t="shared" si="247"/>
        <v>44876581.935287923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5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359</v>
      </c>
      <c r="E406" s="44"/>
      <c r="G406" s="43">
        <v>6.4</v>
      </c>
      <c r="H406" s="135" t="str">
        <f>VLOOKUP($G406,alloc,3)</f>
        <v>P, S, T &amp; D Plant - Demand</v>
      </c>
      <c r="I406" s="42">
        <f>'Plt. Class.'!K$135</f>
        <v>15347275.028157132</v>
      </c>
      <c r="J406" s="135">
        <f>$I406*VLOOKUP($G406,alloc,6)</f>
        <v>7598782.5450326856</v>
      </c>
      <c r="K406" s="135">
        <f>$I406*VLOOKUP($G406,alloc,7)</f>
        <v>3864912.5982292793</v>
      </c>
      <c r="L406" s="135">
        <f>$I406*VLOOKUP($G406,alloc,8)</f>
        <v>52190.333528305811</v>
      </c>
      <c r="M406" s="135">
        <f>$I406*VLOOKUP($G406,alloc,9)</f>
        <v>1943689.9132069494</v>
      </c>
      <c r="N406" s="135">
        <f>$I406*VLOOKUP($G406,alloc,10)</f>
        <v>1887699.6381599109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5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358</v>
      </c>
      <c r="E408" s="44"/>
      <c r="G408" s="43"/>
      <c r="H408" s="135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5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333</v>
      </c>
      <c r="E410" s="44"/>
      <c r="G410" s="43"/>
      <c r="H410" s="135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5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6">
        <v>30100</v>
      </c>
      <c r="D412" s="44"/>
      <c r="E412" s="137" t="s">
        <v>334</v>
      </c>
      <c r="G412" s="43">
        <v>6.4</v>
      </c>
      <c r="H412" s="135" t="str">
        <f>VLOOKUP($G412,alloc,3)</f>
        <v>P, S, T &amp; D Plant - Demand</v>
      </c>
      <c r="I412" s="42">
        <f>'Plt. Class.'!K$141</f>
        <v>53235.909385376966</v>
      </c>
      <c r="J412" s="135">
        <f>$I412*VLOOKUP($G412,alloc,6)</f>
        <v>26358.301279176274</v>
      </c>
      <c r="K412" s="135">
        <f>$I412*VLOOKUP($G412,alloc,7)</f>
        <v>13406.427947909267</v>
      </c>
      <c r="L412" s="135">
        <f>$I412*VLOOKUP($G412,alloc,8)</f>
        <v>181.0353865039919</v>
      </c>
      <c r="M412" s="135">
        <f>$I412*VLOOKUP($G412,alloc,9)</f>
        <v>6742.1806087996665</v>
      </c>
      <c r="N412" s="135">
        <f>$I412*VLOOKUP($G412,alloc,10)</f>
        <v>6547.9641629877624</v>
      </c>
      <c r="O412" s="135">
        <f>$I412*VLOOKUP($G412,alloc,11)</f>
        <v>0</v>
      </c>
      <c r="P412" s="135">
        <f>$I412*VLOOKUP($G412,alloc,12)</f>
        <v>0</v>
      </c>
      <c r="Q412" s="135">
        <f>$I412*VLOOKUP($G412,alloc,13)</f>
        <v>0</v>
      </c>
      <c r="R412" s="135">
        <f>$I412*VLOOKUP($G412,alloc,14)</f>
        <v>0</v>
      </c>
      <c r="S412" s="135">
        <f>$I412*VLOOKUP($G412,alloc,15)</f>
        <v>0</v>
      </c>
      <c r="T412" s="135">
        <f>$I412*VLOOKUP($G412,alloc,16)</f>
        <v>0</v>
      </c>
      <c r="U412" s="135">
        <f>$I412*VLOOKUP($G412,alloc,17)</f>
        <v>0</v>
      </c>
      <c r="V412" s="135">
        <f>$I412*VLOOKUP($G412,alloc,18)</f>
        <v>0</v>
      </c>
      <c r="W412" s="135">
        <f>$I412*VLOOKUP($G412,alloc,19)</f>
        <v>0</v>
      </c>
      <c r="X412" s="135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6">
        <v>30200</v>
      </c>
      <c r="D413" s="44"/>
      <c r="E413" s="137" t="s">
        <v>196</v>
      </c>
      <c r="G413" s="43">
        <v>6.4</v>
      </c>
      <c r="H413" s="135" t="str">
        <f>VLOOKUP($G413,alloc,3)</f>
        <v>P, S, T &amp; D Plant - Demand</v>
      </c>
      <c r="I413" s="42">
        <f>'Plt. Class.'!K$142</f>
        <v>0</v>
      </c>
      <c r="J413" s="135">
        <f>$I413*VLOOKUP($G413,alloc,6)</f>
        <v>0</v>
      </c>
      <c r="K413" s="135">
        <f>$I413*VLOOKUP($G413,alloc,7)</f>
        <v>0</v>
      </c>
      <c r="L413" s="135">
        <f>$I413*VLOOKUP($G413,alloc,8)</f>
        <v>0</v>
      </c>
      <c r="M413" s="135">
        <f>$I413*VLOOKUP($G413,alloc,9)</f>
        <v>0</v>
      </c>
      <c r="N413" s="135">
        <f>$I413*VLOOKUP($G413,alloc,10)</f>
        <v>0</v>
      </c>
      <c r="O413" s="135">
        <f>$I413*VLOOKUP($G413,alloc,11)</f>
        <v>0</v>
      </c>
      <c r="P413" s="135">
        <f>$I413*VLOOKUP($G413,alloc,12)</f>
        <v>0</v>
      </c>
      <c r="Q413" s="135">
        <f>$I413*VLOOKUP($G413,alloc,13)</f>
        <v>0</v>
      </c>
      <c r="R413" s="135">
        <f>$I413*VLOOKUP($G413,alloc,14)</f>
        <v>0</v>
      </c>
      <c r="S413" s="135">
        <f>$I413*VLOOKUP($G413,alloc,15)</f>
        <v>0</v>
      </c>
      <c r="T413" s="135">
        <f>$I413*VLOOKUP($G413,alloc,16)</f>
        <v>0</v>
      </c>
      <c r="U413" s="135">
        <f>$I413*VLOOKUP($G413,alloc,17)</f>
        <v>0</v>
      </c>
      <c r="V413" s="135">
        <f>$I413*VLOOKUP($G413,alloc,18)</f>
        <v>0</v>
      </c>
      <c r="W413" s="135">
        <f>$I413*VLOOKUP($G413,alloc,19)</f>
        <v>0</v>
      </c>
      <c r="X413" s="135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8">
        <v>30300</v>
      </c>
      <c r="D414" s="44"/>
      <c r="E414" s="137" t="s">
        <v>335</v>
      </c>
      <c r="G414" s="43">
        <v>6.4</v>
      </c>
      <c r="H414" s="135" t="str">
        <f>VLOOKUP($G414,alloc,3)</f>
        <v>P, S, T &amp; D Plant - Demand</v>
      </c>
      <c r="I414" s="42">
        <f>'Plt. Class.'!K$143</f>
        <v>318753.57716790307</v>
      </c>
      <c r="J414" s="135">
        <f>$I414*VLOOKUP($G414,alloc,6)</f>
        <v>157822.09635954094</v>
      </c>
      <c r="K414" s="135">
        <f>$I414*VLOOKUP($G414,alloc,7)</f>
        <v>80271.886303376406</v>
      </c>
      <c r="L414" s="135">
        <f>$I414*VLOOKUP($G414,alloc,8)</f>
        <v>1083.9615159832724</v>
      </c>
      <c r="M414" s="135">
        <f>$I414*VLOOKUP($G414,alloc,9)</f>
        <v>40369.258490722532</v>
      </c>
      <c r="N414" s="135">
        <f>$I414*VLOOKUP($G414,alloc,10)</f>
        <v>39206.374498279911</v>
      </c>
      <c r="O414" s="135">
        <f>$I414*VLOOKUP($G414,alloc,11)</f>
        <v>0</v>
      </c>
      <c r="P414" s="135">
        <f>$I414*VLOOKUP($G414,alloc,12)</f>
        <v>0</v>
      </c>
      <c r="Q414" s="135">
        <f>$I414*VLOOKUP($G414,alloc,13)</f>
        <v>0</v>
      </c>
      <c r="R414" s="135">
        <f>$I414*VLOOKUP($G414,alloc,14)</f>
        <v>0</v>
      </c>
      <c r="S414" s="135">
        <f>$I414*VLOOKUP($G414,alloc,15)</f>
        <v>0</v>
      </c>
      <c r="T414" s="135">
        <f>$I414*VLOOKUP($G414,alloc,16)</f>
        <v>0</v>
      </c>
      <c r="U414" s="135">
        <f>$I414*VLOOKUP($G414,alloc,17)</f>
        <v>0</v>
      </c>
      <c r="V414" s="135">
        <f>$I414*VLOOKUP($G414,alloc,18)</f>
        <v>0</v>
      </c>
      <c r="W414" s="135">
        <f>$I414*VLOOKUP($G414,alloc,19)</f>
        <v>0</v>
      </c>
      <c r="X414" s="135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5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336</v>
      </c>
      <c r="E416" s="44"/>
      <c r="G416" s="43"/>
      <c r="H416" s="135"/>
      <c r="I416" s="42">
        <f>'Plt. Class.'!K$145</f>
        <v>371989.48655328003</v>
      </c>
      <c r="J416" s="42">
        <f>SUM(J412:J414)</f>
        <v>184180.3976387172</v>
      </c>
      <c r="K416" s="42">
        <f t="shared" ref="K416:X416" si="249">SUM(K412:K414)</f>
        <v>93678.314251285672</v>
      </c>
      <c r="L416" s="42">
        <f t="shared" si="249"/>
        <v>1264.9969024872644</v>
      </c>
      <c r="M416" s="42">
        <f t="shared" si="249"/>
        <v>47111.439099522198</v>
      </c>
      <c r="N416" s="42">
        <f t="shared" si="249"/>
        <v>45754.33866126767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5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5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5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1">
        <v>37400</v>
      </c>
      <c r="E420" s="137" t="s">
        <v>125</v>
      </c>
      <c r="G420" s="43">
        <v>6.4</v>
      </c>
      <c r="H420" s="135" t="str">
        <f t="shared" ref="H420:H453" si="250">VLOOKUP($G420,alloc,3)</f>
        <v>P, S, T &amp; D Plant - Demand</v>
      </c>
      <c r="I420" s="42">
        <f>'Plt. Class.'!K$149</f>
        <v>0</v>
      </c>
      <c r="J420" s="135">
        <f t="shared" ref="J420:J453" si="251">$I420*VLOOKUP($G420,alloc,6)</f>
        <v>0</v>
      </c>
      <c r="K420" s="135">
        <f t="shared" ref="K420:K453" si="252">$I420*VLOOKUP($G420,alloc,7)</f>
        <v>0</v>
      </c>
      <c r="L420" s="135">
        <f t="shared" ref="L420:L453" si="253">$I420*VLOOKUP($G420,alloc,8)</f>
        <v>0</v>
      </c>
      <c r="M420" s="135">
        <f t="shared" ref="M420:M453" si="254">$I420*VLOOKUP($G420,alloc,9)</f>
        <v>0</v>
      </c>
      <c r="N420" s="135">
        <f t="shared" ref="N420:N453" si="255">$I420*VLOOKUP($G420,alloc,10)</f>
        <v>0</v>
      </c>
      <c r="O420" s="135">
        <f t="shared" ref="O420:O453" si="256">$I420*VLOOKUP($G420,alloc,11)</f>
        <v>0</v>
      </c>
      <c r="P420" s="135">
        <f t="shared" ref="P420:P453" si="257">$I420*VLOOKUP($G420,alloc,12)</f>
        <v>0</v>
      </c>
      <c r="Q420" s="135">
        <f t="shared" ref="Q420:Q453" si="258">$I420*VLOOKUP($G420,alloc,13)</f>
        <v>0</v>
      </c>
      <c r="R420" s="135">
        <f t="shared" ref="R420:R453" si="259">$I420*VLOOKUP($G420,alloc,14)</f>
        <v>0</v>
      </c>
      <c r="S420" s="135">
        <f t="shared" ref="S420:S453" si="260">$I420*VLOOKUP($G420,alloc,15)</f>
        <v>0</v>
      </c>
      <c r="T420" s="135">
        <f t="shared" ref="T420:T453" si="261">$I420*VLOOKUP($G420,alloc,16)</f>
        <v>0</v>
      </c>
      <c r="U420" s="135">
        <f t="shared" ref="U420:U453" si="262">$I420*VLOOKUP($G420,alloc,17)</f>
        <v>0</v>
      </c>
      <c r="V420" s="135">
        <f t="shared" ref="V420:V453" si="263">$I420*VLOOKUP($G420,alloc,18)</f>
        <v>0</v>
      </c>
      <c r="W420" s="135">
        <f t="shared" ref="W420:W453" si="264">$I420*VLOOKUP($G420,alloc,19)</f>
        <v>0</v>
      </c>
      <c r="X420" s="135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1">
        <v>39001</v>
      </c>
      <c r="E421" s="137" t="s">
        <v>302</v>
      </c>
      <c r="G421" s="43">
        <v>6.4</v>
      </c>
      <c r="H421" s="135" t="str">
        <f t="shared" si="250"/>
        <v>P, S, T &amp; D Plant - Demand</v>
      </c>
      <c r="I421" s="42">
        <f>'Plt. Class.'!K$150</f>
        <v>51520.623873957382</v>
      </c>
      <c r="J421" s="135">
        <f t="shared" si="251"/>
        <v>25509.024676000179</v>
      </c>
      <c r="K421" s="135">
        <f t="shared" si="252"/>
        <v>12974.466666803473</v>
      </c>
      <c r="L421" s="135">
        <f t="shared" si="253"/>
        <v>175.20234299802638</v>
      </c>
      <c r="M421" s="135">
        <f t="shared" si="254"/>
        <v>6524.9444453309388</v>
      </c>
      <c r="N421" s="135">
        <f t="shared" si="255"/>
        <v>6336.9857428247606</v>
      </c>
      <c r="O421" s="135">
        <f t="shared" si="256"/>
        <v>0</v>
      </c>
      <c r="P421" s="135">
        <f t="shared" si="257"/>
        <v>0</v>
      </c>
      <c r="Q421" s="135">
        <f t="shared" si="258"/>
        <v>0</v>
      </c>
      <c r="R421" s="135">
        <f t="shared" si="259"/>
        <v>0</v>
      </c>
      <c r="S421" s="135">
        <f t="shared" si="260"/>
        <v>0</v>
      </c>
      <c r="T421" s="135">
        <f t="shared" si="261"/>
        <v>0</v>
      </c>
      <c r="U421" s="135">
        <f t="shared" si="262"/>
        <v>0</v>
      </c>
      <c r="V421" s="135">
        <f t="shared" si="263"/>
        <v>0</v>
      </c>
      <c r="W421" s="135">
        <f t="shared" si="264"/>
        <v>0</v>
      </c>
      <c r="X421" s="135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1">
        <v>36602</v>
      </c>
      <c r="E422" s="137" t="s">
        <v>149</v>
      </c>
      <c r="G422" s="43">
        <v>6.4</v>
      </c>
      <c r="H422" s="135" t="str">
        <f t="shared" si="250"/>
        <v>P, S, T &amp; D Plant - Demand</v>
      </c>
      <c r="I422" s="42">
        <f>'Plt. Class.'!K$151</f>
        <v>0</v>
      </c>
      <c r="J422" s="135">
        <f t="shared" si="251"/>
        <v>0</v>
      </c>
      <c r="K422" s="135">
        <f t="shared" si="252"/>
        <v>0</v>
      </c>
      <c r="L422" s="135">
        <f t="shared" si="253"/>
        <v>0</v>
      </c>
      <c r="M422" s="135">
        <f t="shared" si="254"/>
        <v>0</v>
      </c>
      <c r="N422" s="135">
        <f t="shared" si="255"/>
        <v>0</v>
      </c>
      <c r="O422" s="135">
        <f t="shared" si="256"/>
        <v>0</v>
      </c>
      <c r="P422" s="135">
        <f t="shared" si="257"/>
        <v>0</v>
      </c>
      <c r="Q422" s="135">
        <f t="shared" si="258"/>
        <v>0</v>
      </c>
      <c r="R422" s="135">
        <f t="shared" si="259"/>
        <v>0</v>
      </c>
      <c r="S422" s="135">
        <f t="shared" si="260"/>
        <v>0</v>
      </c>
      <c r="T422" s="135">
        <f t="shared" si="261"/>
        <v>0</v>
      </c>
      <c r="U422" s="135">
        <f t="shared" si="262"/>
        <v>0</v>
      </c>
      <c r="V422" s="135">
        <f t="shared" si="263"/>
        <v>0</v>
      </c>
      <c r="W422" s="135">
        <f t="shared" si="264"/>
        <v>0</v>
      </c>
      <c r="X422" s="135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1">
        <v>38900</v>
      </c>
      <c r="E423" s="137" t="s">
        <v>125</v>
      </c>
      <c r="G423" s="43">
        <v>6.4</v>
      </c>
      <c r="H423" s="135" t="str">
        <f t="shared" si="250"/>
        <v>P, S, T &amp; D Plant - Demand</v>
      </c>
      <c r="I423" s="42">
        <f>'Plt. Class.'!K$152</f>
        <v>0</v>
      </c>
      <c r="J423" s="135">
        <f t="shared" si="251"/>
        <v>0</v>
      </c>
      <c r="K423" s="135">
        <f t="shared" si="252"/>
        <v>0</v>
      </c>
      <c r="L423" s="135">
        <f t="shared" si="253"/>
        <v>0</v>
      </c>
      <c r="M423" s="135">
        <f t="shared" si="254"/>
        <v>0</v>
      </c>
      <c r="N423" s="135">
        <f t="shared" si="255"/>
        <v>0</v>
      </c>
      <c r="O423" s="135">
        <f t="shared" si="256"/>
        <v>0</v>
      </c>
      <c r="P423" s="135">
        <f t="shared" si="257"/>
        <v>0</v>
      </c>
      <c r="Q423" s="135">
        <f t="shared" si="258"/>
        <v>0</v>
      </c>
      <c r="R423" s="135">
        <f t="shared" si="259"/>
        <v>0</v>
      </c>
      <c r="S423" s="135">
        <f t="shared" si="260"/>
        <v>0</v>
      </c>
      <c r="T423" s="135">
        <f t="shared" si="261"/>
        <v>0</v>
      </c>
      <c r="U423" s="135">
        <f t="shared" si="262"/>
        <v>0</v>
      </c>
      <c r="V423" s="135">
        <f t="shared" si="263"/>
        <v>0</v>
      </c>
      <c r="W423" s="135">
        <f t="shared" si="264"/>
        <v>0</v>
      </c>
      <c r="X423" s="135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1">
        <v>39004</v>
      </c>
      <c r="E424" s="137" t="s">
        <v>304</v>
      </c>
      <c r="G424" s="43">
        <v>6.4</v>
      </c>
      <c r="H424" s="135" t="str">
        <f t="shared" si="250"/>
        <v>P, S, T &amp; D Plant - Demand</v>
      </c>
      <c r="I424" s="42">
        <f>'Plt. Class.'!K$153</f>
        <v>4419.5114402684476</v>
      </c>
      <c r="J424" s="135">
        <f t="shared" si="251"/>
        <v>2188.1999461318514</v>
      </c>
      <c r="K424" s="135">
        <f t="shared" si="252"/>
        <v>1112.9679641613227</v>
      </c>
      <c r="L424" s="135">
        <f t="shared" si="253"/>
        <v>15.029102930428824</v>
      </c>
      <c r="M424" s="135">
        <f t="shared" si="254"/>
        <v>559.71889420059392</v>
      </c>
      <c r="N424" s="135">
        <f t="shared" si="255"/>
        <v>543.59553284425044</v>
      </c>
      <c r="O424" s="135">
        <f t="shared" si="256"/>
        <v>0</v>
      </c>
      <c r="P424" s="135">
        <f t="shared" si="257"/>
        <v>0</v>
      </c>
      <c r="Q424" s="135">
        <f t="shared" si="258"/>
        <v>0</v>
      </c>
      <c r="R424" s="135">
        <f t="shared" si="259"/>
        <v>0</v>
      </c>
      <c r="S424" s="135">
        <f t="shared" si="260"/>
        <v>0</v>
      </c>
      <c r="T424" s="135">
        <f t="shared" si="261"/>
        <v>0</v>
      </c>
      <c r="U424" s="135">
        <f t="shared" si="262"/>
        <v>0</v>
      </c>
      <c r="V424" s="135">
        <f t="shared" si="263"/>
        <v>0</v>
      </c>
      <c r="W424" s="135">
        <f t="shared" si="264"/>
        <v>0</v>
      </c>
      <c r="X424" s="135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1">
        <v>39009</v>
      </c>
      <c r="E425" s="137" t="s">
        <v>305</v>
      </c>
      <c r="G425" s="43">
        <v>6.4</v>
      </c>
      <c r="H425" s="135" t="str">
        <f t="shared" si="250"/>
        <v>P, S, T &amp; D Plant - Demand</v>
      </c>
      <c r="I425" s="42">
        <f>'Plt. Class.'!K$154</f>
        <v>11156.28648837551</v>
      </c>
      <c r="J425" s="135">
        <f t="shared" si="251"/>
        <v>5523.7294490207187</v>
      </c>
      <c r="K425" s="135">
        <f t="shared" si="252"/>
        <v>2809.4936801008848</v>
      </c>
      <c r="L425" s="135">
        <f t="shared" si="253"/>
        <v>37.938351381428582</v>
      </c>
      <c r="M425" s="135">
        <f t="shared" si="254"/>
        <v>1412.9128119825104</v>
      </c>
      <c r="N425" s="135">
        <f t="shared" si="255"/>
        <v>1372.212195889967</v>
      </c>
      <c r="O425" s="135">
        <f t="shared" si="256"/>
        <v>0</v>
      </c>
      <c r="P425" s="135">
        <f t="shared" si="257"/>
        <v>0</v>
      </c>
      <c r="Q425" s="135">
        <f t="shared" si="258"/>
        <v>0</v>
      </c>
      <c r="R425" s="135">
        <f t="shared" si="259"/>
        <v>0</v>
      </c>
      <c r="S425" s="135">
        <f t="shared" si="260"/>
        <v>0</v>
      </c>
      <c r="T425" s="135">
        <f t="shared" si="261"/>
        <v>0</v>
      </c>
      <c r="U425" s="135">
        <f t="shared" si="262"/>
        <v>0</v>
      </c>
      <c r="V425" s="135">
        <f t="shared" si="263"/>
        <v>0</v>
      </c>
      <c r="W425" s="135">
        <f t="shared" si="264"/>
        <v>0</v>
      </c>
      <c r="X425" s="135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1">
        <v>39100</v>
      </c>
      <c r="E426" s="137" t="s">
        <v>306</v>
      </c>
      <c r="G426" s="43">
        <v>6.4</v>
      </c>
      <c r="H426" s="135" t="str">
        <f t="shared" si="250"/>
        <v>P, S, T &amp; D Plant - Demand</v>
      </c>
      <c r="I426" s="42">
        <f>'Plt. Class.'!K$155</f>
        <v>11892.649085323263</v>
      </c>
      <c r="J426" s="135">
        <f t="shared" si="251"/>
        <v>5888.3192044161042</v>
      </c>
      <c r="K426" s="135">
        <f t="shared" si="252"/>
        <v>2994.9322724625113</v>
      </c>
      <c r="L426" s="135">
        <f t="shared" si="253"/>
        <v>40.442444744059053</v>
      </c>
      <c r="M426" s="135">
        <f t="shared" si="254"/>
        <v>1506.1710972171425</v>
      </c>
      <c r="N426" s="135">
        <f t="shared" si="255"/>
        <v>1462.784066483445</v>
      </c>
      <c r="O426" s="135">
        <f t="shared" si="256"/>
        <v>0</v>
      </c>
      <c r="P426" s="135">
        <f t="shared" si="257"/>
        <v>0</v>
      </c>
      <c r="Q426" s="135">
        <f t="shared" si="258"/>
        <v>0</v>
      </c>
      <c r="R426" s="135">
        <f t="shared" si="259"/>
        <v>0</v>
      </c>
      <c r="S426" s="135">
        <f t="shared" si="260"/>
        <v>0</v>
      </c>
      <c r="T426" s="135">
        <f t="shared" si="261"/>
        <v>0</v>
      </c>
      <c r="U426" s="135">
        <f t="shared" si="262"/>
        <v>0</v>
      </c>
      <c r="V426" s="135">
        <f t="shared" si="263"/>
        <v>0</v>
      </c>
      <c r="W426" s="135">
        <f t="shared" si="264"/>
        <v>0</v>
      </c>
      <c r="X426" s="135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1">
        <v>39102</v>
      </c>
      <c r="E427" s="137" t="s">
        <v>307</v>
      </c>
      <c r="G427" s="43">
        <v>6.4</v>
      </c>
      <c r="H427" s="135" t="str">
        <f t="shared" si="250"/>
        <v>P, S, T &amp; D Plant - Demand</v>
      </c>
      <c r="I427" s="42">
        <f>'Plt. Class.'!K$156</f>
        <v>0</v>
      </c>
      <c r="J427" s="135">
        <f t="shared" si="251"/>
        <v>0</v>
      </c>
      <c r="K427" s="135">
        <f t="shared" si="252"/>
        <v>0</v>
      </c>
      <c r="L427" s="135">
        <f t="shared" si="253"/>
        <v>0</v>
      </c>
      <c r="M427" s="135">
        <f t="shared" si="254"/>
        <v>0</v>
      </c>
      <c r="N427" s="135">
        <f t="shared" si="255"/>
        <v>0</v>
      </c>
      <c r="O427" s="135">
        <f t="shared" si="256"/>
        <v>0</v>
      </c>
      <c r="P427" s="135">
        <f t="shared" si="257"/>
        <v>0</v>
      </c>
      <c r="Q427" s="135">
        <f t="shared" si="258"/>
        <v>0</v>
      </c>
      <c r="R427" s="135">
        <f t="shared" si="259"/>
        <v>0</v>
      </c>
      <c r="S427" s="135">
        <f t="shared" si="260"/>
        <v>0</v>
      </c>
      <c r="T427" s="135">
        <f t="shared" si="261"/>
        <v>0</v>
      </c>
      <c r="U427" s="135">
        <f t="shared" si="262"/>
        <v>0</v>
      </c>
      <c r="V427" s="135">
        <f t="shared" si="263"/>
        <v>0</v>
      </c>
      <c r="W427" s="135">
        <f t="shared" si="264"/>
        <v>0</v>
      </c>
      <c r="X427" s="135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1">
        <v>39103</v>
      </c>
      <c r="E428" s="137" t="s">
        <v>308</v>
      </c>
      <c r="G428" s="43">
        <v>6.4</v>
      </c>
      <c r="H428" s="135" t="str">
        <f t="shared" si="250"/>
        <v>P, S, T &amp; D Plant - Demand</v>
      </c>
      <c r="I428" s="42">
        <f>'Plt. Class.'!K$157</f>
        <v>0</v>
      </c>
      <c r="J428" s="135">
        <f t="shared" si="251"/>
        <v>0</v>
      </c>
      <c r="K428" s="135">
        <f t="shared" si="252"/>
        <v>0</v>
      </c>
      <c r="L428" s="135">
        <f t="shared" si="253"/>
        <v>0</v>
      </c>
      <c r="M428" s="135">
        <f t="shared" si="254"/>
        <v>0</v>
      </c>
      <c r="N428" s="135">
        <f t="shared" si="255"/>
        <v>0</v>
      </c>
      <c r="O428" s="135">
        <f t="shared" si="256"/>
        <v>0</v>
      </c>
      <c r="P428" s="135">
        <f t="shared" si="257"/>
        <v>0</v>
      </c>
      <c r="Q428" s="135">
        <f t="shared" si="258"/>
        <v>0</v>
      </c>
      <c r="R428" s="135">
        <f t="shared" si="259"/>
        <v>0</v>
      </c>
      <c r="S428" s="135">
        <f t="shared" si="260"/>
        <v>0</v>
      </c>
      <c r="T428" s="135">
        <f t="shared" si="261"/>
        <v>0</v>
      </c>
      <c r="U428" s="135">
        <f t="shared" si="262"/>
        <v>0</v>
      </c>
      <c r="V428" s="135">
        <f t="shared" si="263"/>
        <v>0</v>
      </c>
      <c r="W428" s="135">
        <f t="shared" si="264"/>
        <v>0</v>
      </c>
      <c r="X428" s="135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1">
        <v>39200</v>
      </c>
      <c r="E429" s="137" t="s">
        <v>309</v>
      </c>
      <c r="G429" s="43">
        <v>6.4</v>
      </c>
      <c r="H429" s="135" t="str">
        <f t="shared" si="250"/>
        <v>P, S, T &amp; D Plant - Demand</v>
      </c>
      <c r="I429" s="42">
        <f>'Plt. Class.'!K$158</f>
        <v>7838.3843638696599</v>
      </c>
      <c r="J429" s="135">
        <f t="shared" si="251"/>
        <v>3880.9611593037312</v>
      </c>
      <c r="K429" s="135">
        <f t="shared" si="252"/>
        <v>1973.9445876940777</v>
      </c>
      <c r="L429" s="135">
        <f t="shared" si="253"/>
        <v>26.655409088771449</v>
      </c>
      <c r="M429" s="135">
        <f t="shared" si="254"/>
        <v>992.70968924064175</v>
      </c>
      <c r="N429" s="135">
        <f t="shared" si="255"/>
        <v>964.11351854243765</v>
      </c>
      <c r="O429" s="135">
        <f t="shared" si="256"/>
        <v>0</v>
      </c>
      <c r="P429" s="135">
        <f t="shared" si="257"/>
        <v>0</v>
      </c>
      <c r="Q429" s="135">
        <f t="shared" si="258"/>
        <v>0</v>
      </c>
      <c r="R429" s="135">
        <f t="shared" si="259"/>
        <v>0</v>
      </c>
      <c r="S429" s="135">
        <f t="shared" si="260"/>
        <v>0</v>
      </c>
      <c r="T429" s="135">
        <f t="shared" si="261"/>
        <v>0</v>
      </c>
      <c r="U429" s="135">
        <f t="shared" si="262"/>
        <v>0</v>
      </c>
      <c r="V429" s="135">
        <f t="shared" si="263"/>
        <v>0</v>
      </c>
      <c r="W429" s="135">
        <f t="shared" si="264"/>
        <v>0</v>
      </c>
      <c r="X429" s="135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1">
        <v>39201</v>
      </c>
      <c r="E430" s="137" t="s">
        <v>310</v>
      </c>
      <c r="G430" s="43">
        <v>6.4</v>
      </c>
      <c r="H430" s="135" t="str">
        <f t="shared" si="250"/>
        <v>P, S, T &amp; D Plant - Demand</v>
      </c>
      <c r="I430" s="42">
        <f>'Plt. Class.'!K$159</f>
        <v>0</v>
      </c>
      <c r="J430" s="135">
        <f t="shared" si="251"/>
        <v>0</v>
      </c>
      <c r="K430" s="135">
        <f t="shared" si="252"/>
        <v>0</v>
      </c>
      <c r="L430" s="135">
        <f t="shared" si="253"/>
        <v>0</v>
      </c>
      <c r="M430" s="135">
        <f t="shared" si="254"/>
        <v>0</v>
      </c>
      <c r="N430" s="135">
        <f t="shared" si="255"/>
        <v>0</v>
      </c>
      <c r="O430" s="135">
        <f t="shared" si="256"/>
        <v>0</v>
      </c>
      <c r="P430" s="135">
        <f t="shared" si="257"/>
        <v>0</v>
      </c>
      <c r="Q430" s="135">
        <f t="shared" si="258"/>
        <v>0</v>
      </c>
      <c r="R430" s="135">
        <f t="shared" si="259"/>
        <v>0</v>
      </c>
      <c r="S430" s="135">
        <f t="shared" si="260"/>
        <v>0</v>
      </c>
      <c r="T430" s="135">
        <f t="shared" si="261"/>
        <v>0</v>
      </c>
      <c r="U430" s="135">
        <f t="shared" si="262"/>
        <v>0</v>
      </c>
      <c r="V430" s="135">
        <f t="shared" si="263"/>
        <v>0</v>
      </c>
      <c r="W430" s="135">
        <f t="shared" si="264"/>
        <v>0</v>
      </c>
      <c r="X430" s="135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1">
        <v>39202</v>
      </c>
      <c r="E431" s="137" t="s">
        <v>311</v>
      </c>
      <c r="G431" s="43">
        <v>6.4</v>
      </c>
      <c r="H431" s="135" t="str">
        <f t="shared" si="250"/>
        <v>P, S, T &amp; D Plant - Demand</v>
      </c>
      <c r="I431" s="42">
        <f>'Plt. Class.'!K$160</f>
        <v>0</v>
      </c>
      <c r="J431" s="135">
        <f t="shared" si="251"/>
        <v>0</v>
      </c>
      <c r="K431" s="135">
        <f t="shared" si="252"/>
        <v>0</v>
      </c>
      <c r="L431" s="135">
        <f t="shared" si="253"/>
        <v>0</v>
      </c>
      <c r="M431" s="135">
        <f t="shared" si="254"/>
        <v>0</v>
      </c>
      <c r="N431" s="135">
        <f t="shared" si="255"/>
        <v>0</v>
      </c>
      <c r="O431" s="135">
        <f t="shared" si="256"/>
        <v>0</v>
      </c>
      <c r="P431" s="135">
        <f t="shared" si="257"/>
        <v>0</v>
      </c>
      <c r="Q431" s="135">
        <f t="shared" si="258"/>
        <v>0</v>
      </c>
      <c r="R431" s="135">
        <f t="shared" si="259"/>
        <v>0</v>
      </c>
      <c r="S431" s="135">
        <f t="shared" si="260"/>
        <v>0</v>
      </c>
      <c r="T431" s="135">
        <f t="shared" si="261"/>
        <v>0</v>
      </c>
      <c r="U431" s="135">
        <f t="shared" si="262"/>
        <v>0</v>
      </c>
      <c r="V431" s="135">
        <f t="shared" si="263"/>
        <v>0</v>
      </c>
      <c r="W431" s="135">
        <f t="shared" si="264"/>
        <v>0</v>
      </c>
      <c r="X431" s="135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1">
        <v>39300</v>
      </c>
      <c r="E432" s="137" t="s">
        <v>197</v>
      </c>
      <c r="G432" s="43">
        <v>6.4</v>
      </c>
      <c r="H432" s="135" t="str">
        <f t="shared" si="250"/>
        <v>P, S, T &amp; D Plant - Demand</v>
      </c>
      <c r="I432" s="42">
        <f>'Plt. Class.'!K$161</f>
        <v>0</v>
      </c>
      <c r="J432" s="135">
        <f t="shared" si="251"/>
        <v>0</v>
      </c>
      <c r="K432" s="135">
        <f t="shared" si="252"/>
        <v>0</v>
      </c>
      <c r="L432" s="135">
        <f t="shared" si="253"/>
        <v>0</v>
      </c>
      <c r="M432" s="135">
        <f t="shared" si="254"/>
        <v>0</v>
      </c>
      <c r="N432" s="135">
        <f t="shared" si="255"/>
        <v>0</v>
      </c>
      <c r="O432" s="135">
        <f t="shared" si="256"/>
        <v>0</v>
      </c>
      <c r="P432" s="135">
        <f t="shared" si="257"/>
        <v>0</v>
      </c>
      <c r="Q432" s="135">
        <f t="shared" si="258"/>
        <v>0</v>
      </c>
      <c r="R432" s="135">
        <f t="shared" si="259"/>
        <v>0</v>
      </c>
      <c r="S432" s="135">
        <f t="shared" si="260"/>
        <v>0</v>
      </c>
      <c r="T432" s="135">
        <f t="shared" si="261"/>
        <v>0</v>
      </c>
      <c r="U432" s="135">
        <f t="shared" si="262"/>
        <v>0</v>
      </c>
      <c r="V432" s="135">
        <f t="shared" si="263"/>
        <v>0</v>
      </c>
      <c r="W432" s="135">
        <f t="shared" si="264"/>
        <v>0</v>
      </c>
      <c r="X432" s="135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1">
        <v>39400</v>
      </c>
      <c r="E433" s="137" t="s">
        <v>312</v>
      </c>
      <c r="G433" s="43">
        <v>6.4</v>
      </c>
      <c r="H433" s="135" t="str">
        <f t="shared" si="250"/>
        <v>P, S, T &amp; D Plant - Demand</v>
      </c>
      <c r="I433" s="42">
        <f>'Plt. Class.'!K$162</f>
        <v>52231.721209199066</v>
      </c>
      <c r="J433" s="135">
        <f t="shared" si="251"/>
        <v>25861.105029609545</v>
      </c>
      <c r="K433" s="135">
        <f t="shared" si="252"/>
        <v>13153.542694599977</v>
      </c>
      <c r="L433" s="135">
        <f t="shared" si="253"/>
        <v>177.62051866955531</v>
      </c>
      <c r="M433" s="135">
        <f t="shared" si="254"/>
        <v>6615.002955084743</v>
      </c>
      <c r="N433" s="135">
        <f t="shared" si="255"/>
        <v>6424.4500112352407</v>
      </c>
      <c r="O433" s="135">
        <f t="shared" si="256"/>
        <v>0</v>
      </c>
      <c r="P433" s="135">
        <f t="shared" si="257"/>
        <v>0</v>
      </c>
      <c r="Q433" s="135">
        <f t="shared" si="258"/>
        <v>0</v>
      </c>
      <c r="R433" s="135">
        <f t="shared" si="259"/>
        <v>0</v>
      </c>
      <c r="S433" s="135">
        <f t="shared" si="260"/>
        <v>0</v>
      </c>
      <c r="T433" s="135">
        <f t="shared" si="261"/>
        <v>0</v>
      </c>
      <c r="U433" s="135">
        <f t="shared" si="262"/>
        <v>0</v>
      </c>
      <c r="V433" s="135">
        <f t="shared" si="263"/>
        <v>0</v>
      </c>
      <c r="W433" s="135">
        <f t="shared" si="264"/>
        <v>0</v>
      </c>
      <c r="X433" s="135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1">
        <v>39600</v>
      </c>
      <c r="E434" s="137" t="s">
        <v>313</v>
      </c>
      <c r="G434" s="43">
        <v>6.4</v>
      </c>
      <c r="H434" s="135" t="str">
        <f t="shared" si="250"/>
        <v>P, S, T &amp; D Plant - Demand</v>
      </c>
      <c r="I434" s="42">
        <f>'Plt. Class.'!K$163</f>
        <v>5893.7764625508707</v>
      </c>
      <c r="J434" s="135">
        <f t="shared" si="251"/>
        <v>2918.1418607400688</v>
      </c>
      <c r="K434" s="135">
        <f t="shared" si="252"/>
        <v>1484.2329247028097</v>
      </c>
      <c r="L434" s="135">
        <f t="shared" si="253"/>
        <v>20.042526035238716</v>
      </c>
      <c r="M434" s="135">
        <f t="shared" si="254"/>
        <v>746.4304796740347</v>
      </c>
      <c r="N434" s="135">
        <f t="shared" si="255"/>
        <v>724.92867139871839</v>
      </c>
      <c r="O434" s="135">
        <f t="shared" si="256"/>
        <v>0</v>
      </c>
      <c r="P434" s="135">
        <f t="shared" si="257"/>
        <v>0</v>
      </c>
      <c r="Q434" s="135">
        <f t="shared" si="258"/>
        <v>0</v>
      </c>
      <c r="R434" s="135">
        <f t="shared" si="259"/>
        <v>0</v>
      </c>
      <c r="S434" s="135">
        <f t="shared" si="260"/>
        <v>0</v>
      </c>
      <c r="T434" s="135">
        <f t="shared" si="261"/>
        <v>0</v>
      </c>
      <c r="U434" s="135">
        <f t="shared" si="262"/>
        <v>0</v>
      </c>
      <c r="V434" s="135">
        <f t="shared" si="263"/>
        <v>0</v>
      </c>
      <c r="W434" s="135">
        <f t="shared" si="264"/>
        <v>0</v>
      </c>
      <c r="X434" s="135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1">
        <v>39603</v>
      </c>
      <c r="E435" s="137" t="s">
        <v>314</v>
      </c>
      <c r="G435" s="43">
        <v>6.4</v>
      </c>
      <c r="H435" s="135" t="str">
        <f t="shared" si="250"/>
        <v>P, S, T &amp; D Plant - Demand</v>
      </c>
      <c r="I435" s="42">
        <f>'Plt. Class.'!K$164</f>
        <v>0</v>
      </c>
      <c r="J435" s="135">
        <f t="shared" si="251"/>
        <v>0</v>
      </c>
      <c r="K435" s="135">
        <f t="shared" si="252"/>
        <v>0</v>
      </c>
      <c r="L435" s="135">
        <f t="shared" si="253"/>
        <v>0</v>
      </c>
      <c r="M435" s="135">
        <f t="shared" si="254"/>
        <v>0</v>
      </c>
      <c r="N435" s="135">
        <f t="shared" si="255"/>
        <v>0</v>
      </c>
      <c r="O435" s="135">
        <f t="shared" si="256"/>
        <v>0</v>
      </c>
      <c r="P435" s="135">
        <f t="shared" si="257"/>
        <v>0</v>
      </c>
      <c r="Q435" s="135">
        <f t="shared" si="258"/>
        <v>0</v>
      </c>
      <c r="R435" s="135">
        <f t="shared" si="259"/>
        <v>0</v>
      </c>
      <c r="S435" s="135">
        <f t="shared" si="260"/>
        <v>0</v>
      </c>
      <c r="T435" s="135">
        <f t="shared" si="261"/>
        <v>0</v>
      </c>
      <c r="U435" s="135">
        <f t="shared" si="262"/>
        <v>0</v>
      </c>
      <c r="V435" s="135">
        <f t="shared" si="263"/>
        <v>0</v>
      </c>
      <c r="W435" s="135">
        <f t="shared" si="264"/>
        <v>0</v>
      </c>
      <c r="X435" s="135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1">
        <v>39604</v>
      </c>
      <c r="E436" s="137" t="s">
        <v>315</v>
      </c>
      <c r="G436" s="43">
        <v>6.4</v>
      </c>
      <c r="H436" s="135" t="str">
        <f t="shared" si="250"/>
        <v>P, S, T &amp; D Plant - Demand</v>
      </c>
      <c r="I436" s="42">
        <f>'Plt. Class.'!K$165</f>
        <v>0</v>
      </c>
      <c r="J436" s="135">
        <f t="shared" si="251"/>
        <v>0</v>
      </c>
      <c r="K436" s="135">
        <f t="shared" si="252"/>
        <v>0</v>
      </c>
      <c r="L436" s="135">
        <f t="shared" si="253"/>
        <v>0</v>
      </c>
      <c r="M436" s="135">
        <f t="shared" si="254"/>
        <v>0</v>
      </c>
      <c r="N436" s="135">
        <f t="shared" si="255"/>
        <v>0</v>
      </c>
      <c r="O436" s="135">
        <f t="shared" si="256"/>
        <v>0</v>
      </c>
      <c r="P436" s="135">
        <f t="shared" si="257"/>
        <v>0</v>
      </c>
      <c r="Q436" s="135">
        <f t="shared" si="258"/>
        <v>0</v>
      </c>
      <c r="R436" s="135">
        <f t="shared" si="259"/>
        <v>0</v>
      </c>
      <c r="S436" s="135">
        <f t="shared" si="260"/>
        <v>0</v>
      </c>
      <c r="T436" s="135">
        <f t="shared" si="261"/>
        <v>0</v>
      </c>
      <c r="U436" s="135">
        <f t="shared" si="262"/>
        <v>0</v>
      </c>
      <c r="V436" s="135">
        <f t="shared" si="263"/>
        <v>0</v>
      </c>
      <c r="W436" s="135">
        <f t="shared" si="264"/>
        <v>0</v>
      </c>
      <c r="X436" s="135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1">
        <v>39605</v>
      </c>
      <c r="E437" s="140" t="s">
        <v>316</v>
      </c>
      <c r="G437" s="43">
        <v>6.4</v>
      </c>
      <c r="H437" s="135" t="str">
        <f t="shared" si="250"/>
        <v>P, S, T &amp; D Plant - Demand</v>
      </c>
      <c r="I437" s="42">
        <f>'Plt. Class.'!K$166</f>
        <v>0</v>
      </c>
      <c r="J437" s="135">
        <f t="shared" si="251"/>
        <v>0</v>
      </c>
      <c r="K437" s="135">
        <f t="shared" si="252"/>
        <v>0</v>
      </c>
      <c r="L437" s="135">
        <f t="shared" si="253"/>
        <v>0</v>
      </c>
      <c r="M437" s="135">
        <f t="shared" si="254"/>
        <v>0</v>
      </c>
      <c r="N437" s="135">
        <f t="shared" si="255"/>
        <v>0</v>
      </c>
      <c r="O437" s="135">
        <f t="shared" si="256"/>
        <v>0</v>
      </c>
      <c r="P437" s="135">
        <f t="shared" si="257"/>
        <v>0</v>
      </c>
      <c r="Q437" s="135">
        <f t="shared" si="258"/>
        <v>0</v>
      </c>
      <c r="R437" s="135">
        <f t="shared" si="259"/>
        <v>0</v>
      </c>
      <c r="S437" s="135">
        <f t="shared" si="260"/>
        <v>0</v>
      </c>
      <c r="T437" s="135">
        <f t="shared" si="261"/>
        <v>0</v>
      </c>
      <c r="U437" s="135">
        <f t="shared" si="262"/>
        <v>0</v>
      </c>
      <c r="V437" s="135">
        <f t="shared" si="263"/>
        <v>0</v>
      </c>
      <c r="W437" s="135">
        <f t="shared" si="264"/>
        <v>0</v>
      </c>
      <c r="X437" s="135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1">
        <v>39700</v>
      </c>
      <c r="E438" s="137" t="s">
        <v>317</v>
      </c>
      <c r="G438" s="43">
        <v>6.4</v>
      </c>
      <c r="H438" s="135" t="str">
        <f t="shared" si="250"/>
        <v>P, S, T &amp; D Plant - Demand</v>
      </c>
      <c r="I438" s="42">
        <f>'Plt. Class.'!K$167</f>
        <v>15589.885733431182</v>
      </c>
      <c r="J438" s="135">
        <f t="shared" si="251"/>
        <v>7718.9045855312252</v>
      </c>
      <c r="K438" s="135">
        <f t="shared" si="252"/>
        <v>3926.0093837862369</v>
      </c>
      <c r="L438" s="135">
        <f t="shared" si="253"/>
        <v>53.015361658873594</v>
      </c>
      <c r="M438" s="135">
        <f t="shared" si="254"/>
        <v>1974.4158876755139</v>
      </c>
      <c r="N438" s="135">
        <f t="shared" si="255"/>
        <v>1917.540514779331</v>
      </c>
      <c r="O438" s="135">
        <f t="shared" si="256"/>
        <v>0</v>
      </c>
      <c r="P438" s="135">
        <f t="shared" si="257"/>
        <v>0</v>
      </c>
      <c r="Q438" s="135">
        <f t="shared" si="258"/>
        <v>0</v>
      </c>
      <c r="R438" s="135">
        <f t="shared" si="259"/>
        <v>0</v>
      </c>
      <c r="S438" s="135">
        <f t="shared" si="260"/>
        <v>0</v>
      </c>
      <c r="T438" s="135">
        <f t="shared" si="261"/>
        <v>0</v>
      </c>
      <c r="U438" s="135">
        <f t="shared" si="262"/>
        <v>0</v>
      </c>
      <c r="V438" s="135">
        <f t="shared" si="263"/>
        <v>0</v>
      </c>
      <c r="W438" s="135">
        <f t="shared" si="264"/>
        <v>0</v>
      </c>
      <c r="X438" s="135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1">
        <v>39701</v>
      </c>
      <c r="E439" s="137" t="s">
        <v>318</v>
      </c>
      <c r="G439" s="43">
        <v>6.4</v>
      </c>
      <c r="H439" s="135" t="str">
        <f t="shared" si="250"/>
        <v>P, S, T &amp; D Plant - Demand</v>
      </c>
      <c r="I439" s="42">
        <f>'Plt. Class.'!K$168</f>
        <v>0</v>
      </c>
      <c r="J439" s="135">
        <f t="shared" si="251"/>
        <v>0</v>
      </c>
      <c r="K439" s="135">
        <f t="shared" si="252"/>
        <v>0</v>
      </c>
      <c r="L439" s="135">
        <f t="shared" si="253"/>
        <v>0</v>
      </c>
      <c r="M439" s="135">
        <f t="shared" si="254"/>
        <v>0</v>
      </c>
      <c r="N439" s="135">
        <f t="shared" si="255"/>
        <v>0</v>
      </c>
      <c r="O439" s="135">
        <f t="shared" si="256"/>
        <v>0</v>
      </c>
      <c r="P439" s="135">
        <f t="shared" si="257"/>
        <v>0</v>
      </c>
      <c r="Q439" s="135">
        <f t="shared" si="258"/>
        <v>0</v>
      </c>
      <c r="R439" s="135">
        <f t="shared" si="259"/>
        <v>0</v>
      </c>
      <c r="S439" s="135">
        <f t="shared" si="260"/>
        <v>0</v>
      </c>
      <c r="T439" s="135">
        <f t="shared" si="261"/>
        <v>0</v>
      </c>
      <c r="U439" s="135">
        <f t="shared" si="262"/>
        <v>0</v>
      </c>
      <c r="V439" s="135">
        <f t="shared" si="263"/>
        <v>0</v>
      </c>
      <c r="W439" s="135">
        <f t="shared" si="264"/>
        <v>0</v>
      </c>
      <c r="X439" s="135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1">
        <v>39702</v>
      </c>
      <c r="E440" s="137" t="s">
        <v>319</v>
      </c>
      <c r="G440" s="43">
        <v>6.4</v>
      </c>
      <c r="H440" s="135" t="str">
        <f t="shared" si="250"/>
        <v>P, S, T &amp; D Plant - Demand</v>
      </c>
      <c r="I440" s="42">
        <f>'Plt. Class.'!K$169</f>
        <v>0</v>
      </c>
      <c r="J440" s="135">
        <f t="shared" si="251"/>
        <v>0</v>
      </c>
      <c r="K440" s="135">
        <f t="shared" si="252"/>
        <v>0</v>
      </c>
      <c r="L440" s="135">
        <f t="shared" si="253"/>
        <v>0</v>
      </c>
      <c r="M440" s="135">
        <f t="shared" si="254"/>
        <v>0</v>
      </c>
      <c r="N440" s="135">
        <f t="shared" si="255"/>
        <v>0</v>
      </c>
      <c r="O440" s="135">
        <f t="shared" si="256"/>
        <v>0</v>
      </c>
      <c r="P440" s="135">
        <f t="shared" si="257"/>
        <v>0</v>
      </c>
      <c r="Q440" s="135">
        <f t="shared" si="258"/>
        <v>0</v>
      </c>
      <c r="R440" s="135">
        <f t="shared" si="259"/>
        <v>0</v>
      </c>
      <c r="S440" s="135">
        <f t="shared" si="260"/>
        <v>0</v>
      </c>
      <c r="T440" s="135">
        <f t="shared" si="261"/>
        <v>0</v>
      </c>
      <c r="U440" s="135">
        <f t="shared" si="262"/>
        <v>0</v>
      </c>
      <c r="V440" s="135">
        <f t="shared" si="263"/>
        <v>0</v>
      </c>
      <c r="W440" s="135">
        <f t="shared" si="264"/>
        <v>0</v>
      </c>
      <c r="X440" s="135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1">
        <v>39705</v>
      </c>
      <c r="E441" s="137" t="s">
        <v>320</v>
      </c>
      <c r="G441" s="43">
        <v>6.4</v>
      </c>
      <c r="H441" s="135" t="str">
        <f t="shared" si="250"/>
        <v>P, S, T &amp; D Plant - Demand</v>
      </c>
      <c r="I441" s="42">
        <f>'Plt. Class.'!K$170</f>
        <v>0</v>
      </c>
      <c r="J441" s="135">
        <f t="shared" si="251"/>
        <v>0</v>
      </c>
      <c r="K441" s="135">
        <f t="shared" si="252"/>
        <v>0</v>
      </c>
      <c r="L441" s="135">
        <f t="shared" si="253"/>
        <v>0</v>
      </c>
      <c r="M441" s="135">
        <f t="shared" si="254"/>
        <v>0</v>
      </c>
      <c r="N441" s="135">
        <f t="shared" si="255"/>
        <v>0</v>
      </c>
      <c r="O441" s="135">
        <f t="shared" si="256"/>
        <v>0</v>
      </c>
      <c r="P441" s="135">
        <f t="shared" si="257"/>
        <v>0</v>
      </c>
      <c r="Q441" s="135">
        <f t="shared" si="258"/>
        <v>0</v>
      </c>
      <c r="R441" s="135">
        <f t="shared" si="259"/>
        <v>0</v>
      </c>
      <c r="S441" s="135">
        <f t="shared" si="260"/>
        <v>0</v>
      </c>
      <c r="T441" s="135">
        <f t="shared" si="261"/>
        <v>0</v>
      </c>
      <c r="U441" s="135">
        <f t="shared" si="262"/>
        <v>0</v>
      </c>
      <c r="V441" s="135">
        <f t="shared" si="263"/>
        <v>0</v>
      </c>
      <c r="W441" s="135">
        <f t="shared" si="264"/>
        <v>0</v>
      </c>
      <c r="X441" s="135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1">
        <v>39800</v>
      </c>
      <c r="E442" s="137" t="s">
        <v>321</v>
      </c>
      <c r="G442" s="43">
        <v>6.4</v>
      </c>
      <c r="H442" s="135" t="str">
        <f t="shared" si="250"/>
        <v>P, S, T &amp; D Plant - Demand</v>
      </c>
      <c r="I442" s="42">
        <f>'Plt. Class.'!K$171</f>
        <v>233895.01371547731</v>
      </c>
      <c r="J442" s="135">
        <f t="shared" si="251"/>
        <v>115806.70472970381</v>
      </c>
      <c r="K442" s="135">
        <f t="shared" si="252"/>
        <v>58901.908222368431</v>
      </c>
      <c r="L442" s="135">
        <f t="shared" si="253"/>
        <v>795.38932833500019</v>
      </c>
      <c r="M442" s="135">
        <f t="shared" si="254"/>
        <v>29622.156250806696</v>
      </c>
      <c r="N442" s="135">
        <f t="shared" si="255"/>
        <v>28768.855184263361</v>
      </c>
      <c r="O442" s="135">
        <f t="shared" si="256"/>
        <v>0</v>
      </c>
      <c r="P442" s="135">
        <f t="shared" si="257"/>
        <v>0</v>
      </c>
      <c r="Q442" s="135">
        <f t="shared" si="258"/>
        <v>0</v>
      </c>
      <c r="R442" s="135">
        <f t="shared" si="259"/>
        <v>0</v>
      </c>
      <c r="S442" s="135">
        <f t="shared" si="260"/>
        <v>0</v>
      </c>
      <c r="T442" s="135">
        <f t="shared" si="261"/>
        <v>0</v>
      </c>
      <c r="U442" s="135">
        <f t="shared" si="262"/>
        <v>0</v>
      </c>
      <c r="V442" s="135">
        <f t="shared" si="263"/>
        <v>0</v>
      </c>
      <c r="W442" s="135">
        <f t="shared" si="264"/>
        <v>0</v>
      </c>
      <c r="X442" s="135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1">
        <v>39900</v>
      </c>
      <c r="E443" s="137" t="s">
        <v>322</v>
      </c>
      <c r="G443" s="43">
        <v>6.4</v>
      </c>
      <c r="H443" s="135" t="str">
        <f t="shared" si="250"/>
        <v>P, S, T &amp; D Plant - Demand</v>
      </c>
      <c r="I443" s="42">
        <f>'Plt. Class.'!K$172</f>
        <v>0</v>
      </c>
      <c r="J443" s="135">
        <f t="shared" si="251"/>
        <v>0</v>
      </c>
      <c r="K443" s="135">
        <f t="shared" si="252"/>
        <v>0</v>
      </c>
      <c r="L443" s="135">
        <f t="shared" si="253"/>
        <v>0</v>
      </c>
      <c r="M443" s="135">
        <f t="shared" si="254"/>
        <v>0</v>
      </c>
      <c r="N443" s="135">
        <f t="shared" si="255"/>
        <v>0</v>
      </c>
      <c r="O443" s="135">
        <f t="shared" si="256"/>
        <v>0</v>
      </c>
      <c r="P443" s="135">
        <f t="shared" si="257"/>
        <v>0</v>
      </c>
      <c r="Q443" s="135">
        <f t="shared" si="258"/>
        <v>0</v>
      </c>
      <c r="R443" s="135">
        <f t="shared" si="259"/>
        <v>0</v>
      </c>
      <c r="S443" s="135">
        <f t="shared" si="260"/>
        <v>0</v>
      </c>
      <c r="T443" s="135">
        <f t="shared" si="261"/>
        <v>0</v>
      </c>
      <c r="U443" s="135">
        <f t="shared" si="262"/>
        <v>0</v>
      </c>
      <c r="V443" s="135">
        <f t="shared" si="263"/>
        <v>0</v>
      </c>
      <c r="W443" s="135">
        <f t="shared" si="264"/>
        <v>0</v>
      </c>
      <c r="X443" s="135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1">
        <v>39901</v>
      </c>
      <c r="E444" s="137" t="s">
        <v>323</v>
      </c>
      <c r="G444" s="43">
        <v>6.4</v>
      </c>
      <c r="H444" s="135" t="str">
        <f t="shared" si="250"/>
        <v>P, S, T &amp; D Plant - Demand</v>
      </c>
      <c r="I444" s="42">
        <f>'Plt. Class.'!K$173</f>
        <v>0</v>
      </c>
      <c r="J444" s="135">
        <f t="shared" si="251"/>
        <v>0</v>
      </c>
      <c r="K444" s="135">
        <f t="shared" si="252"/>
        <v>0</v>
      </c>
      <c r="L444" s="135">
        <f t="shared" si="253"/>
        <v>0</v>
      </c>
      <c r="M444" s="135">
        <f t="shared" si="254"/>
        <v>0</v>
      </c>
      <c r="N444" s="135">
        <f t="shared" si="255"/>
        <v>0</v>
      </c>
      <c r="O444" s="135">
        <f t="shared" si="256"/>
        <v>0</v>
      </c>
      <c r="P444" s="135">
        <f t="shared" si="257"/>
        <v>0</v>
      </c>
      <c r="Q444" s="135">
        <f t="shared" si="258"/>
        <v>0</v>
      </c>
      <c r="R444" s="135">
        <f t="shared" si="259"/>
        <v>0</v>
      </c>
      <c r="S444" s="135">
        <f t="shared" si="260"/>
        <v>0</v>
      </c>
      <c r="T444" s="135">
        <f t="shared" si="261"/>
        <v>0</v>
      </c>
      <c r="U444" s="135">
        <f t="shared" si="262"/>
        <v>0</v>
      </c>
      <c r="V444" s="135">
        <f t="shared" si="263"/>
        <v>0</v>
      </c>
      <c r="W444" s="135">
        <f t="shared" si="264"/>
        <v>0</v>
      </c>
      <c r="X444" s="135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1">
        <v>39902</v>
      </c>
      <c r="E445" s="137" t="s">
        <v>324</v>
      </c>
      <c r="G445" s="43">
        <v>6.4</v>
      </c>
      <c r="H445" s="135" t="str">
        <f t="shared" si="250"/>
        <v>P, S, T &amp; D Plant - Demand</v>
      </c>
      <c r="I445" s="42">
        <f>'Plt. Class.'!K$174</f>
        <v>0</v>
      </c>
      <c r="J445" s="135">
        <f t="shared" si="251"/>
        <v>0</v>
      </c>
      <c r="K445" s="135">
        <f t="shared" si="252"/>
        <v>0</v>
      </c>
      <c r="L445" s="135">
        <f t="shared" si="253"/>
        <v>0</v>
      </c>
      <c r="M445" s="135">
        <f t="shared" si="254"/>
        <v>0</v>
      </c>
      <c r="N445" s="135">
        <f t="shared" si="255"/>
        <v>0</v>
      </c>
      <c r="O445" s="135">
        <f t="shared" si="256"/>
        <v>0</v>
      </c>
      <c r="P445" s="135">
        <f t="shared" si="257"/>
        <v>0</v>
      </c>
      <c r="Q445" s="135">
        <f t="shared" si="258"/>
        <v>0</v>
      </c>
      <c r="R445" s="135">
        <f t="shared" si="259"/>
        <v>0</v>
      </c>
      <c r="S445" s="135">
        <f t="shared" si="260"/>
        <v>0</v>
      </c>
      <c r="T445" s="135">
        <f t="shared" si="261"/>
        <v>0</v>
      </c>
      <c r="U445" s="135">
        <f t="shared" si="262"/>
        <v>0</v>
      </c>
      <c r="V445" s="135">
        <f t="shared" si="263"/>
        <v>0</v>
      </c>
      <c r="W445" s="135">
        <f t="shared" si="264"/>
        <v>0</v>
      </c>
      <c r="X445" s="135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1">
        <v>39903</v>
      </c>
      <c r="E446" s="137" t="s">
        <v>325</v>
      </c>
      <c r="G446" s="43">
        <v>6.4</v>
      </c>
      <c r="H446" s="135" t="str">
        <f t="shared" si="250"/>
        <v>P, S, T &amp; D Plant - Demand</v>
      </c>
      <c r="I446" s="42">
        <f>'Plt. Class.'!K$175</f>
        <v>0</v>
      </c>
      <c r="J446" s="135">
        <f t="shared" si="251"/>
        <v>0</v>
      </c>
      <c r="K446" s="135">
        <f t="shared" si="252"/>
        <v>0</v>
      </c>
      <c r="L446" s="135">
        <f t="shared" si="253"/>
        <v>0</v>
      </c>
      <c r="M446" s="135">
        <f t="shared" si="254"/>
        <v>0</v>
      </c>
      <c r="N446" s="135">
        <f t="shared" si="255"/>
        <v>0</v>
      </c>
      <c r="O446" s="135">
        <f t="shared" si="256"/>
        <v>0</v>
      </c>
      <c r="P446" s="135">
        <f t="shared" si="257"/>
        <v>0</v>
      </c>
      <c r="Q446" s="135">
        <f t="shared" si="258"/>
        <v>0</v>
      </c>
      <c r="R446" s="135">
        <f t="shared" si="259"/>
        <v>0</v>
      </c>
      <c r="S446" s="135">
        <f t="shared" si="260"/>
        <v>0</v>
      </c>
      <c r="T446" s="135">
        <f t="shared" si="261"/>
        <v>0</v>
      </c>
      <c r="U446" s="135">
        <f t="shared" si="262"/>
        <v>0</v>
      </c>
      <c r="V446" s="135">
        <f t="shared" si="263"/>
        <v>0</v>
      </c>
      <c r="W446" s="135">
        <f t="shared" si="264"/>
        <v>0</v>
      </c>
      <c r="X446" s="135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1">
        <v>39904</v>
      </c>
      <c r="E447" s="137" t="s">
        <v>326</v>
      </c>
      <c r="G447" s="43">
        <v>6.4</v>
      </c>
      <c r="H447" s="135" t="str">
        <f t="shared" si="250"/>
        <v>P, S, T &amp; D Plant - Demand</v>
      </c>
      <c r="I447" s="42">
        <f>'Plt. Class.'!K$176</f>
        <v>0</v>
      </c>
      <c r="J447" s="135">
        <f t="shared" si="251"/>
        <v>0</v>
      </c>
      <c r="K447" s="135">
        <f t="shared" si="252"/>
        <v>0</v>
      </c>
      <c r="L447" s="135">
        <f t="shared" si="253"/>
        <v>0</v>
      </c>
      <c r="M447" s="135">
        <f t="shared" si="254"/>
        <v>0</v>
      </c>
      <c r="N447" s="135">
        <f t="shared" si="255"/>
        <v>0</v>
      </c>
      <c r="O447" s="135">
        <f t="shared" si="256"/>
        <v>0</v>
      </c>
      <c r="P447" s="135">
        <f t="shared" si="257"/>
        <v>0</v>
      </c>
      <c r="Q447" s="135">
        <f t="shared" si="258"/>
        <v>0</v>
      </c>
      <c r="R447" s="135">
        <f t="shared" si="259"/>
        <v>0</v>
      </c>
      <c r="S447" s="135">
        <f t="shared" si="260"/>
        <v>0</v>
      </c>
      <c r="T447" s="135">
        <f t="shared" si="261"/>
        <v>0</v>
      </c>
      <c r="U447" s="135">
        <f t="shared" si="262"/>
        <v>0</v>
      </c>
      <c r="V447" s="135">
        <f t="shared" si="263"/>
        <v>0</v>
      </c>
      <c r="W447" s="135">
        <f t="shared" si="264"/>
        <v>0</v>
      </c>
      <c r="X447" s="135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1">
        <v>39905</v>
      </c>
      <c r="E448" s="137" t="s">
        <v>327</v>
      </c>
      <c r="G448" s="43">
        <v>6.4</v>
      </c>
      <c r="H448" s="135" t="str">
        <f t="shared" si="250"/>
        <v>P, S, T &amp; D Plant - Demand</v>
      </c>
      <c r="I448" s="42">
        <f>'Plt. Class.'!K$177</f>
        <v>0</v>
      </c>
      <c r="J448" s="135">
        <f t="shared" si="251"/>
        <v>0</v>
      </c>
      <c r="K448" s="135">
        <f t="shared" si="252"/>
        <v>0</v>
      </c>
      <c r="L448" s="135">
        <f t="shared" si="253"/>
        <v>0</v>
      </c>
      <c r="M448" s="135">
        <f t="shared" si="254"/>
        <v>0</v>
      </c>
      <c r="N448" s="135">
        <f t="shared" si="255"/>
        <v>0</v>
      </c>
      <c r="O448" s="135">
        <f t="shared" si="256"/>
        <v>0</v>
      </c>
      <c r="P448" s="135">
        <f t="shared" si="257"/>
        <v>0</v>
      </c>
      <c r="Q448" s="135">
        <f t="shared" si="258"/>
        <v>0</v>
      </c>
      <c r="R448" s="135">
        <f t="shared" si="259"/>
        <v>0</v>
      </c>
      <c r="S448" s="135">
        <f t="shared" si="260"/>
        <v>0</v>
      </c>
      <c r="T448" s="135">
        <f t="shared" si="261"/>
        <v>0</v>
      </c>
      <c r="U448" s="135">
        <f t="shared" si="262"/>
        <v>0</v>
      </c>
      <c r="V448" s="135">
        <f t="shared" si="263"/>
        <v>0</v>
      </c>
      <c r="W448" s="135">
        <f t="shared" si="264"/>
        <v>0</v>
      </c>
      <c r="X448" s="135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1">
        <v>39906</v>
      </c>
      <c r="E449" s="137" t="s">
        <v>328</v>
      </c>
      <c r="G449" s="43">
        <v>6.4</v>
      </c>
      <c r="H449" s="135" t="str">
        <f t="shared" si="250"/>
        <v>P, S, T &amp; D Plant - Demand</v>
      </c>
      <c r="I449" s="42">
        <f>'Plt. Class.'!K$178</f>
        <v>21313.29904680726</v>
      </c>
      <c r="J449" s="135">
        <f t="shared" si="251"/>
        <v>10552.695802792818</v>
      </c>
      <c r="K449" s="135">
        <f t="shared" si="252"/>
        <v>5367.33966418824</v>
      </c>
      <c r="L449" s="135">
        <f t="shared" si="253"/>
        <v>72.478546439065255</v>
      </c>
      <c r="M449" s="135">
        <f t="shared" si="254"/>
        <v>2699.2703459369072</v>
      </c>
      <c r="N449" s="135">
        <f t="shared" si="255"/>
        <v>2621.5146874502284</v>
      </c>
      <c r="O449" s="135">
        <f t="shared" si="256"/>
        <v>0</v>
      </c>
      <c r="P449" s="135">
        <f t="shared" si="257"/>
        <v>0</v>
      </c>
      <c r="Q449" s="135">
        <f t="shared" si="258"/>
        <v>0</v>
      </c>
      <c r="R449" s="135">
        <f t="shared" si="259"/>
        <v>0</v>
      </c>
      <c r="S449" s="135">
        <f t="shared" si="260"/>
        <v>0</v>
      </c>
      <c r="T449" s="135">
        <f t="shared" si="261"/>
        <v>0</v>
      </c>
      <c r="U449" s="135">
        <f t="shared" si="262"/>
        <v>0</v>
      </c>
      <c r="V449" s="135">
        <f t="shared" si="263"/>
        <v>0</v>
      </c>
      <c r="W449" s="135">
        <f t="shared" si="264"/>
        <v>0</v>
      </c>
      <c r="X449" s="135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1">
        <v>39907</v>
      </c>
      <c r="E450" s="137" t="s">
        <v>329</v>
      </c>
      <c r="G450" s="43">
        <v>6.4</v>
      </c>
      <c r="H450" s="135" t="str">
        <f t="shared" si="250"/>
        <v>P, S, T &amp; D Plant - Demand</v>
      </c>
      <c r="I450" s="42">
        <f>'Plt. Class.'!K$179</f>
        <v>10073.169477326739</v>
      </c>
      <c r="J450" s="135">
        <f t="shared" si="251"/>
        <v>4987.4537503911315</v>
      </c>
      <c r="K450" s="135">
        <f t="shared" si="252"/>
        <v>2536.731735476928</v>
      </c>
      <c r="L450" s="135">
        <f t="shared" si="253"/>
        <v>34.2550761450686</v>
      </c>
      <c r="M450" s="135">
        <f t="shared" si="254"/>
        <v>1275.7390397437296</v>
      </c>
      <c r="N450" s="135">
        <f t="shared" si="255"/>
        <v>1238.989875569881</v>
      </c>
      <c r="O450" s="135">
        <f t="shared" si="256"/>
        <v>0</v>
      </c>
      <c r="P450" s="135">
        <f t="shared" si="257"/>
        <v>0</v>
      </c>
      <c r="Q450" s="135">
        <f t="shared" si="258"/>
        <v>0</v>
      </c>
      <c r="R450" s="135">
        <f t="shared" si="259"/>
        <v>0</v>
      </c>
      <c r="S450" s="135">
        <f t="shared" si="260"/>
        <v>0</v>
      </c>
      <c r="T450" s="135">
        <f t="shared" si="261"/>
        <v>0</v>
      </c>
      <c r="U450" s="135">
        <f t="shared" si="262"/>
        <v>0</v>
      </c>
      <c r="V450" s="135">
        <f t="shared" si="263"/>
        <v>0</v>
      </c>
      <c r="W450" s="135">
        <f t="shared" si="264"/>
        <v>0</v>
      </c>
      <c r="X450" s="135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1">
        <v>39908</v>
      </c>
      <c r="E451" s="137" t="s">
        <v>330</v>
      </c>
      <c r="G451" s="43">
        <v>6.4</v>
      </c>
      <c r="H451" s="135" t="str">
        <f t="shared" si="250"/>
        <v>P, S, T &amp; D Plant - Demand</v>
      </c>
      <c r="I451" s="42">
        <f>'Plt. Class.'!K$180</f>
        <v>238015.34167123245</v>
      </c>
      <c r="J451" s="135">
        <f t="shared" si="251"/>
        <v>117846.77217441695</v>
      </c>
      <c r="K451" s="135">
        <f t="shared" si="252"/>
        <v>59939.532647278902</v>
      </c>
      <c r="L451" s="135">
        <f t="shared" si="253"/>
        <v>809.401020303922</v>
      </c>
      <c r="M451" s="135">
        <f t="shared" si="254"/>
        <v>30143.984384596748</v>
      </c>
      <c r="N451" s="135">
        <f t="shared" si="255"/>
        <v>29275.651444635918</v>
      </c>
      <c r="O451" s="135">
        <f t="shared" si="256"/>
        <v>0</v>
      </c>
      <c r="P451" s="135">
        <f t="shared" si="257"/>
        <v>0</v>
      </c>
      <c r="Q451" s="135">
        <f t="shared" si="258"/>
        <v>0</v>
      </c>
      <c r="R451" s="135">
        <f t="shared" si="259"/>
        <v>0</v>
      </c>
      <c r="S451" s="135">
        <f t="shared" si="260"/>
        <v>0</v>
      </c>
      <c r="T451" s="135">
        <f t="shared" si="261"/>
        <v>0</v>
      </c>
      <c r="U451" s="135">
        <f t="shared" si="262"/>
        <v>0</v>
      </c>
      <c r="V451" s="135">
        <f t="shared" si="263"/>
        <v>0</v>
      </c>
      <c r="W451" s="135">
        <f t="shared" si="264"/>
        <v>0</v>
      </c>
      <c r="X451" s="135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1">
        <v>39909</v>
      </c>
      <c r="E452" s="137" t="s">
        <v>331</v>
      </c>
      <c r="G452" s="43">
        <v>6.4</v>
      </c>
      <c r="H452" s="135" t="str">
        <f t="shared" si="250"/>
        <v>P, S, T &amp; D Plant - Demand</v>
      </c>
      <c r="I452" s="42">
        <f>'Plt. Class.'!K$181</f>
        <v>0</v>
      </c>
      <c r="J452" s="135">
        <f t="shared" si="251"/>
        <v>0</v>
      </c>
      <c r="K452" s="135">
        <f t="shared" si="252"/>
        <v>0</v>
      </c>
      <c r="L452" s="135">
        <f t="shared" si="253"/>
        <v>0</v>
      </c>
      <c r="M452" s="135">
        <f t="shared" si="254"/>
        <v>0</v>
      </c>
      <c r="N452" s="135">
        <f t="shared" si="255"/>
        <v>0</v>
      </c>
      <c r="O452" s="135">
        <f t="shared" si="256"/>
        <v>0</v>
      </c>
      <c r="P452" s="135">
        <f t="shared" si="257"/>
        <v>0</v>
      </c>
      <c r="Q452" s="135">
        <f t="shared" si="258"/>
        <v>0</v>
      </c>
      <c r="R452" s="135">
        <f t="shared" si="259"/>
        <v>0</v>
      </c>
      <c r="S452" s="135">
        <f t="shared" si="260"/>
        <v>0</v>
      </c>
      <c r="T452" s="135">
        <f t="shared" si="261"/>
        <v>0</v>
      </c>
      <c r="U452" s="135">
        <f t="shared" si="262"/>
        <v>0</v>
      </c>
      <c r="V452" s="135">
        <f t="shared" si="263"/>
        <v>0</v>
      </c>
      <c r="W452" s="135">
        <f t="shared" si="264"/>
        <v>0</v>
      </c>
      <c r="X452" s="135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1">
        <v>39924</v>
      </c>
      <c r="E453" s="137" t="s">
        <v>332</v>
      </c>
      <c r="G453" s="43">
        <v>6.4</v>
      </c>
      <c r="H453" s="135" t="str">
        <f t="shared" si="250"/>
        <v>P, S, T &amp; D Plant - Demand</v>
      </c>
      <c r="I453" s="42">
        <f>'Plt. Class.'!K$182</f>
        <v>0</v>
      </c>
      <c r="J453" s="135">
        <f t="shared" si="251"/>
        <v>0</v>
      </c>
      <c r="K453" s="135">
        <f t="shared" si="252"/>
        <v>0</v>
      </c>
      <c r="L453" s="135">
        <f t="shared" si="253"/>
        <v>0</v>
      </c>
      <c r="M453" s="135">
        <f t="shared" si="254"/>
        <v>0</v>
      </c>
      <c r="N453" s="135">
        <f t="shared" si="255"/>
        <v>0</v>
      </c>
      <c r="O453" s="135">
        <f t="shared" si="256"/>
        <v>0</v>
      </c>
      <c r="P453" s="135">
        <f t="shared" si="257"/>
        <v>0</v>
      </c>
      <c r="Q453" s="135">
        <f t="shared" si="258"/>
        <v>0</v>
      </c>
      <c r="R453" s="135">
        <f t="shared" si="259"/>
        <v>0</v>
      </c>
      <c r="S453" s="135">
        <f t="shared" si="260"/>
        <v>0</v>
      </c>
      <c r="T453" s="135">
        <f t="shared" si="261"/>
        <v>0</v>
      </c>
      <c r="U453" s="135">
        <f t="shared" si="262"/>
        <v>0</v>
      </c>
      <c r="V453" s="135">
        <f t="shared" si="263"/>
        <v>0</v>
      </c>
      <c r="W453" s="135">
        <f t="shared" si="264"/>
        <v>0</v>
      </c>
      <c r="X453" s="135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5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5"/>
      <c r="I455" s="42">
        <f>'Plt. Class.'!K$184</f>
        <v>663839.66256781912</v>
      </c>
      <c r="J455" s="42">
        <f>SUM(J420:J453)</f>
        <v>328682.01236805815</v>
      </c>
      <c r="K455" s="42">
        <f t="shared" ref="K455:X455" si="267">SUM(K420:K453)</f>
        <v>167175.10244362382</v>
      </c>
      <c r="L455" s="42">
        <f t="shared" si="267"/>
        <v>2257.4700287294381</v>
      </c>
      <c r="M455" s="42">
        <f t="shared" si="267"/>
        <v>84073.456281490187</v>
      </c>
      <c r="N455" s="42">
        <f t="shared" si="267"/>
        <v>81651.621445917539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5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359</v>
      </c>
      <c r="E457" s="44"/>
      <c r="G457" s="43">
        <v>6.4</v>
      </c>
      <c r="H457" s="135" t="str">
        <f>VLOOKUP($G457,alloc,3)</f>
        <v>P, S, T &amp; D Plant - Demand</v>
      </c>
      <c r="I457" s="42">
        <f>'Plt. Class.'!K$186</f>
        <v>-3017.0495349686826</v>
      </c>
      <c r="J457" s="135">
        <f>$I457*VLOOKUP($G457,alloc,6)</f>
        <v>-1493.8093766976626</v>
      </c>
      <c r="K457" s="135">
        <f>$I457*VLOOKUP($G457,alloc,7)</f>
        <v>-759.78522153208803</v>
      </c>
      <c r="L457" s="135">
        <f>$I457*VLOOKUP($G457,alloc,8)</f>
        <v>-10.259855330183852</v>
      </c>
      <c r="M457" s="135">
        <f>$I457*VLOOKUP($G457,alloc,9)</f>
        <v>-382.1009747988146</v>
      </c>
      <c r="N457" s="135">
        <f>$I457*VLOOKUP($G457,alloc,10)</f>
        <v>-371.09410660993331</v>
      </c>
      <c r="O457" s="135">
        <f>$I457*VLOOKUP($G457,alloc,11)</f>
        <v>0</v>
      </c>
      <c r="P457" s="135">
        <f>$I457*VLOOKUP($G457,alloc,12)</f>
        <v>0</v>
      </c>
      <c r="Q457" s="135">
        <f>$I457*VLOOKUP($G457,alloc,13)</f>
        <v>0</v>
      </c>
      <c r="R457" s="135">
        <f>$I457*VLOOKUP($G457,alloc,14)</f>
        <v>0</v>
      </c>
      <c r="S457" s="135">
        <f>$I457*VLOOKUP($G457,alloc,15)</f>
        <v>0</v>
      </c>
      <c r="T457" s="135">
        <f>$I457*VLOOKUP($G457,alloc,16)</f>
        <v>0</v>
      </c>
      <c r="U457" s="135">
        <f>$I457*VLOOKUP($G457,alloc,17)</f>
        <v>0</v>
      </c>
      <c r="V457" s="135">
        <f>$I457*VLOOKUP($G457,alloc,18)</f>
        <v>0</v>
      </c>
      <c r="W457" s="135">
        <f>$I457*VLOOKUP($G457,alloc,19)</f>
        <v>0</v>
      </c>
      <c r="X457" s="135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5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361</v>
      </c>
      <c r="E459" s="44"/>
      <c r="G459" s="43"/>
      <c r="H459" s="135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5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5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5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1">
        <v>37400</v>
      </c>
      <c r="E463" s="137" t="s">
        <v>125</v>
      </c>
      <c r="G463" s="43">
        <v>6.4</v>
      </c>
      <c r="H463" s="135" t="str">
        <f t="shared" ref="H463:H496" si="268">VLOOKUP($G463,alloc,3)</f>
        <v>P, S, T &amp; D Plant - Demand</v>
      </c>
      <c r="I463" s="42">
        <f>'Plt. Class.'!K$192</f>
        <v>0</v>
      </c>
      <c r="J463" s="135">
        <f t="shared" ref="J463:J496" si="269">$I463*VLOOKUP($G463,alloc,6)</f>
        <v>0</v>
      </c>
      <c r="K463" s="135">
        <f t="shared" ref="K463:K496" si="270">$I463*VLOOKUP($G463,alloc,7)</f>
        <v>0</v>
      </c>
      <c r="L463" s="135">
        <f t="shared" ref="L463:L496" si="271">$I463*VLOOKUP($G463,alloc,8)</f>
        <v>0</v>
      </c>
      <c r="M463" s="135">
        <f t="shared" ref="M463:M496" si="272">$I463*VLOOKUP($G463,alloc,9)</f>
        <v>0</v>
      </c>
      <c r="N463" s="135">
        <f t="shared" ref="N463:N496" si="273">$I463*VLOOKUP($G463,alloc,10)</f>
        <v>0</v>
      </c>
      <c r="O463" s="135">
        <f t="shared" ref="O463:O496" si="274">$I463*VLOOKUP($G463,alloc,11)</f>
        <v>0</v>
      </c>
      <c r="P463" s="135">
        <f t="shared" ref="P463:P496" si="275">$I463*VLOOKUP($G463,alloc,12)</f>
        <v>0</v>
      </c>
      <c r="Q463" s="135">
        <f t="shared" ref="Q463:Q496" si="276">$I463*VLOOKUP($G463,alloc,13)</f>
        <v>0</v>
      </c>
      <c r="R463" s="135">
        <f t="shared" ref="R463:R496" si="277">$I463*VLOOKUP($G463,alloc,14)</f>
        <v>0</v>
      </c>
      <c r="S463" s="135">
        <f t="shared" ref="S463:S496" si="278">$I463*VLOOKUP($G463,alloc,15)</f>
        <v>0</v>
      </c>
      <c r="T463" s="135">
        <f t="shared" ref="T463:T496" si="279">$I463*VLOOKUP($G463,alloc,16)</f>
        <v>0</v>
      </c>
      <c r="U463" s="135">
        <f t="shared" ref="U463:U496" si="280">$I463*VLOOKUP($G463,alloc,17)</f>
        <v>0</v>
      </c>
      <c r="V463" s="135">
        <f t="shared" ref="V463:V496" si="281">$I463*VLOOKUP($G463,alloc,18)</f>
        <v>0</v>
      </c>
      <c r="W463" s="135">
        <f t="shared" ref="W463:W496" si="282">$I463*VLOOKUP($G463,alloc,19)</f>
        <v>0</v>
      </c>
      <c r="X463" s="135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1">
        <v>39001</v>
      </c>
      <c r="E464" s="137" t="s">
        <v>302</v>
      </c>
      <c r="G464" s="43">
        <v>6.4</v>
      </c>
      <c r="H464" s="135" t="str">
        <f t="shared" si="268"/>
        <v>P, S, T &amp; D Plant - Demand</v>
      </c>
      <c r="I464" s="42">
        <f>'Plt. Class.'!K$193</f>
        <v>0</v>
      </c>
      <c r="J464" s="135">
        <f t="shared" si="269"/>
        <v>0</v>
      </c>
      <c r="K464" s="135">
        <f t="shared" si="270"/>
        <v>0</v>
      </c>
      <c r="L464" s="135">
        <f t="shared" si="271"/>
        <v>0</v>
      </c>
      <c r="M464" s="135">
        <f t="shared" si="272"/>
        <v>0</v>
      </c>
      <c r="N464" s="135">
        <f t="shared" si="273"/>
        <v>0</v>
      </c>
      <c r="O464" s="135">
        <f t="shared" si="274"/>
        <v>0</v>
      </c>
      <c r="P464" s="135">
        <f t="shared" si="275"/>
        <v>0</v>
      </c>
      <c r="Q464" s="135">
        <f t="shared" si="276"/>
        <v>0</v>
      </c>
      <c r="R464" s="135">
        <f t="shared" si="277"/>
        <v>0</v>
      </c>
      <c r="S464" s="135">
        <f t="shared" si="278"/>
        <v>0</v>
      </c>
      <c r="T464" s="135">
        <f t="shared" si="279"/>
        <v>0</v>
      </c>
      <c r="U464" s="135">
        <f t="shared" si="280"/>
        <v>0</v>
      </c>
      <c r="V464" s="135">
        <f t="shared" si="281"/>
        <v>0</v>
      </c>
      <c r="W464" s="135">
        <f t="shared" si="282"/>
        <v>0</v>
      </c>
      <c r="X464" s="135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1">
        <v>36602</v>
      </c>
      <c r="E465" s="137" t="s">
        <v>149</v>
      </c>
      <c r="G465" s="43">
        <v>6.4</v>
      </c>
      <c r="H465" s="135" t="str">
        <f t="shared" si="268"/>
        <v>P, S, T &amp; D Plant - Demand</v>
      </c>
      <c r="I465" s="42">
        <f>'Plt. Class.'!K$194</f>
        <v>122936.79093945197</v>
      </c>
      <c r="J465" s="135">
        <f t="shared" si="269"/>
        <v>60868.782205254662</v>
      </c>
      <c r="K465" s="135">
        <f t="shared" si="270"/>
        <v>30959.238771445984</v>
      </c>
      <c r="L465" s="135">
        <f t="shared" si="271"/>
        <v>418.06197583989183</v>
      </c>
      <c r="M465" s="135">
        <f t="shared" si="272"/>
        <v>15569.604380754816</v>
      </c>
      <c r="N465" s="135">
        <f t="shared" si="273"/>
        <v>15121.10360615661</v>
      </c>
      <c r="O465" s="135">
        <f t="shared" si="274"/>
        <v>0</v>
      </c>
      <c r="P465" s="135">
        <f t="shared" si="275"/>
        <v>0</v>
      </c>
      <c r="Q465" s="135">
        <f t="shared" si="276"/>
        <v>0</v>
      </c>
      <c r="R465" s="135">
        <f t="shared" si="277"/>
        <v>0</v>
      </c>
      <c r="S465" s="135">
        <f t="shared" si="278"/>
        <v>0</v>
      </c>
      <c r="T465" s="135">
        <f t="shared" si="279"/>
        <v>0</v>
      </c>
      <c r="U465" s="135">
        <f t="shared" si="280"/>
        <v>0</v>
      </c>
      <c r="V465" s="135">
        <f t="shared" si="281"/>
        <v>0</v>
      </c>
      <c r="W465" s="135">
        <f t="shared" si="282"/>
        <v>0</v>
      </c>
      <c r="X465" s="135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1">
        <v>37503</v>
      </c>
      <c r="E466" s="137" t="s">
        <v>289</v>
      </c>
      <c r="G466" s="43">
        <v>6.4</v>
      </c>
      <c r="H466" s="135" t="str">
        <f t="shared" si="268"/>
        <v>P, S, T &amp; D Plant - Demand</v>
      </c>
      <c r="I466" s="42">
        <f>'Plt. Class.'!K$195</f>
        <v>0</v>
      </c>
      <c r="J466" s="135">
        <f t="shared" si="269"/>
        <v>0</v>
      </c>
      <c r="K466" s="135">
        <f t="shared" si="270"/>
        <v>0</v>
      </c>
      <c r="L466" s="135">
        <f t="shared" si="271"/>
        <v>0</v>
      </c>
      <c r="M466" s="135">
        <f t="shared" si="272"/>
        <v>0</v>
      </c>
      <c r="N466" s="135">
        <f t="shared" si="273"/>
        <v>0</v>
      </c>
      <c r="O466" s="135">
        <f t="shared" si="274"/>
        <v>0</v>
      </c>
      <c r="P466" s="135">
        <f t="shared" si="275"/>
        <v>0</v>
      </c>
      <c r="Q466" s="135">
        <f t="shared" si="276"/>
        <v>0</v>
      </c>
      <c r="R466" s="135">
        <f t="shared" si="277"/>
        <v>0</v>
      </c>
      <c r="S466" s="135">
        <f t="shared" si="278"/>
        <v>0</v>
      </c>
      <c r="T466" s="135">
        <f t="shared" si="279"/>
        <v>0</v>
      </c>
      <c r="U466" s="135">
        <f t="shared" si="280"/>
        <v>0</v>
      </c>
      <c r="V466" s="135">
        <f t="shared" si="281"/>
        <v>0</v>
      </c>
      <c r="W466" s="135">
        <f t="shared" si="282"/>
        <v>0</v>
      </c>
      <c r="X466" s="135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1">
        <v>39004</v>
      </c>
      <c r="E467" s="137" t="s">
        <v>304</v>
      </c>
      <c r="G467" s="43">
        <v>6.4</v>
      </c>
      <c r="H467" s="135" t="str">
        <f t="shared" si="268"/>
        <v>P, S, T &amp; D Plant - Demand</v>
      </c>
      <c r="I467" s="42">
        <f>'Plt. Class.'!K$196</f>
        <v>0</v>
      </c>
      <c r="J467" s="135">
        <f t="shared" si="269"/>
        <v>0</v>
      </c>
      <c r="K467" s="135">
        <f t="shared" si="270"/>
        <v>0</v>
      </c>
      <c r="L467" s="135">
        <f t="shared" si="271"/>
        <v>0</v>
      </c>
      <c r="M467" s="135">
        <f t="shared" si="272"/>
        <v>0</v>
      </c>
      <c r="N467" s="135">
        <f t="shared" si="273"/>
        <v>0</v>
      </c>
      <c r="O467" s="135">
        <f t="shared" si="274"/>
        <v>0</v>
      </c>
      <c r="P467" s="135">
        <f t="shared" si="275"/>
        <v>0</v>
      </c>
      <c r="Q467" s="135">
        <f t="shared" si="276"/>
        <v>0</v>
      </c>
      <c r="R467" s="135">
        <f t="shared" si="277"/>
        <v>0</v>
      </c>
      <c r="S467" s="135">
        <f t="shared" si="278"/>
        <v>0</v>
      </c>
      <c r="T467" s="135">
        <f t="shared" si="279"/>
        <v>0</v>
      </c>
      <c r="U467" s="135">
        <f t="shared" si="280"/>
        <v>0</v>
      </c>
      <c r="V467" s="135">
        <f t="shared" si="281"/>
        <v>0</v>
      </c>
      <c r="W467" s="135">
        <f t="shared" si="282"/>
        <v>0</v>
      </c>
      <c r="X467" s="135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1">
        <v>39009</v>
      </c>
      <c r="E468" s="137" t="s">
        <v>305</v>
      </c>
      <c r="G468" s="43">
        <v>6.4</v>
      </c>
      <c r="H468" s="135" t="str">
        <f t="shared" si="268"/>
        <v>P, S, T &amp; D Plant - Demand</v>
      </c>
      <c r="I468" s="42">
        <f>'Plt. Class.'!K$197</f>
        <v>290939.9426733678</v>
      </c>
      <c r="J468" s="135">
        <f t="shared" si="269"/>
        <v>144050.93764092558</v>
      </c>
      <c r="K468" s="135">
        <f t="shared" si="270"/>
        <v>73267.563636111227</v>
      </c>
      <c r="L468" s="135">
        <f t="shared" si="271"/>
        <v>989.37776360762405</v>
      </c>
      <c r="M468" s="135">
        <f t="shared" si="272"/>
        <v>36846.738648114049</v>
      </c>
      <c r="N468" s="135">
        <f t="shared" si="273"/>
        <v>35785.324984609288</v>
      </c>
      <c r="O468" s="135">
        <f t="shared" si="274"/>
        <v>0</v>
      </c>
      <c r="P468" s="135">
        <f t="shared" si="275"/>
        <v>0</v>
      </c>
      <c r="Q468" s="135">
        <f t="shared" si="276"/>
        <v>0</v>
      </c>
      <c r="R468" s="135">
        <f t="shared" si="277"/>
        <v>0</v>
      </c>
      <c r="S468" s="135">
        <f t="shared" si="278"/>
        <v>0</v>
      </c>
      <c r="T468" s="135">
        <f t="shared" si="279"/>
        <v>0</v>
      </c>
      <c r="U468" s="135">
        <f t="shared" si="280"/>
        <v>0</v>
      </c>
      <c r="V468" s="135">
        <f t="shared" si="281"/>
        <v>0</v>
      </c>
      <c r="W468" s="135">
        <f t="shared" si="282"/>
        <v>0</v>
      </c>
      <c r="X468" s="135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1">
        <v>39100</v>
      </c>
      <c r="E469" s="137" t="s">
        <v>306</v>
      </c>
      <c r="G469" s="43">
        <v>6.4</v>
      </c>
      <c r="H469" s="135" t="str">
        <f t="shared" si="268"/>
        <v>P, S, T &amp; D Plant - Demand</v>
      </c>
      <c r="I469" s="42">
        <f>'Plt. Class.'!K$198</f>
        <v>162697.23825289702</v>
      </c>
      <c r="J469" s="135">
        <f t="shared" si="269"/>
        <v>80555.077816285833</v>
      </c>
      <c r="K469" s="135">
        <f t="shared" si="270"/>
        <v>40972.133793593617</v>
      </c>
      <c r="L469" s="135">
        <f t="shared" si="271"/>
        <v>553.27236352866339</v>
      </c>
      <c r="M469" s="135">
        <f t="shared" si="272"/>
        <v>20605.155007556827</v>
      </c>
      <c r="N469" s="135">
        <f t="shared" si="273"/>
        <v>20011.599271932071</v>
      </c>
      <c r="O469" s="135">
        <f t="shared" si="274"/>
        <v>0</v>
      </c>
      <c r="P469" s="135">
        <f t="shared" si="275"/>
        <v>0</v>
      </c>
      <c r="Q469" s="135">
        <f t="shared" si="276"/>
        <v>0</v>
      </c>
      <c r="R469" s="135">
        <f t="shared" si="277"/>
        <v>0</v>
      </c>
      <c r="S469" s="135">
        <f t="shared" si="278"/>
        <v>0</v>
      </c>
      <c r="T469" s="135">
        <f t="shared" si="279"/>
        <v>0</v>
      </c>
      <c r="U469" s="135">
        <f t="shared" si="280"/>
        <v>0</v>
      </c>
      <c r="V469" s="135">
        <f t="shared" si="281"/>
        <v>0</v>
      </c>
      <c r="W469" s="135">
        <f t="shared" si="282"/>
        <v>0</v>
      </c>
      <c r="X469" s="135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1">
        <v>39102</v>
      </c>
      <c r="E470" s="137" t="s">
        <v>307</v>
      </c>
      <c r="G470" s="43">
        <v>6.4</v>
      </c>
      <c r="H470" s="135" t="str">
        <f t="shared" si="268"/>
        <v>P, S, T &amp; D Plant - Demand</v>
      </c>
      <c r="I470" s="42">
        <f>'Plt. Class.'!K$199</f>
        <v>0</v>
      </c>
      <c r="J470" s="135">
        <f t="shared" si="269"/>
        <v>0</v>
      </c>
      <c r="K470" s="135">
        <f t="shared" si="270"/>
        <v>0</v>
      </c>
      <c r="L470" s="135">
        <f t="shared" si="271"/>
        <v>0</v>
      </c>
      <c r="M470" s="135">
        <f t="shared" si="272"/>
        <v>0</v>
      </c>
      <c r="N470" s="135">
        <f t="shared" si="273"/>
        <v>0</v>
      </c>
      <c r="O470" s="135">
        <f t="shared" si="274"/>
        <v>0</v>
      </c>
      <c r="P470" s="135">
        <f t="shared" si="275"/>
        <v>0</v>
      </c>
      <c r="Q470" s="135">
        <f t="shared" si="276"/>
        <v>0</v>
      </c>
      <c r="R470" s="135">
        <f t="shared" si="277"/>
        <v>0</v>
      </c>
      <c r="S470" s="135">
        <f t="shared" si="278"/>
        <v>0</v>
      </c>
      <c r="T470" s="135">
        <f t="shared" si="279"/>
        <v>0</v>
      </c>
      <c r="U470" s="135">
        <f t="shared" si="280"/>
        <v>0</v>
      </c>
      <c r="V470" s="135">
        <f t="shared" si="281"/>
        <v>0</v>
      </c>
      <c r="W470" s="135">
        <f t="shared" si="282"/>
        <v>0</v>
      </c>
      <c r="X470" s="135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1">
        <v>39103</v>
      </c>
      <c r="E471" s="137" t="s">
        <v>308</v>
      </c>
      <c r="G471" s="43">
        <v>6.4</v>
      </c>
      <c r="H471" s="135" t="str">
        <f t="shared" si="268"/>
        <v>P, S, T &amp; D Plant - Demand</v>
      </c>
      <c r="I471" s="42">
        <f>'Plt. Class.'!K$200</f>
        <v>0</v>
      </c>
      <c r="J471" s="135">
        <f t="shared" si="269"/>
        <v>0</v>
      </c>
      <c r="K471" s="135">
        <f t="shared" si="270"/>
        <v>0</v>
      </c>
      <c r="L471" s="135">
        <f t="shared" si="271"/>
        <v>0</v>
      </c>
      <c r="M471" s="135">
        <f t="shared" si="272"/>
        <v>0</v>
      </c>
      <c r="N471" s="135">
        <f t="shared" si="273"/>
        <v>0</v>
      </c>
      <c r="O471" s="135">
        <f t="shared" si="274"/>
        <v>0</v>
      </c>
      <c r="P471" s="135">
        <f t="shared" si="275"/>
        <v>0</v>
      </c>
      <c r="Q471" s="135">
        <f t="shared" si="276"/>
        <v>0</v>
      </c>
      <c r="R471" s="135">
        <f t="shared" si="277"/>
        <v>0</v>
      </c>
      <c r="S471" s="135">
        <f t="shared" si="278"/>
        <v>0</v>
      </c>
      <c r="T471" s="135">
        <f t="shared" si="279"/>
        <v>0</v>
      </c>
      <c r="U471" s="135">
        <f t="shared" si="280"/>
        <v>0</v>
      </c>
      <c r="V471" s="135">
        <f t="shared" si="281"/>
        <v>0</v>
      </c>
      <c r="W471" s="135">
        <f t="shared" si="282"/>
        <v>0</v>
      </c>
      <c r="X471" s="135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1">
        <v>39200</v>
      </c>
      <c r="E472" s="137" t="s">
        <v>309</v>
      </c>
      <c r="G472" s="43">
        <v>6.4</v>
      </c>
      <c r="H472" s="135" t="str">
        <f t="shared" si="268"/>
        <v>P, S, T &amp; D Plant - Demand</v>
      </c>
      <c r="I472" s="42">
        <f>'Plt. Class.'!K$201</f>
        <v>211.86427960778056</v>
      </c>
      <c r="J472" s="135">
        <f t="shared" si="269"/>
        <v>104.89879062217092</v>
      </c>
      <c r="K472" s="135">
        <f t="shared" si="270"/>
        <v>53.353896497494766</v>
      </c>
      <c r="L472" s="135">
        <f t="shared" si="271"/>
        <v>0.72047105399348799</v>
      </c>
      <c r="M472" s="135">
        <f t="shared" si="272"/>
        <v>26.832024739700497</v>
      </c>
      <c r="N472" s="135">
        <f t="shared" si="273"/>
        <v>26.059096694420877</v>
      </c>
      <c r="O472" s="135">
        <f t="shared" si="274"/>
        <v>0</v>
      </c>
      <c r="P472" s="135">
        <f t="shared" si="275"/>
        <v>0</v>
      </c>
      <c r="Q472" s="135">
        <f t="shared" si="276"/>
        <v>0</v>
      </c>
      <c r="R472" s="135">
        <f t="shared" si="277"/>
        <v>0</v>
      </c>
      <c r="S472" s="135">
        <f t="shared" si="278"/>
        <v>0</v>
      </c>
      <c r="T472" s="135">
        <f t="shared" si="279"/>
        <v>0</v>
      </c>
      <c r="U472" s="135">
        <f t="shared" si="280"/>
        <v>0</v>
      </c>
      <c r="V472" s="135">
        <f t="shared" si="281"/>
        <v>0</v>
      </c>
      <c r="W472" s="135">
        <f t="shared" si="282"/>
        <v>0</v>
      </c>
      <c r="X472" s="135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1">
        <v>39201</v>
      </c>
      <c r="E473" s="137" t="s">
        <v>310</v>
      </c>
      <c r="G473" s="43">
        <v>6.4</v>
      </c>
      <c r="H473" s="135" t="str">
        <f t="shared" si="268"/>
        <v>P, S, T &amp; D Plant - Demand</v>
      </c>
      <c r="I473" s="42">
        <f>'Plt. Class.'!K$202</f>
        <v>0</v>
      </c>
      <c r="J473" s="135">
        <f t="shared" si="269"/>
        <v>0</v>
      </c>
      <c r="K473" s="135">
        <f t="shared" si="270"/>
        <v>0</v>
      </c>
      <c r="L473" s="135">
        <f t="shared" si="271"/>
        <v>0</v>
      </c>
      <c r="M473" s="135">
        <f t="shared" si="272"/>
        <v>0</v>
      </c>
      <c r="N473" s="135">
        <f t="shared" si="273"/>
        <v>0</v>
      </c>
      <c r="O473" s="135">
        <f t="shared" si="274"/>
        <v>0</v>
      </c>
      <c r="P473" s="135">
        <f t="shared" si="275"/>
        <v>0</v>
      </c>
      <c r="Q473" s="135">
        <f t="shared" si="276"/>
        <v>0</v>
      </c>
      <c r="R473" s="135">
        <f t="shared" si="277"/>
        <v>0</v>
      </c>
      <c r="S473" s="135">
        <f t="shared" si="278"/>
        <v>0</v>
      </c>
      <c r="T473" s="135">
        <f t="shared" si="279"/>
        <v>0</v>
      </c>
      <c r="U473" s="135">
        <f t="shared" si="280"/>
        <v>0</v>
      </c>
      <c r="V473" s="135">
        <f t="shared" si="281"/>
        <v>0</v>
      </c>
      <c r="W473" s="135">
        <f t="shared" si="282"/>
        <v>0</v>
      </c>
      <c r="X473" s="135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1">
        <v>39202</v>
      </c>
      <c r="E474" s="137" t="s">
        <v>311</v>
      </c>
      <c r="G474" s="43">
        <v>6.4</v>
      </c>
      <c r="H474" s="135" t="str">
        <f t="shared" si="268"/>
        <v>P, S, T &amp; D Plant - Demand</v>
      </c>
      <c r="I474" s="42">
        <f>'Plt. Class.'!K$203</f>
        <v>0</v>
      </c>
      <c r="J474" s="135">
        <f t="shared" si="269"/>
        <v>0</v>
      </c>
      <c r="K474" s="135">
        <f t="shared" si="270"/>
        <v>0</v>
      </c>
      <c r="L474" s="135">
        <f t="shared" si="271"/>
        <v>0</v>
      </c>
      <c r="M474" s="135">
        <f t="shared" si="272"/>
        <v>0</v>
      </c>
      <c r="N474" s="135">
        <f t="shared" si="273"/>
        <v>0</v>
      </c>
      <c r="O474" s="135">
        <f t="shared" si="274"/>
        <v>0</v>
      </c>
      <c r="P474" s="135">
        <f t="shared" si="275"/>
        <v>0</v>
      </c>
      <c r="Q474" s="135">
        <f t="shared" si="276"/>
        <v>0</v>
      </c>
      <c r="R474" s="135">
        <f t="shared" si="277"/>
        <v>0</v>
      </c>
      <c r="S474" s="135">
        <f t="shared" si="278"/>
        <v>0</v>
      </c>
      <c r="T474" s="135">
        <f t="shared" si="279"/>
        <v>0</v>
      </c>
      <c r="U474" s="135">
        <f t="shared" si="280"/>
        <v>0</v>
      </c>
      <c r="V474" s="135">
        <f t="shared" si="281"/>
        <v>0</v>
      </c>
      <c r="W474" s="135">
        <f t="shared" si="282"/>
        <v>0</v>
      </c>
      <c r="X474" s="135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1">
        <v>39300</v>
      </c>
      <c r="E475" s="137" t="s">
        <v>197</v>
      </c>
      <c r="G475" s="43">
        <v>6.4</v>
      </c>
      <c r="H475" s="135" t="str">
        <f t="shared" si="268"/>
        <v>P, S, T &amp; D Plant - Demand</v>
      </c>
      <c r="I475" s="42">
        <f>'Plt. Class.'!K$204</f>
        <v>0</v>
      </c>
      <c r="J475" s="135">
        <f t="shared" si="269"/>
        <v>0</v>
      </c>
      <c r="K475" s="135">
        <f t="shared" si="270"/>
        <v>0</v>
      </c>
      <c r="L475" s="135">
        <f t="shared" si="271"/>
        <v>0</v>
      </c>
      <c r="M475" s="135">
        <f t="shared" si="272"/>
        <v>0</v>
      </c>
      <c r="N475" s="135">
        <f t="shared" si="273"/>
        <v>0</v>
      </c>
      <c r="O475" s="135">
        <f t="shared" si="274"/>
        <v>0</v>
      </c>
      <c r="P475" s="135">
        <f t="shared" si="275"/>
        <v>0</v>
      </c>
      <c r="Q475" s="135">
        <f t="shared" si="276"/>
        <v>0</v>
      </c>
      <c r="R475" s="135">
        <f t="shared" si="277"/>
        <v>0</v>
      </c>
      <c r="S475" s="135">
        <f t="shared" si="278"/>
        <v>0</v>
      </c>
      <c r="T475" s="135">
        <f t="shared" si="279"/>
        <v>0</v>
      </c>
      <c r="U475" s="135">
        <f t="shared" si="280"/>
        <v>0</v>
      </c>
      <c r="V475" s="135">
        <f t="shared" si="281"/>
        <v>0</v>
      </c>
      <c r="W475" s="135">
        <f t="shared" si="282"/>
        <v>0</v>
      </c>
      <c r="X475" s="135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1">
        <v>39400</v>
      </c>
      <c r="E476" s="137" t="s">
        <v>312</v>
      </c>
      <c r="G476" s="43">
        <v>6.4</v>
      </c>
      <c r="H476" s="135" t="str">
        <f t="shared" si="268"/>
        <v>P, S, T &amp; D Plant - Demand</v>
      </c>
      <c r="I476" s="42">
        <f>'Plt. Class.'!K$205</f>
        <v>18055.759800536136</v>
      </c>
      <c r="J476" s="135">
        <f t="shared" si="269"/>
        <v>8939.8145376229531</v>
      </c>
      <c r="K476" s="135">
        <f t="shared" si="270"/>
        <v>4546.9917881619795</v>
      </c>
      <c r="L476" s="135">
        <f t="shared" si="271"/>
        <v>61.400875684320816</v>
      </c>
      <c r="M476" s="135">
        <f t="shared" si="272"/>
        <v>2286.7120146867996</v>
      </c>
      <c r="N476" s="135">
        <f t="shared" si="273"/>
        <v>2220.8405843800824</v>
      </c>
      <c r="O476" s="135">
        <f t="shared" si="274"/>
        <v>0</v>
      </c>
      <c r="P476" s="135">
        <f t="shared" si="275"/>
        <v>0</v>
      </c>
      <c r="Q476" s="135">
        <f t="shared" si="276"/>
        <v>0</v>
      </c>
      <c r="R476" s="135">
        <f t="shared" si="277"/>
        <v>0</v>
      </c>
      <c r="S476" s="135">
        <f t="shared" si="278"/>
        <v>0</v>
      </c>
      <c r="T476" s="135">
        <f t="shared" si="279"/>
        <v>0</v>
      </c>
      <c r="U476" s="135">
        <f t="shared" si="280"/>
        <v>0</v>
      </c>
      <c r="V476" s="135">
        <f t="shared" si="281"/>
        <v>0</v>
      </c>
      <c r="W476" s="135">
        <f t="shared" si="282"/>
        <v>0</v>
      </c>
      <c r="X476" s="135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1">
        <v>39600</v>
      </c>
      <c r="E477" s="137" t="s">
        <v>313</v>
      </c>
      <c r="G477" s="43">
        <v>6.4</v>
      </c>
      <c r="H477" s="135" t="str">
        <f t="shared" si="268"/>
        <v>P, S, T &amp; D Plant - Demand</v>
      </c>
      <c r="I477" s="42">
        <f>'Plt. Class.'!K$206</f>
        <v>0</v>
      </c>
      <c r="J477" s="135">
        <f t="shared" si="269"/>
        <v>0</v>
      </c>
      <c r="K477" s="135">
        <f t="shared" si="270"/>
        <v>0</v>
      </c>
      <c r="L477" s="135">
        <f t="shared" si="271"/>
        <v>0</v>
      </c>
      <c r="M477" s="135">
        <f t="shared" si="272"/>
        <v>0</v>
      </c>
      <c r="N477" s="135">
        <f t="shared" si="273"/>
        <v>0</v>
      </c>
      <c r="O477" s="135">
        <f t="shared" si="274"/>
        <v>0</v>
      </c>
      <c r="P477" s="135">
        <f t="shared" si="275"/>
        <v>0</v>
      </c>
      <c r="Q477" s="135">
        <f t="shared" si="276"/>
        <v>0</v>
      </c>
      <c r="R477" s="135">
        <f t="shared" si="277"/>
        <v>0</v>
      </c>
      <c r="S477" s="135">
        <f t="shared" si="278"/>
        <v>0</v>
      </c>
      <c r="T477" s="135">
        <f t="shared" si="279"/>
        <v>0</v>
      </c>
      <c r="U477" s="135">
        <f t="shared" si="280"/>
        <v>0</v>
      </c>
      <c r="V477" s="135">
        <f t="shared" si="281"/>
        <v>0</v>
      </c>
      <c r="W477" s="135">
        <f t="shared" si="282"/>
        <v>0</v>
      </c>
      <c r="X477" s="135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1">
        <v>39603</v>
      </c>
      <c r="E478" s="137" t="s">
        <v>314</v>
      </c>
      <c r="G478" s="43">
        <v>6.4</v>
      </c>
      <c r="H478" s="135" t="str">
        <f t="shared" si="268"/>
        <v>P, S, T &amp; D Plant - Demand</v>
      </c>
      <c r="I478" s="42">
        <f>'Plt. Class.'!K$207</f>
        <v>0</v>
      </c>
      <c r="J478" s="135">
        <f t="shared" si="269"/>
        <v>0</v>
      </c>
      <c r="K478" s="135">
        <f t="shared" si="270"/>
        <v>0</v>
      </c>
      <c r="L478" s="135">
        <f t="shared" si="271"/>
        <v>0</v>
      </c>
      <c r="M478" s="135">
        <f t="shared" si="272"/>
        <v>0</v>
      </c>
      <c r="N478" s="135">
        <f t="shared" si="273"/>
        <v>0</v>
      </c>
      <c r="O478" s="135">
        <f t="shared" si="274"/>
        <v>0</v>
      </c>
      <c r="P478" s="135">
        <f t="shared" si="275"/>
        <v>0</v>
      </c>
      <c r="Q478" s="135">
        <f t="shared" si="276"/>
        <v>0</v>
      </c>
      <c r="R478" s="135">
        <f t="shared" si="277"/>
        <v>0</v>
      </c>
      <c r="S478" s="135">
        <f t="shared" si="278"/>
        <v>0</v>
      </c>
      <c r="T478" s="135">
        <f t="shared" si="279"/>
        <v>0</v>
      </c>
      <c r="U478" s="135">
        <f t="shared" si="280"/>
        <v>0</v>
      </c>
      <c r="V478" s="135">
        <f t="shared" si="281"/>
        <v>0</v>
      </c>
      <c r="W478" s="135">
        <f t="shared" si="282"/>
        <v>0</v>
      </c>
      <c r="X478" s="135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1">
        <v>39604</v>
      </c>
      <c r="E479" s="137" t="s">
        <v>315</v>
      </c>
      <c r="G479" s="43">
        <v>6.4</v>
      </c>
      <c r="H479" s="135" t="str">
        <f t="shared" si="268"/>
        <v>P, S, T &amp; D Plant - Demand</v>
      </c>
      <c r="I479" s="42">
        <f>'Plt. Class.'!K$208</f>
        <v>0</v>
      </c>
      <c r="J479" s="135">
        <f t="shared" si="269"/>
        <v>0</v>
      </c>
      <c r="K479" s="135">
        <f t="shared" si="270"/>
        <v>0</v>
      </c>
      <c r="L479" s="135">
        <f t="shared" si="271"/>
        <v>0</v>
      </c>
      <c r="M479" s="135">
        <f t="shared" si="272"/>
        <v>0</v>
      </c>
      <c r="N479" s="135">
        <f t="shared" si="273"/>
        <v>0</v>
      </c>
      <c r="O479" s="135">
        <f t="shared" si="274"/>
        <v>0</v>
      </c>
      <c r="P479" s="135">
        <f t="shared" si="275"/>
        <v>0</v>
      </c>
      <c r="Q479" s="135">
        <f t="shared" si="276"/>
        <v>0</v>
      </c>
      <c r="R479" s="135">
        <f t="shared" si="277"/>
        <v>0</v>
      </c>
      <c r="S479" s="135">
        <f t="shared" si="278"/>
        <v>0</v>
      </c>
      <c r="T479" s="135">
        <f t="shared" si="279"/>
        <v>0</v>
      </c>
      <c r="U479" s="135">
        <f t="shared" si="280"/>
        <v>0</v>
      </c>
      <c r="V479" s="135">
        <f t="shared" si="281"/>
        <v>0</v>
      </c>
      <c r="W479" s="135">
        <f t="shared" si="282"/>
        <v>0</v>
      </c>
      <c r="X479" s="135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1">
        <v>39605</v>
      </c>
      <c r="E480" s="140" t="s">
        <v>316</v>
      </c>
      <c r="G480" s="43">
        <v>6.4</v>
      </c>
      <c r="H480" s="135" t="str">
        <f t="shared" si="268"/>
        <v>P, S, T &amp; D Plant - Demand</v>
      </c>
      <c r="I480" s="42">
        <f>'Plt. Class.'!K$209</f>
        <v>0</v>
      </c>
      <c r="J480" s="135">
        <f t="shared" si="269"/>
        <v>0</v>
      </c>
      <c r="K480" s="135">
        <f t="shared" si="270"/>
        <v>0</v>
      </c>
      <c r="L480" s="135">
        <f t="shared" si="271"/>
        <v>0</v>
      </c>
      <c r="M480" s="135">
        <f t="shared" si="272"/>
        <v>0</v>
      </c>
      <c r="N480" s="135">
        <f t="shared" si="273"/>
        <v>0</v>
      </c>
      <c r="O480" s="135">
        <f t="shared" si="274"/>
        <v>0</v>
      </c>
      <c r="P480" s="135">
        <f t="shared" si="275"/>
        <v>0</v>
      </c>
      <c r="Q480" s="135">
        <f t="shared" si="276"/>
        <v>0</v>
      </c>
      <c r="R480" s="135">
        <f t="shared" si="277"/>
        <v>0</v>
      </c>
      <c r="S480" s="135">
        <f t="shared" si="278"/>
        <v>0</v>
      </c>
      <c r="T480" s="135">
        <f t="shared" si="279"/>
        <v>0</v>
      </c>
      <c r="U480" s="135">
        <f t="shared" si="280"/>
        <v>0</v>
      </c>
      <c r="V480" s="135">
        <f t="shared" si="281"/>
        <v>0</v>
      </c>
      <c r="W480" s="135">
        <f t="shared" si="282"/>
        <v>0</v>
      </c>
      <c r="X480" s="135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1">
        <v>39700</v>
      </c>
      <c r="E481" s="137" t="s">
        <v>317</v>
      </c>
      <c r="G481" s="43">
        <v>6.4</v>
      </c>
      <c r="H481" s="135" t="str">
        <f t="shared" si="268"/>
        <v>P, S, T &amp; D Plant - Demand</v>
      </c>
      <c r="I481" s="42">
        <f>'Plt. Class.'!K$210</f>
        <v>53497.628017848168</v>
      </c>
      <c r="J481" s="135">
        <f t="shared" si="269"/>
        <v>26487.884086057842</v>
      </c>
      <c r="K481" s="135">
        <f t="shared" si="270"/>
        <v>13472.336693140815</v>
      </c>
      <c r="L481" s="135">
        <f t="shared" si="271"/>
        <v>181.9253935374349</v>
      </c>
      <c r="M481" s="135">
        <f t="shared" si="272"/>
        <v>6775.3265493721328</v>
      </c>
      <c r="N481" s="135">
        <f t="shared" si="273"/>
        <v>6580.1552957399408</v>
      </c>
      <c r="O481" s="135">
        <f t="shared" si="274"/>
        <v>0</v>
      </c>
      <c r="P481" s="135">
        <f t="shared" si="275"/>
        <v>0</v>
      </c>
      <c r="Q481" s="135">
        <f t="shared" si="276"/>
        <v>0</v>
      </c>
      <c r="R481" s="135">
        <f t="shared" si="277"/>
        <v>0</v>
      </c>
      <c r="S481" s="135">
        <f t="shared" si="278"/>
        <v>0</v>
      </c>
      <c r="T481" s="135">
        <f t="shared" si="279"/>
        <v>0</v>
      </c>
      <c r="U481" s="135">
        <f t="shared" si="280"/>
        <v>0</v>
      </c>
      <c r="V481" s="135">
        <f t="shared" si="281"/>
        <v>0</v>
      </c>
      <c r="W481" s="135">
        <f t="shared" si="282"/>
        <v>0</v>
      </c>
      <c r="X481" s="135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1">
        <v>39701</v>
      </c>
      <c r="E482" s="137" t="s">
        <v>318</v>
      </c>
      <c r="G482" s="43">
        <v>6.4</v>
      </c>
      <c r="H482" s="135" t="str">
        <f t="shared" si="268"/>
        <v>P, S, T &amp; D Plant - Demand</v>
      </c>
      <c r="I482" s="42">
        <f>'Plt. Class.'!K$211</f>
        <v>0</v>
      </c>
      <c r="J482" s="135">
        <f t="shared" si="269"/>
        <v>0</v>
      </c>
      <c r="K482" s="135">
        <f t="shared" si="270"/>
        <v>0</v>
      </c>
      <c r="L482" s="135">
        <f t="shared" si="271"/>
        <v>0</v>
      </c>
      <c r="M482" s="135">
        <f t="shared" si="272"/>
        <v>0</v>
      </c>
      <c r="N482" s="135">
        <f t="shared" si="273"/>
        <v>0</v>
      </c>
      <c r="O482" s="135">
        <f t="shared" si="274"/>
        <v>0</v>
      </c>
      <c r="P482" s="135">
        <f t="shared" si="275"/>
        <v>0</v>
      </c>
      <c r="Q482" s="135">
        <f t="shared" si="276"/>
        <v>0</v>
      </c>
      <c r="R482" s="135">
        <f t="shared" si="277"/>
        <v>0</v>
      </c>
      <c r="S482" s="135">
        <f t="shared" si="278"/>
        <v>0</v>
      </c>
      <c r="T482" s="135">
        <f t="shared" si="279"/>
        <v>0</v>
      </c>
      <c r="U482" s="135">
        <f t="shared" si="280"/>
        <v>0</v>
      </c>
      <c r="V482" s="135">
        <f t="shared" si="281"/>
        <v>0</v>
      </c>
      <c r="W482" s="135">
        <f t="shared" si="282"/>
        <v>0</v>
      </c>
      <c r="X482" s="135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1">
        <v>39702</v>
      </c>
      <c r="E483" s="137" t="s">
        <v>319</v>
      </c>
      <c r="G483" s="43">
        <v>6.4</v>
      </c>
      <c r="H483" s="135" t="str">
        <f t="shared" si="268"/>
        <v>P, S, T &amp; D Plant - Demand</v>
      </c>
      <c r="I483" s="42">
        <f>'Plt. Class.'!K$212</f>
        <v>0</v>
      </c>
      <c r="J483" s="135">
        <f t="shared" si="269"/>
        <v>0</v>
      </c>
      <c r="K483" s="135">
        <f t="shared" si="270"/>
        <v>0</v>
      </c>
      <c r="L483" s="135">
        <f t="shared" si="271"/>
        <v>0</v>
      </c>
      <c r="M483" s="135">
        <f t="shared" si="272"/>
        <v>0</v>
      </c>
      <c r="N483" s="135">
        <f t="shared" si="273"/>
        <v>0</v>
      </c>
      <c r="O483" s="135">
        <f t="shared" si="274"/>
        <v>0</v>
      </c>
      <c r="P483" s="135">
        <f t="shared" si="275"/>
        <v>0</v>
      </c>
      <c r="Q483" s="135">
        <f t="shared" si="276"/>
        <v>0</v>
      </c>
      <c r="R483" s="135">
        <f t="shared" si="277"/>
        <v>0</v>
      </c>
      <c r="S483" s="135">
        <f t="shared" si="278"/>
        <v>0</v>
      </c>
      <c r="T483" s="135">
        <f t="shared" si="279"/>
        <v>0</v>
      </c>
      <c r="U483" s="135">
        <f t="shared" si="280"/>
        <v>0</v>
      </c>
      <c r="V483" s="135">
        <f t="shared" si="281"/>
        <v>0</v>
      </c>
      <c r="W483" s="135">
        <f t="shared" si="282"/>
        <v>0</v>
      </c>
      <c r="X483" s="135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1">
        <v>39705</v>
      </c>
      <c r="E484" s="137" t="s">
        <v>320</v>
      </c>
      <c r="G484" s="43">
        <v>6.4</v>
      </c>
      <c r="H484" s="135" t="str">
        <f t="shared" si="268"/>
        <v>P, S, T &amp; D Plant - Demand</v>
      </c>
      <c r="I484" s="42">
        <f>'Plt. Class.'!K$213</f>
        <v>0</v>
      </c>
      <c r="J484" s="135">
        <f t="shared" si="269"/>
        <v>0</v>
      </c>
      <c r="K484" s="135">
        <f t="shared" si="270"/>
        <v>0</v>
      </c>
      <c r="L484" s="135">
        <f t="shared" si="271"/>
        <v>0</v>
      </c>
      <c r="M484" s="135">
        <f t="shared" si="272"/>
        <v>0</v>
      </c>
      <c r="N484" s="135">
        <f t="shared" si="273"/>
        <v>0</v>
      </c>
      <c r="O484" s="135">
        <f t="shared" si="274"/>
        <v>0</v>
      </c>
      <c r="P484" s="135">
        <f t="shared" si="275"/>
        <v>0</v>
      </c>
      <c r="Q484" s="135">
        <f t="shared" si="276"/>
        <v>0</v>
      </c>
      <c r="R484" s="135">
        <f t="shared" si="277"/>
        <v>0</v>
      </c>
      <c r="S484" s="135">
        <f t="shared" si="278"/>
        <v>0</v>
      </c>
      <c r="T484" s="135">
        <f t="shared" si="279"/>
        <v>0</v>
      </c>
      <c r="U484" s="135">
        <f t="shared" si="280"/>
        <v>0</v>
      </c>
      <c r="V484" s="135">
        <f t="shared" si="281"/>
        <v>0</v>
      </c>
      <c r="W484" s="135">
        <f t="shared" si="282"/>
        <v>0</v>
      </c>
      <c r="X484" s="135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1">
        <v>39800</v>
      </c>
      <c r="E485" s="137" t="s">
        <v>321</v>
      </c>
      <c r="G485" s="43">
        <v>6.4</v>
      </c>
      <c r="H485" s="135" t="str">
        <f t="shared" si="268"/>
        <v>P, S, T &amp; D Plant - Demand</v>
      </c>
      <c r="I485" s="42">
        <f>'Plt. Class.'!K$214</f>
        <v>4330.8213568131114</v>
      </c>
      <c r="J485" s="135">
        <f t="shared" si="269"/>
        <v>2144.2874823986185</v>
      </c>
      <c r="K485" s="135">
        <f t="shared" si="270"/>
        <v>1090.633092318885</v>
      </c>
      <c r="L485" s="135">
        <f t="shared" si="271"/>
        <v>14.727501178476439</v>
      </c>
      <c r="M485" s="135">
        <f t="shared" si="272"/>
        <v>548.48654055492398</v>
      </c>
      <c r="N485" s="135">
        <f t="shared" si="273"/>
        <v>532.68674036220727</v>
      </c>
      <c r="O485" s="135">
        <f t="shared" si="274"/>
        <v>0</v>
      </c>
      <c r="P485" s="135">
        <f t="shared" si="275"/>
        <v>0</v>
      </c>
      <c r="Q485" s="135">
        <f t="shared" si="276"/>
        <v>0</v>
      </c>
      <c r="R485" s="135">
        <f t="shared" si="277"/>
        <v>0</v>
      </c>
      <c r="S485" s="135">
        <f t="shared" si="278"/>
        <v>0</v>
      </c>
      <c r="T485" s="135">
        <f t="shared" si="279"/>
        <v>0</v>
      </c>
      <c r="U485" s="135">
        <f t="shared" si="280"/>
        <v>0</v>
      </c>
      <c r="V485" s="135">
        <f t="shared" si="281"/>
        <v>0</v>
      </c>
      <c r="W485" s="135">
        <f t="shared" si="282"/>
        <v>0</v>
      </c>
      <c r="X485" s="135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1">
        <v>39900</v>
      </c>
      <c r="E486" s="137" t="s">
        <v>322</v>
      </c>
      <c r="G486" s="43">
        <v>6.4</v>
      </c>
      <c r="H486" s="135" t="str">
        <f t="shared" si="268"/>
        <v>P, S, T &amp; D Plant - Demand</v>
      </c>
      <c r="I486" s="42">
        <f>'Plt. Class.'!K$215</f>
        <v>4824.8152130848521</v>
      </c>
      <c r="J486" s="135">
        <f t="shared" si="269"/>
        <v>2388.8749994336758</v>
      </c>
      <c r="K486" s="135">
        <f t="shared" si="270"/>
        <v>1215.0358331995749</v>
      </c>
      <c r="L486" s="135">
        <f t="shared" si="271"/>
        <v>16.407389241501001</v>
      </c>
      <c r="M486" s="135">
        <f t="shared" si="272"/>
        <v>611.04949546776629</v>
      </c>
      <c r="N486" s="135">
        <f t="shared" si="273"/>
        <v>593.44749574233401</v>
      </c>
      <c r="O486" s="135">
        <f t="shared" si="274"/>
        <v>0</v>
      </c>
      <c r="P486" s="135">
        <f t="shared" si="275"/>
        <v>0</v>
      </c>
      <c r="Q486" s="135">
        <f t="shared" si="276"/>
        <v>0</v>
      </c>
      <c r="R486" s="135">
        <f t="shared" si="277"/>
        <v>0</v>
      </c>
      <c r="S486" s="135">
        <f t="shared" si="278"/>
        <v>0</v>
      </c>
      <c r="T486" s="135">
        <f t="shared" si="279"/>
        <v>0</v>
      </c>
      <c r="U486" s="135">
        <f t="shared" si="280"/>
        <v>0</v>
      </c>
      <c r="V486" s="135">
        <f t="shared" si="281"/>
        <v>0</v>
      </c>
      <c r="W486" s="135">
        <f t="shared" si="282"/>
        <v>0</v>
      </c>
      <c r="X486" s="135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1">
        <v>39901</v>
      </c>
      <c r="E487" s="137" t="s">
        <v>323</v>
      </c>
      <c r="G487" s="43">
        <v>6.4</v>
      </c>
      <c r="H487" s="135" t="str">
        <f t="shared" si="268"/>
        <v>P, S, T &amp; D Plant - Demand</v>
      </c>
      <c r="I487" s="42">
        <f>'Plt. Class.'!K$216</f>
        <v>1128335.7322633958</v>
      </c>
      <c r="J487" s="135">
        <f t="shared" si="269"/>
        <v>558664.50894568418</v>
      </c>
      <c r="K487" s="135">
        <f t="shared" si="270"/>
        <v>284149.39972446085</v>
      </c>
      <c r="L487" s="135">
        <f t="shared" si="271"/>
        <v>3837.0471690050222</v>
      </c>
      <c r="M487" s="135">
        <f t="shared" si="272"/>
        <v>142900.59815098566</v>
      </c>
      <c r="N487" s="135">
        <f t="shared" si="273"/>
        <v>138784.17827325998</v>
      </c>
      <c r="O487" s="135">
        <f t="shared" si="274"/>
        <v>0</v>
      </c>
      <c r="P487" s="135">
        <f t="shared" si="275"/>
        <v>0</v>
      </c>
      <c r="Q487" s="135">
        <f t="shared" si="276"/>
        <v>0</v>
      </c>
      <c r="R487" s="135">
        <f t="shared" si="277"/>
        <v>0</v>
      </c>
      <c r="S487" s="135">
        <f t="shared" si="278"/>
        <v>0</v>
      </c>
      <c r="T487" s="135">
        <f t="shared" si="279"/>
        <v>0</v>
      </c>
      <c r="U487" s="135">
        <f t="shared" si="280"/>
        <v>0</v>
      </c>
      <c r="V487" s="135">
        <f t="shared" si="281"/>
        <v>0</v>
      </c>
      <c r="W487" s="135">
        <f t="shared" si="282"/>
        <v>0</v>
      </c>
      <c r="X487" s="135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1">
        <v>39902</v>
      </c>
      <c r="E488" s="137" t="s">
        <v>324</v>
      </c>
      <c r="G488" s="43">
        <v>6.4</v>
      </c>
      <c r="H488" s="135" t="str">
        <f t="shared" si="268"/>
        <v>P, S, T &amp; D Plant - Demand</v>
      </c>
      <c r="I488" s="42">
        <f>'Plt. Class.'!K$217</f>
        <v>600479.5179273563</v>
      </c>
      <c r="J488" s="135">
        <f t="shared" si="269"/>
        <v>297310.97351840069</v>
      </c>
      <c r="K488" s="135">
        <f t="shared" si="270"/>
        <v>151219.0828377147</v>
      </c>
      <c r="L488" s="135">
        <f t="shared" si="271"/>
        <v>2042.0059104986378</v>
      </c>
      <c r="M488" s="135">
        <f t="shared" si="272"/>
        <v>76049.069293503257</v>
      </c>
      <c r="N488" s="135">
        <f t="shared" si="273"/>
        <v>73858.386367239</v>
      </c>
      <c r="O488" s="135">
        <f t="shared" si="274"/>
        <v>0</v>
      </c>
      <c r="P488" s="135">
        <f t="shared" si="275"/>
        <v>0</v>
      </c>
      <c r="Q488" s="135">
        <f t="shared" si="276"/>
        <v>0</v>
      </c>
      <c r="R488" s="135">
        <f t="shared" si="277"/>
        <v>0</v>
      </c>
      <c r="S488" s="135">
        <f t="shared" si="278"/>
        <v>0</v>
      </c>
      <c r="T488" s="135">
        <f t="shared" si="279"/>
        <v>0</v>
      </c>
      <c r="U488" s="135">
        <f t="shared" si="280"/>
        <v>0</v>
      </c>
      <c r="V488" s="135">
        <f t="shared" si="281"/>
        <v>0</v>
      </c>
      <c r="W488" s="135">
        <f t="shared" si="282"/>
        <v>0</v>
      </c>
      <c r="X488" s="135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1">
        <v>39903</v>
      </c>
      <c r="E489" s="137" t="s">
        <v>325</v>
      </c>
      <c r="G489" s="43">
        <v>6.4</v>
      </c>
      <c r="H489" s="135" t="str">
        <f t="shared" si="268"/>
        <v>P, S, T &amp; D Plant - Demand</v>
      </c>
      <c r="I489" s="42">
        <f>'Plt. Class.'!K$218</f>
        <v>107737.56404003847</v>
      </c>
      <c r="J489" s="135">
        <f t="shared" si="269"/>
        <v>53343.301633012452</v>
      </c>
      <c r="K489" s="135">
        <f t="shared" si="270"/>
        <v>27131.609213813535</v>
      </c>
      <c r="L489" s="135">
        <f t="shared" si="271"/>
        <v>366.37509854099454</v>
      </c>
      <c r="M489" s="135">
        <f t="shared" si="272"/>
        <v>13644.664353373215</v>
      </c>
      <c r="N489" s="135">
        <f t="shared" si="273"/>
        <v>13251.613741298272</v>
      </c>
      <c r="O489" s="135">
        <f t="shared" si="274"/>
        <v>0</v>
      </c>
      <c r="P489" s="135">
        <f t="shared" si="275"/>
        <v>0</v>
      </c>
      <c r="Q489" s="135">
        <f t="shared" si="276"/>
        <v>0</v>
      </c>
      <c r="R489" s="135">
        <f t="shared" si="277"/>
        <v>0</v>
      </c>
      <c r="S489" s="135">
        <f t="shared" si="278"/>
        <v>0</v>
      </c>
      <c r="T489" s="135">
        <f t="shared" si="279"/>
        <v>0</v>
      </c>
      <c r="U489" s="135">
        <f t="shared" si="280"/>
        <v>0</v>
      </c>
      <c r="V489" s="135">
        <f t="shared" si="281"/>
        <v>0</v>
      </c>
      <c r="W489" s="135">
        <f t="shared" si="282"/>
        <v>0</v>
      </c>
      <c r="X489" s="135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1">
        <v>39904</v>
      </c>
      <c r="E490" s="137" t="s">
        <v>326</v>
      </c>
      <c r="G490" s="43">
        <v>6.4</v>
      </c>
      <c r="H490" s="135" t="str">
        <f t="shared" si="268"/>
        <v>P, S, T &amp; D Plant - Demand</v>
      </c>
      <c r="I490" s="42">
        <f>'Plt. Class.'!K$219</f>
        <v>0</v>
      </c>
      <c r="J490" s="135">
        <f t="shared" si="269"/>
        <v>0</v>
      </c>
      <c r="K490" s="135">
        <f t="shared" si="270"/>
        <v>0</v>
      </c>
      <c r="L490" s="135">
        <f t="shared" si="271"/>
        <v>0</v>
      </c>
      <c r="M490" s="135">
        <f t="shared" si="272"/>
        <v>0</v>
      </c>
      <c r="N490" s="135">
        <f t="shared" si="273"/>
        <v>0</v>
      </c>
      <c r="O490" s="135">
        <f t="shared" si="274"/>
        <v>0</v>
      </c>
      <c r="P490" s="135">
        <f t="shared" si="275"/>
        <v>0</v>
      </c>
      <c r="Q490" s="135">
        <f t="shared" si="276"/>
        <v>0</v>
      </c>
      <c r="R490" s="135">
        <f t="shared" si="277"/>
        <v>0</v>
      </c>
      <c r="S490" s="135">
        <f t="shared" si="278"/>
        <v>0</v>
      </c>
      <c r="T490" s="135">
        <f t="shared" si="279"/>
        <v>0</v>
      </c>
      <c r="U490" s="135">
        <f t="shared" si="280"/>
        <v>0</v>
      </c>
      <c r="V490" s="135">
        <f t="shared" si="281"/>
        <v>0</v>
      </c>
      <c r="W490" s="135">
        <f t="shared" si="282"/>
        <v>0</v>
      </c>
      <c r="X490" s="135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1">
        <v>39905</v>
      </c>
      <c r="E491" s="137" t="s">
        <v>327</v>
      </c>
      <c r="G491" s="43">
        <v>6.4</v>
      </c>
      <c r="H491" s="135" t="str">
        <f t="shared" si="268"/>
        <v>P, S, T &amp; D Plant - Demand</v>
      </c>
      <c r="I491" s="42">
        <f>'Plt. Class.'!K$220</f>
        <v>0</v>
      </c>
      <c r="J491" s="135">
        <f t="shared" si="269"/>
        <v>0</v>
      </c>
      <c r="K491" s="135">
        <f t="shared" si="270"/>
        <v>0</v>
      </c>
      <c r="L491" s="135">
        <f t="shared" si="271"/>
        <v>0</v>
      </c>
      <c r="M491" s="135">
        <f t="shared" si="272"/>
        <v>0</v>
      </c>
      <c r="N491" s="135">
        <f t="shared" si="273"/>
        <v>0</v>
      </c>
      <c r="O491" s="135">
        <f t="shared" si="274"/>
        <v>0</v>
      </c>
      <c r="P491" s="135">
        <f t="shared" si="275"/>
        <v>0</v>
      </c>
      <c r="Q491" s="135">
        <f t="shared" si="276"/>
        <v>0</v>
      </c>
      <c r="R491" s="135">
        <f t="shared" si="277"/>
        <v>0</v>
      </c>
      <c r="S491" s="135">
        <f t="shared" si="278"/>
        <v>0</v>
      </c>
      <c r="T491" s="135">
        <f t="shared" si="279"/>
        <v>0</v>
      </c>
      <c r="U491" s="135">
        <f t="shared" si="280"/>
        <v>0</v>
      </c>
      <c r="V491" s="135">
        <f t="shared" si="281"/>
        <v>0</v>
      </c>
      <c r="W491" s="135">
        <f t="shared" si="282"/>
        <v>0</v>
      </c>
      <c r="X491" s="135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1">
        <v>39906</v>
      </c>
      <c r="E492" s="137" t="s">
        <v>328</v>
      </c>
      <c r="G492" s="43">
        <v>6.4</v>
      </c>
      <c r="H492" s="135" t="str">
        <f t="shared" si="268"/>
        <v>P, S, T &amp; D Plant - Demand</v>
      </c>
      <c r="I492" s="42">
        <f>'Plt. Class.'!K$221</f>
        <v>70466.429365355347</v>
      </c>
      <c r="J492" s="135">
        <f t="shared" si="269"/>
        <v>34889.520940352733</v>
      </c>
      <c r="K492" s="135">
        <f t="shared" si="270"/>
        <v>17745.599144260486</v>
      </c>
      <c r="L492" s="135">
        <f t="shared" si="271"/>
        <v>239.62993068016354</v>
      </c>
      <c r="M492" s="135">
        <f t="shared" si="272"/>
        <v>8924.378283823431</v>
      </c>
      <c r="N492" s="135">
        <f t="shared" si="273"/>
        <v>8667.3010662385259</v>
      </c>
      <c r="O492" s="135">
        <f t="shared" si="274"/>
        <v>0</v>
      </c>
      <c r="P492" s="135">
        <f t="shared" si="275"/>
        <v>0</v>
      </c>
      <c r="Q492" s="135">
        <f t="shared" si="276"/>
        <v>0</v>
      </c>
      <c r="R492" s="135">
        <f t="shared" si="277"/>
        <v>0</v>
      </c>
      <c r="S492" s="135">
        <f t="shared" si="278"/>
        <v>0</v>
      </c>
      <c r="T492" s="135">
        <f t="shared" si="279"/>
        <v>0</v>
      </c>
      <c r="U492" s="135">
        <f t="shared" si="280"/>
        <v>0</v>
      </c>
      <c r="V492" s="135">
        <f t="shared" si="281"/>
        <v>0</v>
      </c>
      <c r="W492" s="135">
        <f t="shared" si="282"/>
        <v>0</v>
      </c>
      <c r="X492" s="135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1">
        <v>39907</v>
      </c>
      <c r="E493" s="137" t="s">
        <v>329</v>
      </c>
      <c r="G493" s="43">
        <v>6.4</v>
      </c>
      <c r="H493" s="135" t="str">
        <f t="shared" si="268"/>
        <v>P, S, T &amp; D Plant - Demand</v>
      </c>
      <c r="I493" s="42">
        <f>'Plt. Class.'!K$222</f>
        <v>43745.100926030493</v>
      </c>
      <c r="J493" s="135">
        <f t="shared" si="269"/>
        <v>21659.187623702128</v>
      </c>
      <c r="K493" s="135">
        <f t="shared" si="270"/>
        <v>11016.352503596741</v>
      </c>
      <c r="L493" s="135">
        <f t="shared" si="271"/>
        <v>148.76070203800063</v>
      </c>
      <c r="M493" s="135">
        <f t="shared" si="272"/>
        <v>5540.1959804688076</v>
      </c>
      <c r="N493" s="135">
        <f t="shared" si="273"/>
        <v>5380.604116224813</v>
      </c>
      <c r="O493" s="135">
        <f t="shared" si="274"/>
        <v>0</v>
      </c>
      <c r="P493" s="135">
        <f t="shared" si="275"/>
        <v>0</v>
      </c>
      <c r="Q493" s="135">
        <f t="shared" si="276"/>
        <v>0</v>
      </c>
      <c r="R493" s="135">
        <f t="shared" si="277"/>
        <v>0</v>
      </c>
      <c r="S493" s="135">
        <f t="shared" si="278"/>
        <v>0</v>
      </c>
      <c r="T493" s="135">
        <f t="shared" si="279"/>
        <v>0</v>
      </c>
      <c r="U493" s="135">
        <f t="shared" si="280"/>
        <v>0</v>
      </c>
      <c r="V493" s="135">
        <f t="shared" si="281"/>
        <v>0</v>
      </c>
      <c r="W493" s="135">
        <f t="shared" si="282"/>
        <v>0</v>
      </c>
      <c r="X493" s="135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1">
        <v>39908</v>
      </c>
      <c r="E494" s="137" t="s">
        <v>330</v>
      </c>
      <c r="G494" s="43">
        <v>6.4</v>
      </c>
      <c r="H494" s="135" t="str">
        <f t="shared" si="268"/>
        <v>P, S, T &amp; D Plant - Demand</v>
      </c>
      <c r="I494" s="42">
        <f>'Plt. Class.'!K$223</f>
        <v>2190846.613311376</v>
      </c>
      <c r="J494" s="135">
        <f t="shared" si="269"/>
        <v>1084737.6471413563</v>
      </c>
      <c r="K494" s="135">
        <f t="shared" si="270"/>
        <v>551722.09144881915</v>
      </c>
      <c r="L494" s="135">
        <f t="shared" si="271"/>
        <v>7450.248675957283</v>
      </c>
      <c r="M494" s="135">
        <f t="shared" si="272"/>
        <v>277464.66104662349</v>
      </c>
      <c r="N494" s="135">
        <f t="shared" si="273"/>
        <v>269471.96499861981</v>
      </c>
      <c r="O494" s="135">
        <f t="shared" si="274"/>
        <v>0</v>
      </c>
      <c r="P494" s="135">
        <f t="shared" si="275"/>
        <v>0</v>
      </c>
      <c r="Q494" s="135">
        <f t="shared" si="276"/>
        <v>0</v>
      </c>
      <c r="R494" s="135">
        <f t="shared" si="277"/>
        <v>0</v>
      </c>
      <c r="S494" s="135">
        <f t="shared" si="278"/>
        <v>0</v>
      </c>
      <c r="T494" s="135">
        <f t="shared" si="279"/>
        <v>0</v>
      </c>
      <c r="U494" s="135">
        <f t="shared" si="280"/>
        <v>0</v>
      </c>
      <c r="V494" s="135">
        <f t="shared" si="281"/>
        <v>0</v>
      </c>
      <c r="W494" s="135">
        <f t="shared" si="282"/>
        <v>0</v>
      </c>
      <c r="X494" s="135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1">
        <v>39909</v>
      </c>
      <c r="E495" s="137" t="s">
        <v>331</v>
      </c>
      <c r="G495" s="43">
        <v>6.4</v>
      </c>
      <c r="H495" s="135" t="str">
        <f t="shared" si="268"/>
        <v>P, S, T &amp; D Plant - Demand</v>
      </c>
      <c r="I495" s="42">
        <f>'Plt. Class.'!K$224</f>
        <v>714968.45722565474</v>
      </c>
      <c r="J495" s="135">
        <f t="shared" si="269"/>
        <v>353997.0335481519</v>
      </c>
      <c r="K495" s="135">
        <f t="shared" si="270"/>
        <v>180050.89454631312</v>
      </c>
      <c r="L495" s="135">
        <f t="shared" si="271"/>
        <v>2431.3399073363585</v>
      </c>
      <c r="M495" s="135">
        <f t="shared" si="272"/>
        <v>90548.776640872427</v>
      </c>
      <c r="N495" s="135">
        <f t="shared" si="273"/>
        <v>87940.41258298092</v>
      </c>
      <c r="O495" s="135">
        <f t="shared" si="274"/>
        <v>0</v>
      </c>
      <c r="P495" s="135">
        <f t="shared" si="275"/>
        <v>0</v>
      </c>
      <c r="Q495" s="135">
        <f t="shared" si="276"/>
        <v>0</v>
      </c>
      <c r="R495" s="135">
        <f t="shared" si="277"/>
        <v>0</v>
      </c>
      <c r="S495" s="135">
        <f t="shared" si="278"/>
        <v>0</v>
      </c>
      <c r="T495" s="135">
        <f t="shared" si="279"/>
        <v>0</v>
      </c>
      <c r="U495" s="135">
        <f t="shared" si="280"/>
        <v>0</v>
      </c>
      <c r="V495" s="135">
        <f t="shared" si="281"/>
        <v>0</v>
      </c>
      <c r="W495" s="135">
        <f t="shared" si="282"/>
        <v>0</v>
      </c>
      <c r="X495" s="135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1">
        <v>39931</v>
      </c>
      <c r="E496" s="137" t="s">
        <v>540</v>
      </c>
      <c r="G496" s="43">
        <v>6.4</v>
      </c>
      <c r="H496" s="135" t="str">
        <f t="shared" si="268"/>
        <v>P, S, T &amp; D Plant - Demand</v>
      </c>
      <c r="I496" s="42">
        <f>'Plt. Class.'!K$225</f>
        <v>0</v>
      </c>
      <c r="J496" s="135">
        <f t="shared" si="269"/>
        <v>0</v>
      </c>
      <c r="K496" s="135">
        <f t="shared" si="270"/>
        <v>0</v>
      </c>
      <c r="L496" s="135">
        <f t="shared" si="271"/>
        <v>0</v>
      </c>
      <c r="M496" s="135">
        <f t="shared" si="272"/>
        <v>0</v>
      </c>
      <c r="N496" s="135">
        <f t="shared" si="273"/>
        <v>0</v>
      </c>
      <c r="O496" s="135">
        <f t="shared" si="274"/>
        <v>0</v>
      </c>
      <c r="P496" s="135">
        <f t="shared" si="275"/>
        <v>0</v>
      </c>
      <c r="Q496" s="135">
        <f t="shared" si="276"/>
        <v>0</v>
      </c>
      <c r="R496" s="135">
        <f t="shared" si="277"/>
        <v>0</v>
      </c>
      <c r="S496" s="135">
        <f t="shared" si="278"/>
        <v>0</v>
      </c>
      <c r="T496" s="135">
        <f t="shared" si="279"/>
        <v>0</v>
      </c>
      <c r="U496" s="135">
        <f t="shared" si="280"/>
        <v>0</v>
      </c>
      <c r="V496" s="135">
        <f t="shared" si="281"/>
        <v>0</v>
      </c>
      <c r="W496" s="135">
        <f t="shared" si="282"/>
        <v>0</v>
      </c>
      <c r="X496" s="135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5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5"/>
      <c r="I498" s="42">
        <f>'Plt. Class.'!K$227</f>
        <v>5514074.2755928133</v>
      </c>
      <c r="J498" s="42">
        <f>SUM(J463:J496)</f>
        <v>2730142.7309092619</v>
      </c>
      <c r="K498" s="42">
        <f t="shared" ref="K498:X498" si="286">SUM(K463:K496)</f>
        <v>1388612.3169234484</v>
      </c>
      <c r="L498" s="42">
        <f t="shared" si="286"/>
        <v>18751.301127728366</v>
      </c>
      <c r="M498" s="42">
        <f t="shared" si="286"/>
        <v>698342.24841089733</v>
      </c>
      <c r="N498" s="42">
        <f t="shared" si="286"/>
        <v>678225.67822147836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5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359</v>
      </c>
      <c r="E500" s="44"/>
      <c r="G500" s="43">
        <v>6.4</v>
      </c>
      <c r="H500" s="135" t="str">
        <f>VLOOKUP($G500,alloc,3)</f>
        <v>P, S, T &amp; D Plant - Demand</v>
      </c>
      <c r="I500" s="42">
        <f>'Plt. Class.'!K$229</f>
        <v>263636.96810988081</v>
      </c>
      <c r="J500" s="135">
        <f>$I500*VLOOKUP($G500,alloc,6)</f>
        <v>130532.61818943603</v>
      </c>
      <c r="K500" s="135">
        <f>$I500*VLOOKUP($G500,alloc,7)</f>
        <v>66391.840736381229</v>
      </c>
      <c r="L500" s="135">
        <f>$I500*VLOOKUP($G500,alloc,8)</f>
        <v>896.53057437247151</v>
      </c>
      <c r="M500" s="135">
        <f>$I500*VLOOKUP($G500,alloc,9)</f>
        <v>33388.892472670363</v>
      </c>
      <c r="N500" s="135">
        <f>$I500*VLOOKUP($G500,alloc,10)</f>
        <v>32427.086137020691</v>
      </c>
      <c r="O500" s="135">
        <f>$I500*VLOOKUP($G500,alloc,11)</f>
        <v>0</v>
      </c>
      <c r="P500" s="135">
        <f>$I500*VLOOKUP($G500,alloc,12)</f>
        <v>0</v>
      </c>
      <c r="Q500" s="135">
        <f>$I500*VLOOKUP($G500,alloc,13)</f>
        <v>0</v>
      </c>
      <c r="R500" s="135">
        <f>$I500*VLOOKUP($G500,alloc,14)</f>
        <v>0</v>
      </c>
      <c r="S500" s="135">
        <f>$I500*VLOOKUP($G500,alloc,15)</f>
        <v>0</v>
      </c>
      <c r="T500" s="135">
        <f>$I500*VLOOKUP($G500,alloc,16)</f>
        <v>0</v>
      </c>
      <c r="U500" s="135">
        <f>$I500*VLOOKUP($G500,alloc,17)</f>
        <v>0</v>
      </c>
      <c r="V500" s="135">
        <f>$I500*VLOOKUP($G500,alloc,18)</f>
        <v>0</v>
      </c>
      <c r="W500" s="135">
        <f>$I500*VLOOKUP($G500,alloc,19)</f>
        <v>0</v>
      </c>
      <c r="X500" s="135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5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363</v>
      </c>
      <c r="E502" s="44"/>
      <c r="G502" s="43"/>
      <c r="H502" s="135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5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5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5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1">
        <v>37400</v>
      </c>
      <c r="E506" s="137" t="s">
        <v>125</v>
      </c>
      <c r="G506" s="43">
        <v>6.4</v>
      </c>
      <c r="H506" s="135" t="str">
        <f t="shared" ref="H506:H539" si="287">VLOOKUP($G506,alloc,3)</f>
        <v>P, S, T &amp; D Plant - Demand</v>
      </c>
      <c r="I506" s="42">
        <f>'Plt. Class.'!K$235</f>
        <v>118346.0679006327</v>
      </c>
      <c r="J506" s="135">
        <f t="shared" ref="J506:J539" si="288">$I506*VLOOKUP($G506,alloc,6)</f>
        <v>58595.811529192695</v>
      </c>
      <c r="K506" s="135">
        <f t="shared" ref="K506:K539" si="289">$I506*VLOOKUP($G506,alloc,7)</f>
        <v>29803.154497517095</v>
      </c>
      <c r="L506" s="135">
        <f t="shared" ref="L506:L539" si="290">$I506*VLOOKUP($G506,alloc,8)</f>
        <v>402.45064639590356</v>
      </c>
      <c r="M506" s="135">
        <f t="shared" ref="M506:M539" si="291">$I506*VLOOKUP($G506,alloc,9)</f>
        <v>14988.202011375943</v>
      </c>
      <c r="N506" s="135">
        <f t="shared" ref="N506:N539" si="292">$I506*VLOOKUP($G506,alloc,10)</f>
        <v>14556.449216151059</v>
      </c>
      <c r="O506" s="135">
        <f t="shared" ref="O506:O539" si="293">$I506*VLOOKUP($G506,alloc,11)</f>
        <v>0</v>
      </c>
      <c r="P506" s="135">
        <f t="shared" ref="P506:P539" si="294">$I506*VLOOKUP($G506,alloc,12)</f>
        <v>0</v>
      </c>
      <c r="Q506" s="135">
        <f t="shared" ref="Q506:Q539" si="295">$I506*VLOOKUP($G506,alloc,13)</f>
        <v>0</v>
      </c>
      <c r="R506" s="135">
        <f t="shared" ref="R506:R539" si="296">$I506*VLOOKUP($G506,alloc,14)</f>
        <v>0</v>
      </c>
      <c r="S506" s="135">
        <f t="shared" ref="S506:S539" si="297">$I506*VLOOKUP($G506,alloc,15)</f>
        <v>0</v>
      </c>
      <c r="T506" s="135">
        <f t="shared" ref="T506:T539" si="298">$I506*VLOOKUP($G506,alloc,16)</f>
        <v>0</v>
      </c>
      <c r="U506" s="135">
        <f t="shared" ref="U506:U539" si="299">$I506*VLOOKUP($G506,alloc,17)</f>
        <v>0</v>
      </c>
      <c r="V506" s="135">
        <f t="shared" ref="V506:V539" si="300">$I506*VLOOKUP($G506,alloc,18)</f>
        <v>0</v>
      </c>
      <c r="W506" s="135">
        <f t="shared" ref="W506:W539" si="301">$I506*VLOOKUP($G506,alloc,19)</f>
        <v>0</v>
      </c>
      <c r="X506" s="135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1">
        <v>39001</v>
      </c>
      <c r="E507" s="137" t="s">
        <v>302</v>
      </c>
      <c r="G507" s="43">
        <v>6.4</v>
      </c>
      <c r="H507" s="135" t="str">
        <f t="shared" si="287"/>
        <v>P, S, T &amp; D Plant - Demand</v>
      </c>
      <c r="I507" s="42">
        <f>'Plt. Class.'!K$236</f>
        <v>0</v>
      </c>
      <c r="J507" s="135">
        <f t="shared" si="288"/>
        <v>0</v>
      </c>
      <c r="K507" s="135">
        <f t="shared" si="289"/>
        <v>0</v>
      </c>
      <c r="L507" s="135">
        <f t="shared" si="290"/>
        <v>0</v>
      </c>
      <c r="M507" s="135">
        <f t="shared" si="291"/>
        <v>0</v>
      </c>
      <c r="N507" s="135">
        <f t="shared" si="292"/>
        <v>0</v>
      </c>
      <c r="O507" s="135">
        <f t="shared" si="293"/>
        <v>0</v>
      </c>
      <c r="P507" s="135">
        <f t="shared" si="294"/>
        <v>0</v>
      </c>
      <c r="Q507" s="135">
        <f t="shared" si="295"/>
        <v>0</v>
      </c>
      <c r="R507" s="135">
        <f t="shared" si="296"/>
        <v>0</v>
      </c>
      <c r="S507" s="135">
        <f t="shared" si="297"/>
        <v>0</v>
      </c>
      <c r="T507" s="135">
        <f t="shared" si="298"/>
        <v>0</v>
      </c>
      <c r="U507" s="135">
        <f t="shared" si="299"/>
        <v>0</v>
      </c>
      <c r="V507" s="135">
        <f t="shared" si="300"/>
        <v>0</v>
      </c>
      <c r="W507" s="135">
        <f t="shared" si="301"/>
        <v>0</v>
      </c>
      <c r="X507" s="135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1">
        <v>36602</v>
      </c>
      <c r="E508" s="137" t="s">
        <v>149</v>
      </c>
      <c r="G508" s="43">
        <v>6.4</v>
      </c>
      <c r="H508" s="135" t="str">
        <f t="shared" si="287"/>
        <v>P, S, T &amp; D Plant - Demand</v>
      </c>
      <c r="I508" s="42">
        <f>'Plt. Class.'!K$237</f>
        <v>687313.0213913219</v>
      </c>
      <c r="J508" s="135">
        <f t="shared" si="288"/>
        <v>340304.20255974197</v>
      </c>
      <c r="K508" s="135">
        <f t="shared" si="289"/>
        <v>173086.41113349004</v>
      </c>
      <c r="L508" s="135">
        <f t="shared" si="290"/>
        <v>2337.2941293453841</v>
      </c>
      <c r="M508" s="135">
        <f t="shared" si="291"/>
        <v>87046.292220809919</v>
      </c>
      <c r="N508" s="135">
        <f t="shared" si="292"/>
        <v>84538.821347934587</v>
      </c>
      <c r="O508" s="135">
        <f t="shared" si="293"/>
        <v>0</v>
      </c>
      <c r="P508" s="135">
        <f t="shared" si="294"/>
        <v>0</v>
      </c>
      <c r="Q508" s="135">
        <f t="shared" si="295"/>
        <v>0</v>
      </c>
      <c r="R508" s="135">
        <f t="shared" si="296"/>
        <v>0</v>
      </c>
      <c r="S508" s="135">
        <f t="shared" si="297"/>
        <v>0</v>
      </c>
      <c r="T508" s="135">
        <f t="shared" si="298"/>
        <v>0</v>
      </c>
      <c r="U508" s="135">
        <f t="shared" si="299"/>
        <v>0</v>
      </c>
      <c r="V508" s="135">
        <f t="shared" si="300"/>
        <v>0</v>
      </c>
      <c r="W508" s="135">
        <f t="shared" si="301"/>
        <v>0</v>
      </c>
      <c r="X508" s="135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1">
        <v>37503</v>
      </c>
      <c r="E509" s="137" t="s">
        <v>289</v>
      </c>
      <c r="G509" s="43">
        <v>6.4</v>
      </c>
      <c r="H509" s="135" t="str">
        <f t="shared" si="287"/>
        <v>P, S, T &amp; D Plant - Demand</v>
      </c>
      <c r="I509" s="42">
        <f>'Plt. Class.'!K$238</f>
        <v>0</v>
      </c>
      <c r="J509" s="135">
        <f t="shared" si="288"/>
        <v>0</v>
      </c>
      <c r="K509" s="135">
        <f t="shared" si="289"/>
        <v>0</v>
      </c>
      <c r="L509" s="135">
        <f t="shared" si="290"/>
        <v>0</v>
      </c>
      <c r="M509" s="135">
        <f t="shared" si="291"/>
        <v>0</v>
      </c>
      <c r="N509" s="135">
        <f t="shared" si="292"/>
        <v>0</v>
      </c>
      <c r="O509" s="135">
        <f t="shared" si="293"/>
        <v>0</v>
      </c>
      <c r="P509" s="135">
        <f t="shared" si="294"/>
        <v>0</v>
      </c>
      <c r="Q509" s="135">
        <f t="shared" si="295"/>
        <v>0</v>
      </c>
      <c r="R509" s="135">
        <f t="shared" si="296"/>
        <v>0</v>
      </c>
      <c r="S509" s="135">
        <f t="shared" si="297"/>
        <v>0</v>
      </c>
      <c r="T509" s="135">
        <f t="shared" si="298"/>
        <v>0</v>
      </c>
      <c r="U509" s="135">
        <f t="shared" si="299"/>
        <v>0</v>
      </c>
      <c r="V509" s="135">
        <f t="shared" si="300"/>
        <v>0</v>
      </c>
      <c r="W509" s="135">
        <f t="shared" si="301"/>
        <v>0</v>
      </c>
      <c r="X509" s="135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1">
        <v>39004</v>
      </c>
      <c r="E510" s="137" t="s">
        <v>304</v>
      </c>
      <c r="G510" s="43">
        <v>6.4</v>
      </c>
      <c r="H510" s="135" t="str">
        <f t="shared" si="287"/>
        <v>P, S, T &amp; D Plant - Demand</v>
      </c>
      <c r="I510" s="42">
        <f>'Plt. Class.'!K$239</f>
        <v>0</v>
      </c>
      <c r="J510" s="135">
        <f t="shared" si="288"/>
        <v>0</v>
      </c>
      <c r="K510" s="135">
        <f t="shared" si="289"/>
        <v>0</v>
      </c>
      <c r="L510" s="135">
        <f t="shared" si="290"/>
        <v>0</v>
      </c>
      <c r="M510" s="135">
        <f t="shared" si="291"/>
        <v>0</v>
      </c>
      <c r="N510" s="135">
        <f t="shared" si="292"/>
        <v>0</v>
      </c>
      <c r="O510" s="135">
        <f t="shared" si="293"/>
        <v>0</v>
      </c>
      <c r="P510" s="135">
        <f t="shared" si="294"/>
        <v>0</v>
      </c>
      <c r="Q510" s="135">
        <f t="shared" si="295"/>
        <v>0</v>
      </c>
      <c r="R510" s="135">
        <f t="shared" si="296"/>
        <v>0</v>
      </c>
      <c r="S510" s="135">
        <f t="shared" si="297"/>
        <v>0</v>
      </c>
      <c r="T510" s="135">
        <f t="shared" si="298"/>
        <v>0</v>
      </c>
      <c r="U510" s="135">
        <f t="shared" si="299"/>
        <v>0</v>
      </c>
      <c r="V510" s="135">
        <f t="shared" si="300"/>
        <v>0</v>
      </c>
      <c r="W510" s="135">
        <f t="shared" si="301"/>
        <v>0</v>
      </c>
      <c r="X510" s="135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1">
        <v>39009</v>
      </c>
      <c r="E511" s="137" t="s">
        <v>305</v>
      </c>
      <c r="G511" s="43">
        <v>6.4</v>
      </c>
      <c r="H511" s="135" t="str">
        <f t="shared" si="287"/>
        <v>P, S, T &amp; D Plant - Demand</v>
      </c>
      <c r="I511" s="42">
        <f>'Plt. Class.'!K$240</f>
        <v>91444.11052629941</v>
      </c>
      <c r="J511" s="135">
        <f t="shared" si="288"/>
        <v>45276.04474660421</v>
      </c>
      <c r="K511" s="135">
        <f t="shared" si="289"/>
        <v>23028.419974135537</v>
      </c>
      <c r="L511" s="135">
        <f t="shared" si="290"/>
        <v>310.96716640647168</v>
      </c>
      <c r="M511" s="135">
        <f t="shared" si="291"/>
        <v>11581.143553240416</v>
      </c>
      <c r="N511" s="135">
        <f t="shared" si="292"/>
        <v>11247.535085912774</v>
      </c>
      <c r="O511" s="135">
        <f t="shared" si="293"/>
        <v>0</v>
      </c>
      <c r="P511" s="135">
        <f t="shared" si="294"/>
        <v>0</v>
      </c>
      <c r="Q511" s="135">
        <f t="shared" si="295"/>
        <v>0</v>
      </c>
      <c r="R511" s="135">
        <f t="shared" si="296"/>
        <v>0</v>
      </c>
      <c r="S511" s="135">
        <f t="shared" si="297"/>
        <v>0</v>
      </c>
      <c r="T511" s="135">
        <f t="shared" si="298"/>
        <v>0</v>
      </c>
      <c r="U511" s="135">
        <f t="shared" si="299"/>
        <v>0</v>
      </c>
      <c r="V511" s="135">
        <f t="shared" si="300"/>
        <v>0</v>
      </c>
      <c r="W511" s="135">
        <f t="shared" si="301"/>
        <v>0</v>
      </c>
      <c r="X511" s="135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1">
        <v>39100</v>
      </c>
      <c r="E512" s="137" t="s">
        <v>306</v>
      </c>
      <c r="G512" s="43">
        <v>6.4</v>
      </c>
      <c r="H512" s="135" t="str">
        <f t="shared" si="287"/>
        <v>P, S, T &amp; D Plant - Demand</v>
      </c>
      <c r="I512" s="42">
        <f>'Plt. Class.'!K$241</f>
        <v>105811.93339386192</v>
      </c>
      <c r="J512" s="135">
        <f t="shared" si="288"/>
        <v>52389.878402145689</v>
      </c>
      <c r="K512" s="135">
        <f t="shared" si="289"/>
        <v>26646.676603282362</v>
      </c>
      <c r="L512" s="135">
        <f t="shared" si="290"/>
        <v>359.82675002362595</v>
      </c>
      <c r="M512" s="135">
        <f t="shared" si="291"/>
        <v>13400.788560656352</v>
      </c>
      <c r="N512" s="135">
        <f t="shared" si="292"/>
        <v>13014.763077753891</v>
      </c>
      <c r="O512" s="135">
        <f t="shared" si="293"/>
        <v>0</v>
      </c>
      <c r="P512" s="135">
        <f t="shared" si="294"/>
        <v>0</v>
      </c>
      <c r="Q512" s="135">
        <f t="shared" si="295"/>
        <v>0</v>
      </c>
      <c r="R512" s="135">
        <f t="shared" si="296"/>
        <v>0</v>
      </c>
      <c r="S512" s="135">
        <f t="shared" si="297"/>
        <v>0</v>
      </c>
      <c r="T512" s="135">
        <f t="shared" si="298"/>
        <v>0</v>
      </c>
      <c r="U512" s="135">
        <f t="shared" si="299"/>
        <v>0</v>
      </c>
      <c r="V512" s="135">
        <f t="shared" si="300"/>
        <v>0</v>
      </c>
      <c r="W512" s="135">
        <f t="shared" si="301"/>
        <v>0</v>
      </c>
      <c r="X512" s="135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1">
        <v>39102</v>
      </c>
      <c r="E513" s="137" t="s">
        <v>307</v>
      </c>
      <c r="G513" s="43">
        <v>6.4</v>
      </c>
      <c r="H513" s="135" t="str">
        <f t="shared" si="287"/>
        <v>P, S, T &amp; D Plant - Demand</v>
      </c>
      <c r="I513" s="42">
        <f>'Plt. Class.'!K$242</f>
        <v>0</v>
      </c>
      <c r="J513" s="135">
        <f t="shared" si="288"/>
        <v>0</v>
      </c>
      <c r="K513" s="135">
        <f t="shared" si="289"/>
        <v>0</v>
      </c>
      <c r="L513" s="135">
        <f t="shared" si="290"/>
        <v>0</v>
      </c>
      <c r="M513" s="135">
        <f t="shared" si="291"/>
        <v>0</v>
      </c>
      <c r="N513" s="135">
        <f t="shared" si="292"/>
        <v>0</v>
      </c>
      <c r="O513" s="135">
        <f t="shared" si="293"/>
        <v>0</v>
      </c>
      <c r="P513" s="135">
        <f t="shared" si="294"/>
        <v>0</v>
      </c>
      <c r="Q513" s="135">
        <f t="shared" si="295"/>
        <v>0</v>
      </c>
      <c r="R513" s="135">
        <f t="shared" si="296"/>
        <v>0</v>
      </c>
      <c r="S513" s="135">
        <f t="shared" si="297"/>
        <v>0</v>
      </c>
      <c r="T513" s="135">
        <f t="shared" si="298"/>
        <v>0</v>
      </c>
      <c r="U513" s="135">
        <f t="shared" si="299"/>
        <v>0</v>
      </c>
      <c r="V513" s="135">
        <f t="shared" si="300"/>
        <v>0</v>
      </c>
      <c r="W513" s="135">
        <f t="shared" si="301"/>
        <v>0</v>
      </c>
      <c r="X513" s="135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1">
        <v>39103</v>
      </c>
      <c r="E514" s="137" t="s">
        <v>308</v>
      </c>
      <c r="G514" s="43">
        <v>6.4</v>
      </c>
      <c r="H514" s="135" t="str">
        <f t="shared" si="287"/>
        <v>P, S, T &amp; D Plant - Demand</v>
      </c>
      <c r="I514" s="42">
        <f>'Plt. Class.'!K$243</f>
        <v>0</v>
      </c>
      <c r="J514" s="135">
        <f t="shared" si="288"/>
        <v>0</v>
      </c>
      <c r="K514" s="135">
        <f t="shared" si="289"/>
        <v>0</v>
      </c>
      <c r="L514" s="135">
        <f t="shared" si="290"/>
        <v>0</v>
      </c>
      <c r="M514" s="135">
        <f t="shared" si="291"/>
        <v>0</v>
      </c>
      <c r="N514" s="135">
        <f t="shared" si="292"/>
        <v>0</v>
      </c>
      <c r="O514" s="135">
        <f t="shared" si="293"/>
        <v>0</v>
      </c>
      <c r="P514" s="135">
        <f t="shared" si="294"/>
        <v>0</v>
      </c>
      <c r="Q514" s="135">
        <f t="shared" si="295"/>
        <v>0</v>
      </c>
      <c r="R514" s="135">
        <f t="shared" si="296"/>
        <v>0</v>
      </c>
      <c r="S514" s="135">
        <f t="shared" si="297"/>
        <v>0</v>
      </c>
      <c r="T514" s="135">
        <f t="shared" si="298"/>
        <v>0</v>
      </c>
      <c r="U514" s="135">
        <f t="shared" si="299"/>
        <v>0</v>
      </c>
      <c r="V514" s="135">
        <f t="shared" si="300"/>
        <v>0</v>
      </c>
      <c r="W514" s="135">
        <f t="shared" si="301"/>
        <v>0</v>
      </c>
      <c r="X514" s="135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1">
        <v>39200</v>
      </c>
      <c r="E515" s="137" t="s">
        <v>309</v>
      </c>
      <c r="G515" s="43">
        <v>6.4</v>
      </c>
      <c r="H515" s="135" t="str">
        <f t="shared" si="287"/>
        <v>P, S, T &amp; D Plant - Demand</v>
      </c>
      <c r="I515" s="42">
        <f>'Plt. Class.'!K$244</f>
        <v>1283.9592732115809</v>
      </c>
      <c r="J515" s="135">
        <f t="shared" si="288"/>
        <v>635.71723943912127</v>
      </c>
      <c r="K515" s="135">
        <f t="shared" si="289"/>
        <v>323.34016048741006</v>
      </c>
      <c r="L515" s="135">
        <f t="shared" si="290"/>
        <v>4.3662645376936329</v>
      </c>
      <c r="M515" s="135">
        <f t="shared" si="291"/>
        <v>162.60988896929567</v>
      </c>
      <c r="N515" s="135">
        <f t="shared" si="292"/>
        <v>157.92571977806017</v>
      </c>
      <c r="O515" s="135">
        <f t="shared" si="293"/>
        <v>0</v>
      </c>
      <c r="P515" s="135">
        <f t="shared" si="294"/>
        <v>0</v>
      </c>
      <c r="Q515" s="135">
        <f t="shared" si="295"/>
        <v>0</v>
      </c>
      <c r="R515" s="135">
        <f t="shared" si="296"/>
        <v>0</v>
      </c>
      <c r="S515" s="135">
        <f t="shared" si="297"/>
        <v>0</v>
      </c>
      <c r="T515" s="135">
        <f t="shared" si="298"/>
        <v>0</v>
      </c>
      <c r="U515" s="135">
        <f t="shared" si="299"/>
        <v>0</v>
      </c>
      <c r="V515" s="135">
        <f t="shared" si="300"/>
        <v>0</v>
      </c>
      <c r="W515" s="135">
        <f t="shared" si="301"/>
        <v>0</v>
      </c>
      <c r="X515" s="135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1">
        <v>39201</v>
      </c>
      <c r="E516" s="137" t="s">
        <v>310</v>
      </c>
      <c r="G516" s="43">
        <v>6.4</v>
      </c>
      <c r="H516" s="135" t="str">
        <f t="shared" si="287"/>
        <v>P, S, T &amp; D Plant - Demand</v>
      </c>
      <c r="I516" s="42">
        <f>'Plt. Class.'!K$245</f>
        <v>0</v>
      </c>
      <c r="J516" s="135">
        <f t="shared" si="288"/>
        <v>0</v>
      </c>
      <c r="K516" s="135">
        <f t="shared" si="289"/>
        <v>0</v>
      </c>
      <c r="L516" s="135">
        <f t="shared" si="290"/>
        <v>0</v>
      </c>
      <c r="M516" s="135">
        <f t="shared" si="291"/>
        <v>0</v>
      </c>
      <c r="N516" s="135">
        <f t="shared" si="292"/>
        <v>0</v>
      </c>
      <c r="O516" s="135">
        <f t="shared" si="293"/>
        <v>0</v>
      </c>
      <c r="P516" s="135">
        <f t="shared" si="294"/>
        <v>0</v>
      </c>
      <c r="Q516" s="135">
        <f t="shared" si="295"/>
        <v>0</v>
      </c>
      <c r="R516" s="135">
        <f t="shared" si="296"/>
        <v>0</v>
      </c>
      <c r="S516" s="135">
        <f t="shared" si="297"/>
        <v>0</v>
      </c>
      <c r="T516" s="135">
        <f t="shared" si="298"/>
        <v>0</v>
      </c>
      <c r="U516" s="135">
        <f t="shared" si="299"/>
        <v>0</v>
      </c>
      <c r="V516" s="135">
        <f t="shared" si="300"/>
        <v>0</v>
      </c>
      <c r="W516" s="135">
        <f t="shared" si="301"/>
        <v>0</v>
      </c>
      <c r="X516" s="135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1">
        <v>39202</v>
      </c>
      <c r="E517" s="137" t="s">
        <v>311</v>
      </c>
      <c r="G517" s="43">
        <v>6.4</v>
      </c>
      <c r="H517" s="135" t="str">
        <f t="shared" si="287"/>
        <v>P, S, T &amp; D Plant - Demand</v>
      </c>
      <c r="I517" s="42">
        <f>'Plt. Class.'!K$246</f>
        <v>0</v>
      </c>
      <c r="J517" s="135">
        <f t="shared" si="288"/>
        <v>0</v>
      </c>
      <c r="K517" s="135">
        <f t="shared" si="289"/>
        <v>0</v>
      </c>
      <c r="L517" s="135">
        <f t="shared" si="290"/>
        <v>0</v>
      </c>
      <c r="M517" s="135">
        <f t="shared" si="291"/>
        <v>0</v>
      </c>
      <c r="N517" s="135">
        <f t="shared" si="292"/>
        <v>0</v>
      </c>
      <c r="O517" s="135">
        <f t="shared" si="293"/>
        <v>0</v>
      </c>
      <c r="P517" s="135">
        <f t="shared" si="294"/>
        <v>0</v>
      </c>
      <c r="Q517" s="135">
        <f t="shared" si="295"/>
        <v>0</v>
      </c>
      <c r="R517" s="135">
        <f t="shared" si="296"/>
        <v>0</v>
      </c>
      <c r="S517" s="135">
        <f t="shared" si="297"/>
        <v>0</v>
      </c>
      <c r="T517" s="135">
        <f t="shared" si="298"/>
        <v>0</v>
      </c>
      <c r="U517" s="135">
        <f t="shared" si="299"/>
        <v>0</v>
      </c>
      <c r="V517" s="135">
        <f t="shared" si="300"/>
        <v>0</v>
      </c>
      <c r="W517" s="135">
        <f t="shared" si="301"/>
        <v>0</v>
      </c>
      <c r="X517" s="135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1">
        <v>39300</v>
      </c>
      <c r="E518" s="137" t="s">
        <v>197</v>
      </c>
      <c r="G518" s="43">
        <v>6.4</v>
      </c>
      <c r="H518" s="135" t="str">
        <f t="shared" si="287"/>
        <v>P, S, T &amp; D Plant - Demand</v>
      </c>
      <c r="I518" s="42">
        <f>'Plt. Class.'!K$247</f>
        <v>0</v>
      </c>
      <c r="J518" s="135">
        <f t="shared" si="288"/>
        <v>0</v>
      </c>
      <c r="K518" s="135">
        <f t="shared" si="289"/>
        <v>0</v>
      </c>
      <c r="L518" s="135">
        <f t="shared" si="290"/>
        <v>0</v>
      </c>
      <c r="M518" s="135">
        <f t="shared" si="291"/>
        <v>0</v>
      </c>
      <c r="N518" s="135">
        <f t="shared" si="292"/>
        <v>0</v>
      </c>
      <c r="O518" s="135">
        <f t="shared" si="293"/>
        <v>0</v>
      </c>
      <c r="P518" s="135">
        <f t="shared" si="294"/>
        <v>0</v>
      </c>
      <c r="Q518" s="135">
        <f t="shared" si="295"/>
        <v>0</v>
      </c>
      <c r="R518" s="135">
        <f t="shared" si="296"/>
        <v>0</v>
      </c>
      <c r="S518" s="135">
        <f t="shared" si="297"/>
        <v>0</v>
      </c>
      <c r="T518" s="135">
        <f t="shared" si="298"/>
        <v>0</v>
      </c>
      <c r="U518" s="135">
        <f t="shared" si="299"/>
        <v>0</v>
      </c>
      <c r="V518" s="135">
        <f t="shared" si="300"/>
        <v>0</v>
      </c>
      <c r="W518" s="135">
        <f t="shared" si="301"/>
        <v>0</v>
      </c>
      <c r="X518" s="135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1">
        <v>39400</v>
      </c>
      <c r="E519" s="137" t="s">
        <v>312</v>
      </c>
      <c r="G519" s="43">
        <v>6.4</v>
      </c>
      <c r="H519" s="135" t="str">
        <f t="shared" si="287"/>
        <v>P, S, T &amp; D Plant - Demand</v>
      </c>
      <c r="I519" s="42">
        <f>'Plt. Class.'!K$248</f>
        <v>4637.3172089701429</v>
      </c>
      <c r="J519" s="135">
        <f t="shared" si="288"/>
        <v>2296.0405022163282</v>
      </c>
      <c r="K519" s="135">
        <f t="shared" si="289"/>
        <v>1167.8181090813669</v>
      </c>
      <c r="L519" s="135">
        <f t="shared" si="290"/>
        <v>15.769778763244435</v>
      </c>
      <c r="M519" s="135">
        <f t="shared" si="291"/>
        <v>587.30339209269982</v>
      </c>
      <c r="N519" s="135">
        <f t="shared" si="292"/>
        <v>570.38542681650324</v>
      </c>
      <c r="O519" s="135">
        <f t="shared" si="293"/>
        <v>0</v>
      </c>
      <c r="P519" s="135">
        <f t="shared" si="294"/>
        <v>0</v>
      </c>
      <c r="Q519" s="135">
        <f t="shared" si="295"/>
        <v>0</v>
      </c>
      <c r="R519" s="135">
        <f t="shared" si="296"/>
        <v>0</v>
      </c>
      <c r="S519" s="135">
        <f t="shared" si="297"/>
        <v>0</v>
      </c>
      <c r="T519" s="135">
        <f t="shared" si="298"/>
        <v>0</v>
      </c>
      <c r="U519" s="135">
        <f t="shared" si="299"/>
        <v>0</v>
      </c>
      <c r="V519" s="135">
        <f t="shared" si="300"/>
        <v>0</v>
      </c>
      <c r="W519" s="135">
        <f t="shared" si="301"/>
        <v>0</v>
      </c>
      <c r="X519" s="135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1">
        <v>39600</v>
      </c>
      <c r="E520" s="137" t="s">
        <v>313</v>
      </c>
      <c r="G520" s="43">
        <v>6.4</v>
      </c>
      <c r="H520" s="135" t="str">
        <f t="shared" si="287"/>
        <v>P, S, T &amp; D Plant - Demand</v>
      </c>
      <c r="I520" s="42">
        <f>'Plt. Class.'!K$249</f>
        <v>315.11627475443731</v>
      </c>
      <c r="J520" s="135">
        <f t="shared" si="288"/>
        <v>156.02118577184766</v>
      </c>
      <c r="K520" s="135">
        <f t="shared" si="289"/>
        <v>79.355902462884728</v>
      </c>
      <c r="L520" s="135">
        <f t="shared" si="290"/>
        <v>1.0715924129500753</v>
      </c>
      <c r="M520" s="135">
        <f t="shared" si="291"/>
        <v>39.908604205231065</v>
      </c>
      <c r="N520" s="135">
        <f t="shared" si="292"/>
        <v>38.758989901523783</v>
      </c>
      <c r="O520" s="135">
        <f t="shared" si="293"/>
        <v>0</v>
      </c>
      <c r="P520" s="135">
        <f t="shared" si="294"/>
        <v>0</v>
      </c>
      <c r="Q520" s="135">
        <f t="shared" si="295"/>
        <v>0</v>
      </c>
      <c r="R520" s="135">
        <f t="shared" si="296"/>
        <v>0</v>
      </c>
      <c r="S520" s="135">
        <f t="shared" si="297"/>
        <v>0</v>
      </c>
      <c r="T520" s="135">
        <f t="shared" si="298"/>
        <v>0</v>
      </c>
      <c r="U520" s="135">
        <f t="shared" si="299"/>
        <v>0</v>
      </c>
      <c r="V520" s="135">
        <f t="shared" si="300"/>
        <v>0</v>
      </c>
      <c r="W520" s="135">
        <f t="shared" si="301"/>
        <v>0</v>
      </c>
      <c r="X520" s="135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1">
        <v>39603</v>
      </c>
      <c r="E521" s="137" t="s">
        <v>314</v>
      </c>
      <c r="G521" s="43">
        <v>6.4</v>
      </c>
      <c r="H521" s="135" t="str">
        <f t="shared" si="287"/>
        <v>P, S, T &amp; D Plant - Demand</v>
      </c>
      <c r="I521" s="42">
        <f>'Plt. Class.'!K$250</f>
        <v>0</v>
      </c>
      <c r="J521" s="135">
        <f t="shared" si="288"/>
        <v>0</v>
      </c>
      <c r="K521" s="135">
        <f t="shared" si="289"/>
        <v>0</v>
      </c>
      <c r="L521" s="135">
        <f t="shared" si="290"/>
        <v>0</v>
      </c>
      <c r="M521" s="135">
        <f t="shared" si="291"/>
        <v>0</v>
      </c>
      <c r="N521" s="135">
        <f t="shared" si="292"/>
        <v>0</v>
      </c>
      <c r="O521" s="135">
        <f t="shared" si="293"/>
        <v>0</v>
      </c>
      <c r="P521" s="135">
        <f t="shared" si="294"/>
        <v>0</v>
      </c>
      <c r="Q521" s="135">
        <f t="shared" si="295"/>
        <v>0</v>
      </c>
      <c r="R521" s="135">
        <f t="shared" si="296"/>
        <v>0</v>
      </c>
      <c r="S521" s="135">
        <f t="shared" si="297"/>
        <v>0</v>
      </c>
      <c r="T521" s="135">
        <f t="shared" si="298"/>
        <v>0</v>
      </c>
      <c r="U521" s="135">
        <f t="shared" si="299"/>
        <v>0</v>
      </c>
      <c r="V521" s="135">
        <f t="shared" si="300"/>
        <v>0</v>
      </c>
      <c r="W521" s="135">
        <f t="shared" si="301"/>
        <v>0</v>
      </c>
      <c r="X521" s="135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1">
        <v>39604</v>
      </c>
      <c r="E522" s="137" t="s">
        <v>315</v>
      </c>
      <c r="G522" s="43">
        <v>6.4</v>
      </c>
      <c r="H522" s="135" t="str">
        <f t="shared" si="287"/>
        <v>P, S, T &amp; D Plant - Demand</v>
      </c>
      <c r="I522" s="42">
        <f>'Plt. Class.'!K$251</f>
        <v>0</v>
      </c>
      <c r="J522" s="135">
        <f t="shared" si="288"/>
        <v>0</v>
      </c>
      <c r="K522" s="135">
        <f t="shared" si="289"/>
        <v>0</v>
      </c>
      <c r="L522" s="135">
        <f t="shared" si="290"/>
        <v>0</v>
      </c>
      <c r="M522" s="135">
        <f t="shared" si="291"/>
        <v>0</v>
      </c>
      <c r="N522" s="135">
        <f t="shared" si="292"/>
        <v>0</v>
      </c>
      <c r="O522" s="135">
        <f t="shared" si="293"/>
        <v>0</v>
      </c>
      <c r="P522" s="135">
        <f t="shared" si="294"/>
        <v>0</v>
      </c>
      <c r="Q522" s="135">
        <f t="shared" si="295"/>
        <v>0</v>
      </c>
      <c r="R522" s="135">
        <f t="shared" si="296"/>
        <v>0</v>
      </c>
      <c r="S522" s="135">
        <f t="shared" si="297"/>
        <v>0</v>
      </c>
      <c r="T522" s="135">
        <f t="shared" si="298"/>
        <v>0</v>
      </c>
      <c r="U522" s="135">
        <f t="shared" si="299"/>
        <v>0</v>
      </c>
      <c r="V522" s="135">
        <f t="shared" si="300"/>
        <v>0</v>
      </c>
      <c r="W522" s="135">
        <f t="shared" si="301"/>
        <v>0</v>
      </c>
      <c r="X522" s="135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1">
        <v>39605</v>
      </c>
      <c r="E523" s="140" t="s">
        <v>316</v>
      </c>
      <c r="G523" s="43">
        <v>6.4</v>
      </c>
      <c r="H523" s="135" t="str">
        <f t="shared" si="287"/>
        <v>P, S, T &amp; D Plant - Demand</v>
      </c>
      <c r="I523" s="42">
        <f>'Plt. Class.'!K$252</f>
        <v>0</v>
      </c>
      <c r="J523" s="135">
        <f t="shared" si="288"/>
        <v>0</v>
      </c>
      <c r="K523" s="135">
        <f t="shared" si="289"/>
        <v>0</v>
      </c>
      <c r="L523" s="135">
        <f t="shared" si="290"/>
        <v>0</v>
      </c>
      <c r="M523" s="135">
        <f t="shared" si="291"/>
        <v>0</v>
      </c>
      <c r="N523" s="135">
        <f t="shared" si="292"/>
        <v>0</v>
      </c>
      <c r="O523" s="135">
        <f t="shared" si="293"/>
        <v>0</v>
      </c>
      <c r="P523" s="135">
        <f t="shared" si="294"/>
        <v>0</v>
      </c>
      <c r="Q523" s="135">
        <f t="shared" si="295"/>
        <v>0</v>
      </c>
      <c r="R523" s="135">
        <f t="shared" si="296"/>
        <v>0</v>
      </c>
      <c r="S523" s="135">
        <f t="shared" si="297"/>
        <v>0</v>
      </c>
      <c r="T523" s="135">
        <f t="shared" si="298"/>
        <v>0</v>
      </c>
      <c r="U523" s="135">
        <f t="shared" si="299"/>
        <v>0</v>
      </c>
      <c r="V523" s="135">
        <f t="shared" si="300"/>
        <v>0</v>
      </c>
      <c r="W523" s="135">
        <f t="shared" si="301"/>
        <v>0</v>
      </c>
      <c r="X523" s="135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1">
        <v>39700</v>
      </c>
      <c r="E524" s="137" t="s">
        <v>317</v>
      </c>
      <c r="G524" s="43">
        <v>6.4</v>
      </c>
      <c r="H524" s="135" t="str">
        <f t="shared" si="287"/>
        <v>P, S, T &amp; D Plant - Demand</v>
      </c>
      <c r="I524" s="42">
        <f>'Plt. Class.'!K$253</f>
        <v>65947.667527557001</v>
      </c>
      <c r="J524" s="135">
        <f t="shared" si="288"/>
        <v>32652.179880443095</v>
      </c>
      <c r="K524" s="135">
        <f t="shared" si="289"/>
        <v>16607.636898632987</v>
      </c>
      <c r="L524" s="135">
        <f t="shared" si="290"/>
        <v>224.2633143253386</v>
      </c>
      <c r="M524" s="135">
        <f t="shared" si="291"/>
        <v>8352.0896014222144</v>
      </c>
      <c r="N524" s="135">
        <f t="shared" si="292"/>
        <v>8111.4978327333647</v>
      </c>
      <c r="O524" s="135">
        <f t="shared" si="293"/>
        <v>0</v>
      </c>
      <c r="P524" s="135">
        <f t="shared" si="294"/>
        <v>0</v>
      </c>
      <c r="Q524" s="135">
        <f t="shared" si="295"/>
        <v>0</v>
      </c>
      <c r="R524" s="135">
        <f t="shared" si="296"/>
        <v>0</v>
      </c>
      <c r="S524" s="135">
        <f t="shared" si="297"/>
        <v>0</v>
      </c>
      <c r="T524" s="135">
        <f t="shared" si="298"/>
        <v>0</v>
      </c>
      <c r="U524" s="135">
        <f t="shared" si="299"/>
        <v>0</v>
      </c>
      <c r="V524" s="135">
        <f t="shared" si="300"/>
        <v>0</v>
      </c>
      <c r="W524" s="135">
        <f t="shared" si="301"/>
        <v>0</v>
      </c>
      <c r="X524" s="135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1">
        <v>39701</v>
      </c>
      <c r="E525" s="137" t="s">
        <v>318</v>
      </c>
      <c r="G525" s="43">
        <v>6.4</v>
      </c>
      <c r="H525" s="135" t="str">
        <f t="shared" si="287"/>
        <v>P, S, T &amp; D Plant - Demand</v>
      </c>
      <c r="I525" s="42">
        <f>'Plt. Class.'!K$254</f>
        <v>0</v>
      </c>
      <c r="J525" s="135">
        <f t="shared" si="288"/>
        <v>0</v>
      </c>
      <c r="K525" s="135">
        <f t="shared" si="289"/>
        <v>0</v>
      </c>
      <c r="L525" s="135">
        <f t="shared" si="290"/>
        <v>0</v>
      </c>
      <c r="M525" s="135">
        <f t="shared" si="291"/>
        <v>0</v>
      </c>
      <c r="N525" s="135">
        <f t="shared" si="292"/>
        <v>0</v>
      </c>
      <c r="O525" s="135">
        <f t="shared" si="293"/>
        <v>0</v>
      </c>
      <c r="P525" s="135">
        <f t="shared" si="294"/>
        <v>0</v>
      </c>
      <c r="Q525" s="135">
        <f t="shared" si="295"/>
        <v>0</v>
      </c>
      <c r="R525" s="135">
        <f t="shared" si="296"/>
        <v>0</v>
      </c>
      <c r="S525" s="135">
        <f t="shared" si="297"/>
        <v>0</v>
      </c>
      <c r="T525" s="135">
        <f t="shared" si="298"/>
        <v>0</v>
      </c>
      <c r="U525" s="135">
        <f t="shared" si="299"/>
        <v>0</v>
      </c>
      <c r="V525" s="135">
        <f t="shared" si="300"/>
        <v>0</v>
      </c>
      <c r="W525" s="135">
        <f t="shared" si="301"/>
        <v>0</v>
      </c>
      <c r="X525" s="135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1">
        <v>39702</v>
      </c>
      <c r="E526" s="137" t="s">
        <v>319</v>
      </c>
      <c r="G526" s="43">
        <v>6.4</v>
      </c>
      <c r="H526" s="135" t="str">
        <f t="shared" si="287"/>
        <v>P, S, T &amp; D Plant - Demand</v>
      </c>
      <c r="I526" s="42">
        <f>'Plt. Class.'!K$255</f>
        <v>0</v>
      </c>
      <c r="J526" s="135">
        <f t="shared" si="288"/>
        <v>0</v>
      </c>
      <c r="K526" s="135">
        <f t="shared" si="289"/>
        <v>0</v>
      </c>
      <c r="L526" s="135">
        <f t="shared" si="290"/>
        <v>0</v>
      </c>
      <c r="M526" s="135">
        <f t="shared" si="291"/>
        <v>0</v>
      </c>
      <c r="N526" s="135">
        <f t="shared" si="292"/>
        <v>0</v>
      </c>
      <c r="O526" s="135">
        <f t="shared" si="293"/>
        <v>0</v>
      </c>
      <c r="P526" s="135">
        <f t="shared" si="294"/>
        <v>0</v>
      </c>
      <c r="Q526" s="135">
        <f t="shared" si="295"/>
        <v>0</v>
      </c>
      <c r="R526" s="135">
        <f t="shared" si="296"/>
        <v>0</v>
      </c>
      <c r="S526" s="135">
        <f t="shared" si="297"/>
        <v>0</v>
      </c>
      <c r="T526" s="135">
        <f t="shared" si="298"/>
        <v>0</v>
      </c>
      <c r="U526" s="135">
        <f t="shared" si="299"/>
        <v>0</v>
      </c>
      <c r="V526" s="135">
        <f t="shared" si="300"/>
        <v>0</v>
      </c>
      <c r="W526" s="135">
        <f t="shared" si="301"/>
        <v>0</v>
      </c>
      <c r="X526" s="135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1">
        <v>39705</v>
      </c>
      <c r="E527" s="137" t="s">
        <v>320</v>
      </c>
      <c r="G527" s="43">
        <v>6.4</v>
      </c>
      <c r="H527" s="135" t="str">
        <f t="shared" si="287"/>
        <v>P, S, T &amp; D Plant - Demand</v>
      </c>
      <c r="I527" s="42">
        <f>'Plt. Class.'!K$256</f>
        <v>0</v>
      </c>
      <c r="J527" s="135">
        <f t="shared" si="288"/>
        <v>0</v>
      </c>
      <c r="K527" s="135">
        <f t="shared" si="289"/>
        <v>0</v>
      </c>
      <c r="L527" s="135">
        <f t="shared" si="290"/>
        <v>0</v>
      </c>
      <c r="M527" s="135">
        <f t="shared" si="291"/>
        <v>0</v>
      </c>
      <c r="N527" s="135">
        <f t="shared" si="292"/>
        <v>0</v>
      </c>
      <c r="O527" s="135">
        <f t="shared" si="293"/>
        <v>0</v>
      </c>
      <c r="P527" s="135">
        <f t="shared" si="294"/>
        <v>0</v>
      </c>
      <c r="Q527" s="135">
        <f t="shared" si="295"/>
        <v>0</v>
      </c>
      <c r="R527" s="135">
        <f t="shared" si="296"/>
        <v>0</v>
      </c>
      <c r="S527" s="135">
        <f t="shared" si="297"/>
        <v>0</v>
      </c>
      <c r="T527" s="135">
        <f t="shared" si="298"/>
        <v>0</v>
      </c>
      <c r="U527" s="135">
        <f t="shared" si="299"/>
        <v>0</v>
      </c>
      <c r="V527" s="135">
        <f t="shared" si="300"/>
        <v>0</v>
      </c>
      <c r="W527" s="135">
        <f t="shared" si="301"/>
        <v>0</v>
      </c>
      <c r="X527" s="135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1">
        <v>39800</v>
      </c>
      <c r="E528" s="137" t="s">
        <v>321</v>
      </c>
      <c r="G528" s="43">
        <v>6.4</v>
      </c>
      <c r="H528" s="135" t="str">
        <f t="shared" si="287"/>
        <v>P, S, T &amp; D Plant - Demand</v>
      </c>
      <c r="I528" s="42">
        <f>'Plt. Class.'!K$257</f>
        <v>9060.8154953314915</v>
      </c>
      <c r="J528" s="135">
        <f t="shared" si="288"/>
        <v>4486.2144259073802</v>
      </c>
      <c r="K528" s="135">
        <f t="shared" si="289"/>
        <v>2281.7900828576462</v>
      </c>
      <c r="L528" s="135">
        <f t="shared" si="290"/>
        <v>30.812439463826774</v>
      </c>
      <c r="M528" s="135">
        <f t="shared" si="291"/>
        <v>1147.5272093185254</v>
      </c>
      <c r="N528" s="135">
        <f t="shared" si="292"/>
        <v>1114.4713377841117</v>
      </c>
      <c r="O528" s="135">
        <f t="shared" si="293"/>
        <v>0</v>
      </c>
      <c r="P528" s="135">
        <f t="shared" si="294"/>
        <v>0</v>
      </c>
      <c r="Q528" s="135">
        <f t="shared" si="295"/>
        <v>0</v>
      </c>
      <c r="R528" s="135">
        <f t="shared" si="296"/>
        <v>0</v>
      </c>
      <c r="S528" s="135">
        <f t="shared" si="297"/>
        <v>0</v>
      </c>
      <c r="T528" s="135">
        <f t="shared" si="298"/>
        <v>0</v>
      </c>
      <c r="U528" s="135">
        <f t="shared" si="299"/>
        <v>0</v>
      </c>
      <c r="V528" s="135">
        <f t="shared" si="300"/>
        <v>0</v>
      </c>
      <c r="W528" s="135">
        <f t="shared" si="301"/>
        <v>0</v>
      </c>
      <c r="X528" s="135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1">
        <v>39900</v>
      </c>
      <c r="E529" s="137" t="s">
        <v>322</v>
      </c>
      <c r="G529" s="43">
        <v>6.4</v>
      </c>
      <c r="H529" s="135" t="str">
        <f t="shared" si="287"/>
        <v>P, S, T &amp; D Plant - Demand</v>
      </c>
      <c r="I529" s="42">
        <f>'Plt. Class.'!K$258</f>
        <v>23868.37549583882</v>
      </c>
      <c r="J529" s="135">
        <f t="shared" si="288"/>
        <v>11817.77186916318</v>
      </c>
      <c r="K529" s="135">
        <f t="shared" si="289"/>
        <v>6010.7859528084291</v>
      </c>
      <c r="L529" s="135">
        <f t="shared" si="290"/>
        <v>81.167404351666875</v>
      </c>
      <c r="M529" s="135">
        <f t="shared" si="291"/>
        <v>3022.8637077776125</v>
      </c>
      <c r="N529" s="135">
        <f t="shared" si="292"/>
        <v>2935.7865617379302</v>
      </c>
      <c r="O529" s="135">
        <f t="shared" si="293"/>
        <v>0</v>
      </c>
      <c r="P529" s="135">
        <f t="shared" si="294"/>
        <v>0</v>
      </c>
      <c r="Q529" s="135">
        <f t="shared" si="295"/>
        <v>0</v>
      </c>
      <c r="R529" s="135">
        <f t="shared" si="296"/>
        <v>0</v>
      </c>
      <c r="S529" s="135">
        <f t="shared" si="297"/>
        <v>0</v>
      </c>
      <c r="T529" s="135">
        <f t="shared" si="298"/>
        <v>0</v>
      </c>
      <c r="U529" s="135">
        <f t="shared" si="299"/>
        <v>0</v>
      </c>
      <c r="V529" s="135">
        <f t="shared" si="300"/>
        <v>0</v>
      </c>
      <c r="W529" s="135">
        <f t="shared" si="301"/>
        <v>0</v>
      </c>
      <c r="X529" s="135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1">
        <v>39901</v>
      </c>
      <c r="E530" s="137" t="s">
        <v>323</v>
      </c>
      <c r="G530" s="43">
        <v>6.4</v>
      </c>
      <c r="H530" s="135" t="str">
        <f t="shared" si="287"/>
        <v>P, S, T &amp; D Plant - Demand</v>
      </c>
      <c r="I530" s="42">
        <f>'Plt. Class.'!K$259</f>
        <v>301895.75239495281</v>
      </c>
      <c r="J530" s="135">
        <f t="shared" si="288"/>
        <v>149475.40651415175</v>
      </c>
      <c r="K530" s="135">
        <f t="shared" si="289"/>
        <v>76026.571143246605</v>
      </c>
      <c r="L530" s="135">
        <f t="shared" si="290"/>
        <v>1026.6343686005714</v>
      </c>
      <c r="M530" s="135">
        <f t="shared" si="291"/>
        <v>38234.26163234355</v>
      </c>
      <c r="N530" s="135">
        <f t="shared" si="292"/>
        <v>37132.878736610321</v>
      </c>
      <c r="O530" s="135">
        <f t="shared" si="293"/>
        <v>0</v>
      </c>
      <c r="P530" s="135">
        <f t="shared" si="294"/>
        <v>0</v>
      </c>
      <c r="Q530" s="135">
        <f t="shared" si="295"/>
        <v>0</v>
      </c>
      <c r="R530" s="135">
        <f t="shared" si="296"/>
        <v>0</v>
      </c>
      <c r="S530" s="135">
        <f t="shared" si="297"/>
        <v>0</v>
      </c>
      <c r="T530" s="135">
        <f t="shared" si="298"/>
        <v>0</v>
      </c>
      <c r="U530" s="135">
        <f t="shared" si="299"/>
        <v>0</v>
      </c>
      <c r="V530" s="135">
        <f t="shared" si="300"/>
        <v>0</v>
      </c>
      <c r="W530" s="135">
        <f t="shared" si="301"/>
        <v>0</v>
      </c>
      <c r="X530" s="135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1">
        <v>39902</v>
      </c>
      <c r="E531" s="137" t="s">
        <v>324</v>
      </c>
      <c r="G531" s="43">
        <v>6.4</v>
      </c>
      <c r="H531" s="135" t="str">
        <f t="shared" si="287"/>
        <v>P, S, T &amp; D Plant - Demand</v>
      </c>
      <c r="I531" s="42">
        <f>'Plt. Class.'!K$260</f>
        <v>61310.789976182772</v>
      </c>
      <c r="J531" s="135">
        <f t="shared" si="288"/>
        <v>30356.357062633899</v>
      </c>
      <c r="K531" s="135">
        <f t="shared" si="289"/>
        <v>15439.929508762571</v>
      </c>
      <c r="L531" s="135">
        <f t="shared" si="290"/>
        <v>208.49503067288919</v>
      </c>
      <c r="M531" s="135">
        <f t="shared" si="291"/>
        <v>7764.8418907474133</v>
      </c>
      <c r="N531" s="135">
        <f t="shared" si="292"/>
        <v>7541.1664833659979</v>
      </c>
      <c r="O531" s="135">
        <f t="shared" si="293"/>
        <v>0</v>
      </c>
      <c r="P531" s="135">
        <f t="shared" si="294"/>
        <v>0</v>
      </c>
      <c r="Q531" s="135">
        <f t="shared" si="295"/>
        <v>0</v>
      </c>
      <c r="R531" s="135">
        <f t="shared" si="296"/>
        <v>0</v>
      </c>
      <c r="S531" s="135">
        <f t="shared" si="297"/>
        <v>0</v>
      </c>
      <c r="T531" s="135">
        <f t="shared" si="298"/>
        <v>0</v>
      </c>
      <c r="U531" s="135">
        <f t="shared" si="299"/>
        <v>0</v>
      </c>
      <c r="V531" s="135">
        <f t="shared" si="300"/>
        <v>0</v>
      </c>
      <c r="W531" s="135">
        <f t="shared" si="301"/>
        <v>0</v>
      </c>
      <c r="X531" s="135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1">
        <v>39903</v>
      </c>
      <c r="E532" s="137" t="s">
        <v>325</v>
      </c>
      <c r="G532" s="43">
        <v>6.4</v>
      </c>
      <c r="H532" s="135" t="str">
        <f t="shared" si="287"/>
        <v>P, S, T &amp; D Plant - Demand</v>
      </c>
      <c r="I532" s="42">
        <f>'Plt. Class.'!K$261</f>
        <v>20399.454275208762</v>
      </c>
      <c r="J532" s="135">
        <f t="shared" si="288"/>
        <v>10100.230613594609</v>
      </c>
      <c r="K532" s="135">
        <f t="shared" si="289"/>
        <v>5137.2056394772035</v>
      </c>
      <c r="L532" s="135">
        <f t="shared" si="290"/>
        <v>69.370902682416485</v>
      </c>
      <c r="M532" s="135">
        <f t="shared" si="291"/>
        <v>2583.5344344129317</v>
      </c>
      <c r="N532" s="135">
        <f t="shared" si="292"/>
        <v>2509.1126850415994</v>
      </c>
      <c r="O532" s="135">
        <f t="shared" si="293"/>
        <v>0</v>
      </c>
      <c r="P532" s="135">
        <f t="shared" si="294"/>
        <v>0</v>
      </c>
      <c r="Q532" s="135">
        <f t="shared" si="295"/>
        <v>0</v>
      </c>
      <c r="R532" s="135">
        <f t="shared" si="296"/>
        <v>0</v>
      </c>
      <c r="S532" s="135">
        <f t="shared" si="297"/>
        <v>0</v>
      </c>
      <c r="T532" s="135">
        <f t="shared" si="298"/>
        <v>0</v>
      </c>
      <c r="U532" s="135">
        <f t="shared" si="299"/>
        <v>0</v>
      </c>
      <c r="V532" s="135">
        <f t="shared" si="300"/>
        <v>0</v>
      </c>
      <c r="W532" s="135">
        <f t="shared" si="301"/>
        <v>0</v>
      </c>
      <c r="X532" s="135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1">
        <v>39904</v>
      </c>
      <c r="E533" s="137" t="s">
        <v>326</v>
      </c>
      <c r="G533" s="43">
        <v>6.4</v>
      </c>
      <c r="H533" s="135" t="str">
        <f t="shared" si="287"/>
        <v>P, S, T &amp; D Plant - Demand</v>
      </c>
      <c r="I533" s="42">
        <f>'Plt. Class.'!K$262</f>
        <v>0</v>
      </c>
      <c r="J533" s="135">
        <f t="shared" si="288"/>
        <v>0</v>
      </c>
      <c r="K533" s="135">
        <f t="shared" si="289"/>
        <v>0</v>
      </c>
      <c r="L533" s="135">
        <f t="shared" si="290"/>
        <v>0</v>
      </c>
      <c r="M533" s="135">
        <f t="shared" si="291"/>
        <v>0</v>
      </c>
      <c r="N533" s="135">
        <f t="shared" si="292"/>
        <v>0</v>
      </c>
      <c r="O533" s="135">
        <f t="shared" si="293"/>
        <v>0</v>
      </c>
      <c r="P533" s="135">
        <f t="shared" si="294"/>
        <v>0</v>
      </c>
      <c r="Q533" s="135">
        <f t="shared" si="295"/>
        <v>0</v>
      </c>
      <c r="R533" s="135">
        <f t="shared" si="296"/>
        <v>0</v>
      </c>
      <c r="S533" s="135">
        <f t="shared" si="297"/>
        <v>0</v>
      </c>
      <c r="T533" s="135">
        <f t="shared" si="298"/>
        <v>0</v>
      </c>
      <c r="U533" s="135">
        <f t="shared" si="299"/>
        <v>0</v>
      </c>
      <c r="V533" s="135">
        <f t="shared" si="300"/>
        <v>0</v>
      </c>
      <c r="W533" s="135">
        <f t="shared" si="301"/>
        <v>0</v>
      </c>
      <c r="X533" s="135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1">
        <v>39905</v>
      </c>
      <c r="E534" s="137" t="s">
        <v>327</v>
      </c>
      <c r="G534" s="43">
        <v>6.4</v>
      </c>
      <c r="H534" s="135" t="str">
        <f t="shared" si="287"/>
        <v>P, S, T &amp; D Plant - Demand</v>
      </c>
      <c r="I534" s="42">
        <f>'Plt. Class.'!K$263</f>
        <v>0</v>
      </c>
      <c r="J534" s="135">
        <f t="shared" si="288"/>
        <v>0</v>
      </c>
      <c r="K534" s="135">
        <f t="shared" si="289"/>
        <v>0</v>
      </c>
      <c r="L534" s="135">
        <f t="shared" si="290"/>
        <v>0</v>
      </c>
      <c r="M534" s="135">
        <f t="shared" si="291"/>
        <v>0</v>
      </c>
      <c r="N534" s="135">
        <f t="shared" si="292"/>
        <v>0</v>
      </c>
      <c r="O534" s="135">
        <f t="shared" si="293"/>
        <v>0</v>
      </c>
      <c r="P534" s="135">
        <f t="shared" si="294"/>
        <v>0</v>
      </c>
      <c r="Q534" s="135">
        <f t="shared" si="295"/>
        <v>0</v>
      </c>
      <c r="R534" s="135">
        <f t="shared" si="296"/>
        <v>0</v>
      </c>
      <c r="S534" s="135">
        <f t="shared" si="297"/>
        <v>0</v>
      </c>
      <c r="T534" s="135">
        <f t="shared" si="298"/>
        <v>0</v>
      </c>
      <c r="U534" s="135">
        <f t="shared" si="299"/>
        <v>0</v>
      </c>
      <c r="V534" s="135">
        <f t="shared" si="300"/>
        <v>0</v>
      </c>
      <c r="W534" s="135">
        <f t="shared" si="301"/>
        <v>0</v>
      </c>
      <c r="X534" s="135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1">
        <v>39906</v>
      </c>
      <c r="E535" s="137" t="s">
        <v>328</v>
      </c>
      <c r="G535" s="43">
        <v>6.4</v>
      </c>
      <c r="H535" s="135" t="str">
        <f t="shared" si="287"/>
        <v>P, S, T &amp; D Plant - Demand</v>
      </c>
      <c r="I535" s="42">
        <f>'Plt. Class.'!K$264</f>
        <v>33903.193325311258</v>
      </c>
      <c r="J535" s="135">
        <f t="shared" si="288"/>
        <v>16786.236852378781</v>
      </c>
      <c r="K535" s="135">
        <f t="shared" si="289"/>
        <v>8537.8595719954628</v>
      </c>
      <c r="L535" s="135">
        <f t="shared" si="290"/>
        <v>115.29206090829364</v>
      </c>
      <c r="M535" s="135">
        <f t="shared" si="291"/>
        <v>4293.7456174475992</v>
      </c>
      <c r="N535" s="135">
        <f t="shared" si="292"/>
        <v>4170.0592225811206</v>
      </c>
      <c r="O535" s="135">
        <f t="shared" si="293"/>
        <v>0</v>
      </c>
      <c r="P535" s="135">
        <f t="shared" si="294"/>
        <v>0</v>
      </c>
      <c r="Q535" s="135">
        <f t="shared" si="295"/>
        <v>0</v>
      </c>
      <c r="R535" s="135">
        <f t="shared" si="296"/>
        <v>0</v>
      </c>
      <c r="S535" s="135">
        <f t="shared" si="297"/>
        <v>0</v>
      </c>
      <c r="T535" s="135">
        <f t="shared" si="298"/>
        <v>0</v>
      </c>
      <c r="U535" s="135">
        <f t="shared" si="299"/>
        <v>0</v>
      </c>
      <c r="V535" s="135">
        <f t="shared" si="300"/>
        <v>0</v>
      </c>
      <c r="W535" s="135">
        <f t="shared" si="301"/>
        <v>0</v>
      </c>
      <c r="X535" s="135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1">
        <v>39907</v>
      </c>
      <c r="E536" s="137" t="s">
        <v>329</v>
      </c>
      <c r="G536" s="43">
        <v>6.4</v>
      </c>
      <c r="H536" s="135" t="str">
        <f t="shared" si="287"/>
        <v>P, S, T &amp; D Plant - Demand</v>
      </c>
      <c r="I536" s="42">
        <f>'Plt. Class.'!K$265</f>
        <v>7801.7750695708764</v>
      </c>
      <c r="J536" s="135">
        <f t="shared" si="288"/>
        <v>3862.8350707314485</v>
      </c>
      <c r="K536" s="135">
        <f t="shared" si="289"/>
        <v>1964.7252492455216</v>
      </c>
      <c r="L536" s="135">
        <f t="shared" si="290"/>
        <v>26.530914592114289</v>
      </c>
      <c r="M536" s="135">
        <f t="shared" si="291"/>
        <v>988.07322342324937</v>
      </c>
      <c r="N536" s="135">
        <f t="shared" si="292"/>
        <v>959.61061157854238</v>
      </c>
      <c r="O536" s="135">
        <f t="shared" si="293"/>
        <v>0</v>
      </c>
      <c r="P536" s="135">
        <f t="shared" si="294"/>
        <v>0</v>
      </c>
      <c r="Q536" s="135">
        <f t="shared" si="295"/>
        <v>0</v>
      </c>
      <c r="R536" s="135">
        <f t="shared" si="296"/>
        <v>0</v>
      </c>
      <c r="S536" s="135">
        <f t="shared" si="297"/>
        <v>0</v>
      </c>
      <c r="T536" s="135">
        <f t="shared" si="298"/>
        <v>0</v>
      </c>
      <c r="U536" s="135">
        <f t="shared" si="299"/>
        <v>0</v>
      </c>
      <c r="V536" s="135">
        <f t="shared" si="300"/>
        <v>0</v>
      </c>
      <c r="W536" s="135">
        <f t="shared" si="301"/>
        <v>0</v>
      </c>
      <c r="X536" s="135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1">
        <v>39908</v>
      </c>
      <c r="E537" s="137" t="s">
        <v>330</v>
      </c>
      <c r="G537" s="43">
        <v>6.4</v>
      </c>
      <c r="H537" s="135" t="str">
        <f t="shared" si="287"/>
        <v>P, S, T &amp; D Plant - Demand</v>
      </c>
      <c r="I537" s="42">
        <f>'Plt. Class.'!K$266</f>
        <v>2918466.7760425862</v>
      </c>
      <c r="J537" s="135">
        <f t="shared" si="288"/>
        <v>1444998.8258738569</v>
      </c>
      <c r="K537" s="135">
        <f t="shared" si="289"/>
        <v>734959.07185778848</v>
      </c>
      <c r="L537" s="135">
        <f t="shared" si="290"/>
        <v>9924.6122945925799</v>
      </c>
      <c r="M537" s="135">
        <f t="shared" si="291"/>
        <v>369615.74117986811</v>
      </c>
      <c r="N537" s="135">
        <f t="shared" si="292"/>
        <v>358968.52483647992</v>
      </c>
      <c r="O537" s="135">
        <f t="shared" si="293"/>
        <v>0</v>
      </c>
      <c r="P537" s="135">
        <f t="shared" si="294"/>
        <v>0</v>
      </c>
      <c r="Q537" s="135">
        <f t="shared" si="295"/>
        <v>0</v>
      </c>
      <c r="R537" s="135">
        <f t="shared" si="296"/>
        <v>0</v>
      </c>
      <c r="S537" s="135">
        <f t="shared" si="297"/>
        <v>0</v>
      </c>
      <c r="T537" s="135">
        <f t="shared" si="298"/>
        <v>0</v>
      </c>
      <c r="U537" s="135">
        <f t="shared" si="299"/>
        <v>0</v>
      </c>
      <c r="V537" s="135">
        <f t="shared" si="300"/>
        <v>0</v>
      </c>
      <c r="W537" s="135">
        <f t="shared" si="301"/>
        <v>0</v>
      </c>
      <c r="X537" s="135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1">
        <v>39909</v>
      </c>
      <c r="E538" s="137" t="s">
        <v>331</v>
      </c>
      <c r="G538" s="43">
        <v>6.4</v>
      </c>
      <c r="H538" s="135" t="str">
        <f t="shared" si="287"/>
        <v>P, S, T &amp; D Plant - Demand</v>
      </c>
      <c r="I538" s="42">
        <f>'Plt. Class.'!K$267</f>
        <v>274.15461394432191</v>
      </c>
      <c r="J538" s="135">
        <f t="shared" si="288"/>
        <v>135.74014222448187</v>
      </c>
      <c r="K538" s="135">
        <f t="shared" si="289"/>
        <v>69.040505194056379</v>
      </c>
      <c r="L538" s="135">
        <f t="shared" si="290"/>
        <v>0.93229714811438935</v>
      </c>
      <c r="M538" s="135">
        <f t="shared" si="291"/>
        <v>34.720923213083893</v>
      </c>
      <c r="N538" s="135">
        <f t="shared" si="292"/>
        <v>33.720746164585378</v>
      </c>
      <c r="O538" s="135">
        <f t="shared" si="293"/>
        <v>0</v>
      </c>
      <c r="P538" s="135">
        <f t="shared" si="294"/>
        <v>0</v>
      </c>
      <c r="Q538" s="135">
        <f t="shared" si="295"/>
        <v>0</v>
      </c>
      <c r="R538" s="135">
        <f t="shared" si="296"/>
        <v>0</v>
      </c>
      <c r="S538" s="135">
        <f t="shared" si="297"/>
        <v>0</v>
      </c>
      <c r="T538" s="135">
        <f t="shared" si="298"/>
        <v>0</v>
      </c>
      <c r="U538" s="135">
        <f t="shared" si="299"/>
        <v>0</v>
      </c>
      <c r="V538" s="135">
        <f t="shared" si="300"/>
        <v>0</v>
      </c>
      <c r="W538" s="135">
        <f t="shared" si="301"/>
        <v>0</v>
      </c>
      <c r="X538" s="135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1">
        <v>39924</v>
      </c>
      <c r="E539" s="137" t="s">
        <v>332</v>
      </c>
      <c r="G539" s="43">
        <v>6.4</v>
      </c>
      <c r="H539" s="135" t="str">
        <f t="shared" si="287"/>
        <v>P, S, T &amp; D Plant - Demand</v>
      </c>
      <c r="I539" s="42">
        <f>'Plt. Class.'!K$268</f>
        <v>0</v>
      </c>
      <c r="J539" s="135">
        <f t="shared" si="288"/>
        <v>0</v>
      </c>
      <c r="K539" s="135">
        <f t="shared" si="289"/>
        <v>0</v>
      </c>
      <c r="L539" s="135">
        <f t="shared" si="290"/>
        <v>0</v>
      </c>
      <c r="M539" s="135">
        <f t="shared" si="291"/>
        <v>0</v>
      </c>
      <c r="N539" s="135">
        <f t="shared" si="292"/>
        <v>0</v>
      </c>
      <c r="O539" s="135">
        <f t="shared" si="293"/>
        <v>0</v>
      </c>
      <c r="P539" s="135">
        <f t="shared" si="294"/>
        <v>0</v>
      </c>
      <c r="Q539" s="135">
        <f t="shared" si="295"/>
        <v>0</v>
      </c>
      <c r="R539" s="135">
        <f t="shared" si="296"/>
        <v>0</v>
      </c>
      <c r="S539" s="135">
        <f t="shared" si="297"/>
        <v>0</v>
      </c>
      <c r="T539" s="135">
        <f t="shared" si="298"/>
        <v>0</v>
      </c>
      <c r="U539" s="135">
        <f t="shared" si="299"/>
        <v>0</v>
      </c>
      <c r="V539" s="135">
        <f t="shared" si="300"/>
        <v>0</v>
      </c>
      <c r="W539" s="135">
        <f t="shared" si="301"/>
        <v>0</v>
      </c>
      <c r="X539" s="135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5"/>
      <c r="I540" s="42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5"/>
      <c r="I541" s="42">
        <f>'Plt. Class.'!K$270</f>
        <v>4452080.2801855365</v>
      </c>
      <c r="J541" s="42">
        <f>SUM(J506:J539)</f>
        <v>2204325.5144701973</v>
      </c>
      <c r="K541" s="42">
        <f t="shared" ref="K541:X541" si="305">SUM(K506:K539)</f>
        <v>1121169.7927904658</v>
      </c>
      <c r="L541" s="42">
        <f t="shared" si="305"/>
        <v>15139.857355223086</v>
      </c>
      <c r="M541" s="42">
        <f t="shared" si="305"/>
        <v>563843.64765132405</v>
      </c>
      <c r="N541" s="42">
        <f t="shared" si="305"/>
        <v>547601.4679183258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5"/>
      <c r="I542" s="42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359</v>
      </c>
      <c r="E543" s="44"/>
      <c r="G543" s="43">
        <v>6.4</v>
      </c>
      <c r="H543" s="135" t="str">
        <f>VLOOKUP($G543,alloc,3)</f>
        <v>P, S, T &amp; D Plant - Demand</v>
      </c>
      <c r="I543" s="42">
        <f>'Plt. Class.'!K$272</f>
        <v>109662.22313033628</v>
      </c>
      <c r="J543" s="135">
        <f>$I543*VLOOKUP($G543,alloc,6)</f>
        <v>54296.243824617239</v>
      </c>
      <c r="K543" s="135">
        <f>$I543*VLOOKUP($G543,alloc,7)</f>
        <v>27616.297156900571</v>
      </c>
      <c r="L543" s="135">
        <f>$I543*VLOOKUP($G543,alloc,8)</f>
        <v>372.92014316074881</v>
      </c>
      <c r="M543" s="135">
        <f>$I543*VLOOKUP($G543,alloc,9)</f>
        <v>13888.417101226532</v>
      </c>
      <c r="N543" s="135">
        <f>$I543*VLOOKUP($G543,alloc,10)</f>
        <v>13488.344904431184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375855179.28841597</v>
      </c>
      <c r="J545" s="42">
        <f t="shared" ref="J545:X545" si="306">J404+J416+J455+J498+J541</f>
        <v>186094389.4337635</v>
      </c>
      <c r="K545" s="42">
        <f t="shared" si="306"/>
        <v>94651813.750415027</v>
      </c>
      <c r="L545" s="42">
        <f t="shared" si="306"/>
        <v>1278142.6754531201</v>
      </c>
      <c r="M545" s="42">
        <f t="shared" si="306"/>
        <v>47601018.387249582</v>
      </c>
      <c r="N545" s="42">
        <f t="shared" si="306"/>
        <v>46229815.041534916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386</v>
      </c>
      <c r="E547" s="44"/>
      <c r="G547" s="43"/>
      <c r="H547" s="44"/>
      <c r="I547" s="42">
        <f>'Plt. Class.'!K$276</f>
        <v>15717557.16986238</v>
      </c>
      <c r="J547" s="42">
        <f t="shared" ref="J547:X547" si="307">J406+J418+J457+J500+J543</f>
        <v>7782117.597670041</v>
      </c>
      <c r="K547" s="42">
        <f t="shared" si="307"/>
        <v>3958160.9509010292</v>
      </c>
      <c r="L547" s="42">
        <f t="shared" si="307"/>
        <v>53449.52439050885</v>
      </c>
      <c r="M547" s="42">
        <f t="shared" si="307"/>
        <v>1990585.1218060474</v>
      </c>
      <c r="N547" s="42">
        <f t="shared" si="307"/>
        <v>1933243.9750947529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8"/>
      <c r="H550" s="44"/>
      <c r="I550" s="44"/>
      <c r="J550" s="44"/>
      <c r="K550" s="44"/>
      <c r="L550" s="44"/>
      <c r="M550" s="44"/>
      <c r="N550" s="131"/>
      <c r="O550" s="131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0" t="s">
        <v>38</v>
      </c>
      <c r="H551" s="148" t="s">
        <v>38</v>
      </c>
      <c r="I551" s="45" t="s">
        <v>1</v>
      </c>
      <c r="J551" s="3" t="s">
        <v>56</v>
      </c>
      <c r="K551" s="3" t="s">
        <v>608</v>
      </c>
      <c r="L551" s="3" t="s">
        <v>608</v>
      </c>
      <c r="M551" s="68" t="s">
        <v>609</v>
      </c>
      <c r="N551" s="68" t="s">
        <v>609</v>
      </c>
      <c r="O551" s="45"/>
      <c r="P551" s="45"/>
      <c r="Q551" s="45"/>
      <c r="R551" s="45"/>
      <c r="S551" s="45"/>
      <c r="T551" s="131"/>
      <c r="U551" s="131"/>
      <c r="V551" s="131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1" t="s">
        <v>301</v>
      </c>
      <c r="B552" s="44"/>
      <c r="C552" s="131" t="s">
        <v>299</v>
      </c>
      <c r="D552" s="44"/>
      <c r="E552" s="44"/>
      <c r="F552" s="44"/>
      <c r="G552" s="130" t="s">
        <v>39</v>
      </c>
      <c r="H552" s="148" t="s">
        <v>21</v>
      </c>
      <c r="I552" s="45" t="s">
        <v>2</v>
      </c>
      <c r="J552" s="3" t="s">
        <v>508</v>
      </c>
      <c r="K552" s="68" t="s">
        <v>610</v>
      </c>
      <c r="L552" s="68" t="s">
        <v>611</v>
      </c>
      <c r="M552" s="68" t="s">
        <v>610</v>
      </c>
      <c r="N552" s="68" t="s">
        <v>611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2" t="s">
        <v>300</v>
      </c>
      <c r="B553" s="133"/>
      <c r="C553" s="132" t="s">
        <v>300</v>
      </c>
      <c r="D553" s="44"/>
      <c r="E553" s="44"/>
      <c r="F553" s="44"/>
      <c r="G553" s="128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333</v>
      </c>
      <c r="E554" s="44"/>
      <c r="G554" s="43"/>
      <c r="H554" s="135"/>
      <c r="I554" s="42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30100</v>
      </c>
      <c r="D556" s="44"/>
      <c r="E556" s="137" t="s">
        <v>334</v>
      </c>
      <c r="G556" s="43">
        <v>6.6</v>
      </c>
      <c r="H556" s="135" t="str">
        <f>VLOOKUP($G556,alloc,3)</f>
        <v>P, S, T &amp; D Plant - Commodity</v>
      </c>
      <c r="I556" s="42">
        <f>'Plt. Class.'!L$14</f>
        <v>96.602355215954091</v>
      </c>
      <c r="J556" s="135">
        <f>$I556*VLOOKUP($G556,alloc,6)</f>
        <v>37.948275635721117</v>
      </c>
      <c r="K556" s="135">
        <f>$I556*VLOOKUP($G556,alloc,7)</f>
        <v>21.471096570451561</v>
      </c>
      <c r="L556" s="135">
        <f>$I556*VLOOKUP($G556,alloc,8)</f>
        <v>1.1260465628723537</v>
      </c>
      <c r="M556" s="135">
        <f>$I556*VLOOKUP($G556,alloc,9)</f>
        <v>17.625010824828312</v>
      </c>
      <c r="N556" s="135">
        <f>$I556*VLOOKUP($G556,alloc,10)</f>
        <v>18.431925622080758</v>
      </c>
      <c r="O556" s="135">
        <f>$I556*VLOOKUP($G556,alloc,11)</f>
        <v>0</v>
      </c>
      <c r="P556" s="135">
        <f>$I556*VLOOKUP($G556,alloc,12)</f>
        <v>0</v>
      </c>
      <c r="Q556" s="135">
        <f>$I556*VLOOKUP($G556,alloc,13)</f>
        <v>0</v>
      </c>
      <c r="R556" s="135">
        <f>$I556*VLOOKUP($G556,alloc,14)</f>
        <v>0</v>
      </c>
      <c r="S556" s="135">
        <f>$I556*VLOOKUP($G556,alloc,15)</f>
        <v>0</v>
      </c>
      <c r="T556" s="135">
        <f>$I556*VLOOKUP($G556,alloc,16)</f>
        <v>0</v>
      </c>
      <c r="U556" s="135">
        <f>$I556*VLOOKUP($G556,alloc,17)</f>
        <v>0</v>
      </c>
      <c r="V556" s="135">
        <f>$I556*VLOOKUP($G556,alloc,18)</f>
        <v>0</v>
      </c>
      <c r="W556" s="135">
        <f>$I556*VLOOKUP($G556,alloc,19)</f>
        <v>0</v>
      </c>
      <c r="X556" s="135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30200</v>
      </c>
      <c r="D557" s="44"/>
      <c r="E557" s="137" t="s">
        <v>196</v>
      </c>
      <c r="G557" s="43">
        <v>6.6</v>
      </c>
      <c r="H557" s="135" t="str">
        <f>VLOOKUP($G557,alloc,3)</f>
        <v>P, S, T &amp; D Plant - Commodity</v>
      </c>
      <c r="I557" s="42">
        <f>'Plt. Class.'!L$15</f>
        <v>1389.9689464913138</v>
      </c>
      <c r="J557" s="135">
        <f>$I557*VLOOKUP($G557,alloc,6)</f>
        <v>546.02110464729128</v>
      </c>
      <c r="K557" s="135">
        <f>$I557*VLOOKUP($G557,alloc,7)</f>
        <v>308.93819734857755</v>
      </c>
      <c r="L557" s="135">
        <f>$I557*VLOOKUP($G557,alloc,8)</f>
        <v>16.202190424828888</v>
      </c>
      <c r="M557" s="135">
        <f>$I557*VLOOKUP($G557,alloc,9)</f>
        <v>253.5985553697833</v>
      </c>
      <c r="N557" s="135">
        <f>$I557*VLOOKUP($G557,alloc,10)</f>
        <v>265.20889870083289</v>
      </c>
      <c r="O557" s="135">
        <f>$I557*VLOOKUP($G557,alloc,11)</f>
        <v>0</v>
      </c>
      <c r="P557" s="135">
        <f>$I557*VLOOKUP($G557,alloc,12)</f>
        <v>0</v>
      </c>
      <c r="Q557" s="135">
        <f>$I557*VLOOKUP($G557,alloc,13)</f>
        <v>0</v>
      </c>
      <c r="R557" s="135">
        <f>$I557*VLOOKUP($G557,alloc,14)</f>
        <v>0</v>
      </c>
      <c r="S557" s="135">
        <f>$I557*VLOOKUP($G557,alloc,15)</f>
        <v>0</v>
      </c>
      <c r="T557" s="135">
        <f>$I557*VLOOKUP($G557,alloc,16)</f>
        <v>0</v>
      </c>
      <c r="U557" s="135">
        <f>$I557*VLOOKUP($G557,alloc,17)</f>
        <v>0</v>
      </c>
      <c r="V557" s="135">
        <f>$I557*VLOOKUP($G557,alloc,18)</f>
        <v>0</v>
      </c>
      <c r="W557" s="135">
        <f>$I557*VLOOKUP($G557,alloc,19)</f>
        <v>0</v>
      </c>
      <c r="X557" s="135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8">
        <v>30300</v>
      </c>
      <c r="D558" s="44"/>
      <c r="E558" s="137" t="s">
        <v>335</v>
      </c>
      <c r="G558" s="43">
        <v>99</v>
      </c>
      <c r="H558" s="135" t="str">
        <f>VLOOKUP($G558,alloc,3)</f>
        <v>-</v>
      </c>
      <c r="I558" s="42">
        <f>'Plt. Class.'!L$16</f>
        <v>0</v>
      </c>
      <c r="J558" s="135">
        <f>$I558*VLOOKUP($G558,alloc,6)</f>
        <v>0</v>
      </c>
      <c r="K558" s="135">
        <f>$I558*VLOOKUP($G558,alloc,7)</f>
        <v>0</v>
      </c>
      <c r="L558" s="135">
        <f>$I558*VLOOKUP($G558,alloc,8)</f>
        <v>0</v>
      </c>
      <c r="M558" s="135">
        <f>$I558*VLOOKUP($G558,alloc,9)</f>
        <v>0</v>
      </c>
      <c r="N558" s="135">
        <f>$I558*VLOOKUP($G558,alloc,10)</f>
        <v>0</v>
      </c>
      <c r="O558" s="135">
        <f>$I558*VLOOKUP($G558,alloc,11)</f>
        <v>0</v>
      </c>
      <c r="P558" s="135">
        <f>$I558*VLOOKUP($G558,alloc,12)</f>
        <v>0</v>
      </c>
      <c r="Q558" s="135">
        <f>$I558*VLOOKUP($G558,alloc,13)</f>
        <v>0</v>
      </c>
      <c r="R558" s="135">
        <f>$I558*VLOOKUP($G558,alloc,14)</f>
        <v>0</v>
      </c>
      <c r="S558" s="135">
        <f>$I558*VLOOKUP($G558,alloc,15)</f>
        <v>0</v>
      </c>
      <c r="T558" s="135">
        <f>$I558*VLOOKUP($G558,alloc,16)</f>
        <v>0</v>
      </c>
      <c r="U558" s="135">
        <f>$I558*VLOOKUP($G558,alloc,17)</f>
        <v>0</v>
      </c>
      <c r="V558" s="135">
        <f>$I558*VLOOKUP($G558,alloc,18)</f>
        <v>0</v>
      </c>
      <c r="W558" s="135">
        <f>$I558*VLOOKUP($G558,alloc,19)</f>
        <v>0</v>
      </c>
      <c r="X558" s="135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336</v>
      </c>
      <c r="E560" s="44"/>
      <c r="G560" s="43"/>
      <c r="H560" s="135"/>
      <c r="I560" s="42">
        <f>'Plt. Class.'!L$18</f>
        <v>1486.5713017072678</v>
      </c>
      <c r="J560" s="42">
        <f>SUM(J556:J558)</f>
        <v>583.96938028301236</v>
      </c>
      <c r="K560" s="42">
        <f t="shared" ref="K560:X560" si="309">SUM(K556:K558)</f>
        <v>330.4092939190291</v>
      </c>
      <c r="L560" s="42">
        <f t="shared" si="309"/>
        <v>17.328236987701242</v>
      </c>
      <c r="M560" s="42">
        <f t="shared" si="309"/>
        <v>271.22356619461164</v>
      </c>
      <c r="N560" s="42">
        <f t="shared" si="309"/>
        <v>283.64082432291366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345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32520</v>
      </c>
      <c r="D564" s="44"/>
      <c r="E564" s="137" t="s">
        <v>337</v>
      </c>
      <c r="G564" s="43">
        <v>99</v>
      </c>
      <c r="H564" s="135" t="str">
        <f t="shared" ref="H564:H570" si="310">VLOOKUP($G564,alloc,3)</f>
        <v>-</v>
      </c>
      <c r="I564" s="42">
        <f>'Plt. Class.'!L$22</f>
        <v>0</v>
      </c>
      <c r="J564" s="135">
        <f t="shared" ref="J564:J570" si="311">$I564*VLOOKUP($G564,alloc,6)</f>
        <v>0</v>
      </c>
      <c r="K564" s="135">
        <f t="shared" ref="K564:K570" si="312">$I564*VLOOKUP($G564,alloc,7)</f>
        <v>0</v>
      </c>
      <c r="L564" s="135">
        <f t="shared" ref="L564:L570" si="313">$I564*VLOOKUP($G564,alloc,8)</f>
        <v>0</v>
      </c>
      <c r="M564" s="135">
        <f t="shared" ref="M564:M570" si="314">$I564*VLOOKUP($G564,alloc,9)</f>
        <v>0</v>
      </c>
      <c r="N564" s="135">
        <f t="shared" ref="N564:N570" si="315">$I564*VLOOKUP($G564,alloc,10)</f>
        <v>0</v>
      </c>
      <c r="O564" s="135">
        <f t="shared" ref="O564:O570" si="316">$I564*VLOOKUP($G564,alloc,11)</f>
        <v>0</v>
      </c>
      <c r="P564" s="135">
        <f t="shared" ref="P564:P570" si="317">$I564*VLOOKUP($G564,alloc,12)</f>
        <v>0</v>
      </c>
      <c r="Q564" s="135">
        <f t="shared" ref="Q564:Q570" si="318">$I564*VLOOKUP($G564,alloc,13)</f>
        <v>0</v>
      </c>
      <c r="R564" s="135">
        <f t="shared" ref="R564:R570" si="319">$I564*VLOOKUP($G564,alloc,14)</f>
        <v>0</v>
      </c>
      <c r="S564" s="135">
        <f t="shared" ref="S564:S570" si="320">$I564*VLOOKUP($G564,alloc,15)</f>
        <v>0</v>
      </c>
      <c r="T564" s="135">
        <f t="shared" ref="T564:T570" si="321">$I564*VLOOKUP($G564,alloc,16)</f>
        <v>0</v>
      </c>
      <c r="U564" s="135">
        <f t="shared" ref="U564:U570" si="322">$I564*VLOOKUP($G564,alloc,17)</f>
        <v>0</v>
      </c>
      <c r="V564" s="135">
        <f t="shared" ref="V564:V570" si="323">$I564*VLOOKUP($G564,alloc,18)</f>
        <v>0</v>
      </c>
      <c r="W564" s="135">
        <f t="shared" ref="W564:W570" si="324">$I564*VLOOKUP($G564,alloc,19)</f>
        <v>0</v>
      </c>
      <c r="X564" s="135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32540</v>
      </c>
      <c r="D565" s="44"/>
      <c r="E565" s="137" t="s">
        <v>338</v>
      </c>
      <c r="G565" s="43">
        <v>99</v>
      </c>
      <c r="H565" s="135" t="str">
        <f t="shared" si="310"/>
        <v>-</v>
      </c>
      <c r="I565" s="42">
        <f>'Plt. Class.'!L$23</f>
        <v>0</v>
      </c>
      <c r="J565" s="135">
        <f t="shared" si="311"/>
        <v>0</v>
      </c>
      <c r="K565" s="135">
        <f t="shared" si="312"/>
        <v>0</v>
      </c>
      <c r="L565" s="135">
        <f t="shared" si="313"/>
        <v>0</v>
      </c>
      <c r="M565" s="135">
        <f t="shared" si="314"/>
        <v>0</v>
      </c>
      <c r="N565" s="135">
        <f t="shared" si="315"/>
        <v>0</v>
      </c>
      <c r="O565" s="135">
        <f t="shared" si="316"/>
        <v>0</v>
      </c>
      <c r="P565" s="135">
        <f t="shared" si="317"/>
        <v>0</v>
      </c>
      <c r="Q565" s="135">
        <f t="shared" si="318"/>
        <v>0</v>
      </c>
      <c r="R565" s="135">
        <f t="shared" si="319"/>
        <v>0</v>
      </c>
      <c r="S565" s="135">
        <f t="shared" si="320"/>
        <v>0</v>
      </c>
      <c r="T565" s="135">
        <f t="shared" si="321"/>
        <v>0</v>
      </c>
      <c r="U565" s="135">
        <f t="shared" si="322"/>
        <v>0</v>
      </c>
      <c r="V565" s="135">
        <f t="shared" si="323"/>
        <v>0</v>
      </c>
      <c r="W565" s="135">
        <f t="shared" si="324"/>
        <v>0</v>
      </c>
      <c r="X565" s="135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33100</v>
      </c>
      <c r="D566" s="44"/>
      <c r="E566" s="137" t="s">
        <v>339</v>
      </c>
      <c r="G566" s="43">
        <v>99</v>
      </c>
      <c r="H566" s="135" t="str">
        <f t="shared" si="310"/>
        <v>-</v>
      </c>
      <c r="I566" s="42">
        <f>'Plt. Class.'!L$24</f>
        <v>0</v>
      </c>
      <c r="J566" s="135">
        <f t="shared" si="311"/>
        <v>0</v>
      </c>
      <c r="K566" s="135">
        <f t="shared" si="312"/>
        <v>0</v>
      </c>
      <c r="L566" s="135">
        <f t="shared" si="313"/>
        <v>0</v>
      </c>
      <c r="M566" s="135">
        <f t="shared" si="314"/>
        <v>0</v>
      </c>
      <c r="N566" s="135">
        <f t="shared" si="315"/>
        <v>0</v>
      </c>
      <c r="O566" s="135">
        <f t="shared" si="316"/>
        <v>0</v>
      </c>
      <c r="P566" s="135">
        <f t="shared" si="317"/>
        <v>0</v>
      </c>
      <c r="Q566" s="135">
        <f t="shared" si="318"/>
        <v>0</v>
      </c>
      <c r="R566" s="135">
        <f t="shared" si="319"/>
        <v>0</v>
      </c>
      <c r="S566" s="135">
        <f t="shared" si="320"/>
        <v>0</v>
      </c>
      <c r="T566" s="135">
        <f t="shared" si="321"/>
        <v>0</v>
      </c>
      <c r="U566" s="135">
        <f t="shared" si="322"/>
        <v>0</v>
      </c>
      <c r="V566" s="135">
        <f t="shared" si="323"/>
        <v>0</v>
      </c>
      <c r="W566" s="135">
        <f t="shared" si="324"/>
        <v>0</v>
      </c>
      <c r="X566" s="135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33201</v>
      </c>
      <c r="D567" s="44"/>
      <c r="E567" s="137" t="s">
        <v>340</v>
      </c>
      <c r="G567" s="43">
        <v>99</v>
      </c>
      <c r="H567" s="135" t="str">
        <f t="shared" si="310"/>
        <v>-</v>
      </c>
      <c r="I567" s="42">
        <f>'Plt. Class.'!L$25</f>
        <v>0</v>
      </c>
      <c r="J567" s="135">
        <f t="shared" si="311"/>
        <v>0</v>
      </c>
      <c r="K567" s="135">
        <f t="shared" si="312"/>
        <v>0</v>
      </c>
      <c r="L567" s="135">
        <f t="shared" si="313"/>
        <v>0</v>
      </c>
      <c r="M567" s="135">
        <f t="shared" si="314"/>
        <v>0</v>
      </c>
      <c r="N567" s="135">
        <f t="shared" si="315"/>
        <v>0</v>
      </c>
      <c r="O567" s="135">
        <f t="shared" si="316"/>
        <v>0</v>
      </c>
      <c r="P567" s="135">
        <f t="shared" si="317"/>
        <v>0</v>
      </c>
      <c r="Q567" s="135">
        <f t="shared" si="318"/>
        <v>0</v>
      </c>
      <c r="R567" s="135">
        <f t="shared" si="319"/>
        <v>0</v>
      </c>
      <c r="S567" s="135">
        <f t="shared" si="320"/>
        <v>0</v>
      </c>
      <c r="T567" s="135">
        <f t="shared" si="321"/>
        <v>0</v>
      </c>
      <c r="U567" s="135">
        <f t="shared" si="322"/>
        <v>0</v>
      </c>
      <c r="V567" s="135">
        <f t="shared" si="323"/>
        <v>0</v>
      </c>
      <c r="W567" s="135">
        <f t="shared" si="324"/>
        <v>0</v>
      </c>
      <c r="X567" s="135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33202</v>
      </c>
      <c r="D568" s="44"/>
      <c r="E568" s="137" t="s">
        <v>341</v>
      </c>
      <c r="G568" s="43">
        <v>99</v>
      </c>
      <c r="H568" s="135" t="str">
        <f t="shared" si="310"/>
        <v>-</v>
      </c>
      <c r="I568" s="42">
        <f>'Plt. Class.'!L$26</f>
        <v>0</v>
      </c>
      <c r="J568" s="135">
        <f t="shared" si="311"/>
        <v>0</v>
      </c>
      <c r="K568" s="135">
        <f t="shared" si="312"/>
        <v>0</v>
      </c>
      <c r="L568" s="135">
        <f t="shared" si="313"/>
        <v>0</v>
      </c>
      <c r="M568" s="135">
        <f t="shared" si="314"/>
        <v>0</v>
      </c>
      <c r="N568" s="135">
        <f t="shared" si="315"/>
        <v>0</v>
      </c>
      <c r="O568" s="135">
        <f t="shared" si="316"/>
        <v>0</v>
      </c>
      <c r="P568" s="135">
        <f t="shared" si="317"/>
        <v>0</v>
      </c>
      <c r="Q568" s="135">
        <f t="shared" si="318"/>
        <v>0</v>
      </c>
      <c r="R568" s="135">
        <f t="shared" si="319"/>
        <v>0</v>
      </c>
      <c r="S568" s="135">
        <f t="shared" si="320"/>
        <v>0</v>
      </c>
      <c r="T568" s="135">
        <f t="shared" si="321"/>
        <v>0</v>
      </c>
      <c r="U568" s="135">
        <f t="shared" si="322"/>
        <v>0</v>
      </c>
      <c r="V568" s="135">
        <f t="shared" si="323"/>
        <v>0</v>
      </c>
      <c r="W568" s="135">
        <f t="shared" si="324"/>
        <v>0</v>
      </c>
      <c r="X568" s="135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33400</v>
      </c>
      <c r="D569" s="44"/>
      <c r="E569" s="137" t="s">
        <v>342</v>
      </c>
      <c r="G569" s="43">
        <v>99</v>
      </c>
      <c r="H569" s="135" t="str">
        <f t="shared" si="310"/>
        <v>-</v>
      </c>
      <c r="I569" s="42">
        <f>'Plt. Class.'!L$27</f>
        <v>0</v>
      </c>
      <c r="J569" s="135">
        <f t="shared" si="311"/>
        <v>0</v>
      </c>
      <c r="K569" s="135">
        <f t="shared" si="312"/>
        <v>0</v>
      </c>
      <c r="L569" s="135">
        <f t="shared" si="313"/>
        <v>0</v>
      </c>
      <c r="M569" s="135">
        <f t="shared" si="314"/>
        <v>0</v>
      </c>
      <c r="N569" s="135">
        <f t="shared" si="315"/>
        <v>0</v>
      </c>
      <c r="O569" s="135">
        <f t="shared" si="316"/>
        <v>0</v>
      </c>
      <c r="P569" s="135">
        <f t="shared" si="317"/>
        <v>0</v>
      </c>
      <c r="Q569" s="135">
        <f t="shared" si="318"/>
        <v>0</v>
      </c>
      <c r="R569" s="135">
        <f t="shared" si="319"/>
        <v>0</v>
      </c>
      <c r="S569" s="135">
        <f t="shared" si="320"/>
        <v>0</v>
      </c>
      <c r="T569" s="135">
        <f t="shared" si="321"/>
        <v>0</v>
      </c>
      <c r="U569" s="135">
        <f t="shared" si="322"/>
        <v>0</v>
      </c>
      <c r="V569" s="135">
        <f t="shared" si="323"/>
        <v>0</v>
      </c>
      <c r="W569" s="135">
        <f t="shared" si="324"/>
        <v>0</v>
      </c>
      <c r="X569" s="135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33600</v>
      </c>
      <c r="D570" s="44"/>
      <c r="E570" s="137" t="s">
        <v>343</v>
      </c>
      <c r="G570" s="43">
        <v>99</v>
      </c>
      <c r="H570" s="135" t="str">
        <f t="shared" si="310"/>
        <v>-</v>
      </c>
      <c r="I570" s="42">
        <f>'Plt. Class.'!L$28</f>
        <v>0</v>
      </c>
      <c r="J570" s="135">
        <f t="shared" si="311"/>
        <v>0</v>
      </c>
      <c r="K570" s="135">
        <f t="shared" si="312"/>
        <v>0</v>
      </c>
      <c r="L570" s="135">
        <f t="shared" si="313"/>
        <v>0</v>
      </c>
      <c r="M570" s="135">
        <f t="shared" si="314"/>
        <v>0</v>
      </c>
      <c r="N570" s="135">
        <f t="shared" si="315"/>
        <v>0</v>
      </c>
      <c r="O570" s="135">
        <f t="shared" si="316"/>
        <v>0</v>
      </c>
      <c r="P570" s="135">
        <f t="shared" si="317"/>
        <v>0</v>
      </c>
      <c r="Q570" s="135">
        <f t="shared" si="318"/>
        <v>0</v>
      </c>
      <c r="R570" s="135">
        <f t="shared" si="319"/>
        <v>0</v>
      </c>
      <c r="S570" s="135">
        <f t="shared" si="320"/>
        <v>0</v>
      </c>
      <c r="T570" s="135">
        <f t="shared" si="321"/>
        <v>0</v>
      </c>
      <c r="U570" s="135">
        <f t="shared" si="322"/>
        <v>0</v>
      </c>
      <c r="V570" s="135">
        <f t="shared" si="323"/>
        <v>0</v>
      </c>
      <c r="W570" s="135">
        <f t="shared" si="324"/>
        <v>0</v>
      </c>
      <c r="X570" s="135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5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344</v>
      </c>
      <c r="E572" s="44"/>
      <c r="G572" s="43"/>
      <c r="H572" s="135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5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357</v>
      </c>
      <c r="E574" s="44"/>
      <c r="G574" s="43"/>
      <c r="H574" s="135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5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35010</v>
      </c>
      <c r="D576" s="44"/>
      <c r="E576" s="137" t="s">
        <v>285</v>
      </c>
      <c r="G576" s="43">
        <v>1.5</v>
      </c>
      <c r="H576" s="135" t="str">
        <f t="shared" ref="H576:H592" si="328">VLOOKUP($G576,alloc,3)</f>
        <v>Winter Volumes</v>
      </c>
      <c r="I576" s="42">
        <f>'Plt. Class.'!L$34</f>
        <v>130563.34499999999</v>
      </c>
      <c r="J576" s="135">
        <f t="shared" ref="J576:J592" si="329">$I576*VLOOKUP($G576,alloc,6)</f>
        <v>51289.16156242408</v>
      </c>
      <c r="K576" s="135">
        <f t="shared" ref="K576:K592" si="330">$I576*VLOOKUP($G576,alloc,7)</f>
        <v>29019.356544561815</v>
      </c>
      <c r="L576" s="135">
        <f t="shared" ref="L576:L592" si="331">$I576*VLOOKUP($G576,alloc,8)</f>
        <v>1521.9132654240559</v>
      </c>
      <c r="M576" s="135">
        <f t="shared" ref="M576:M592" si="332">$I576*VLOOKUP($G576,alloc,9)</f>
        <v>23821.16216324659</v>
      </c>
      <c r="N576" s="135">
        <f t="shared" ref="N576:N592" si="333">$I576*VLOOKUP($G576,alloc,10)</f>
        <v>24911.751464343437</v>
      </c>
      <c r="O576" s="135">
        <f t="shared" ref="O576:O592" si="334">$I576*VLOOKUP($G576,alloc,11)</f>
        <v>0</v>
      </c>
      <c r="P576" s="135">
        <f t="shared" ref="P576:P592" si="335">$I576*VLOOKUP($G576,alloc,12)</f>
        <v>0</v>
      </c>
      <c r="Q576" s="135">
        <f t="shared" ref="Q576:Q592" si="336">$I576*VLOOKUP($G576,alloc,13)</f>
        <v>0</v>
      </c>
      <c r="R576" s="135">
        <f t="shared" ref="R576:R592" si="337">$I576*VLOOKUP($G576,alloc,14)</f>
        <v>0</v>
      </c>
      <c r="S576" s="135">
        <f t="shared" ref="S576:S592" si="338">$I576*VLOOKUP($G576,alloc,15)</f>
        <v>0</v>
      </c>
      <c r="T576" s="135">
        <f t="shared" ref="T576:T592" si="339">$I576*VLOOKUP($G576,alloc,16)</f>
        <v>0</v>
      </c>
      <c r="U576" s="135">
        <f t="shared" ref="U576:U592" si="340">$I576*VLOOKUP($G576,alloc,17)</f>
        <v>0</v>
      </c>
      <c r="V576" s="135">
        <f t="shared" ref="V576:V592" si="341">$I576*VLOOKUP($G576,alloc,18)</f>
        <v>0</v>
      </c>
      <c r="W576" s="135">
        <f t="shared" ref="W576:W592" si="342">$I576*VLOOKUP($G576,alloc,19)</f>
        <v>0</v>
      </c>
      <c r="X576" s="135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35020</v>
      </c>
      <c r="D577" s="44"/>
      <c r="E577" s="137" t="s">
        <v>147</v>
      </c>
      <c r="G577" s="43">
        <v>1.5</v>
      </c>
      <c r="H577" s="135" t="str">
        <f t="shared" si="328"/>
        <v>Winter Volumes</v>
      </c>
      <c r="I577" s="42">
        <f>'Plt. Class.'!L$35</f>
        <v>2340.7900000000004</v>
      </c>
      <c r="J577" s="135">
        <f t="shared" si="329"/>
        <v>919.53186779724967</v>
      </c>
      <c r="K577" s="135">
        <f t="shared" si="330"/>
        <v>520.27021524260783</v>
      </c>
      <c r="L577" s="135">
        <f t="shared" si="331"/>
        <v>27.285447937719248</v>
      </c>
      <c r="M577" s="135">
        <f t="shared" si="332"/>
        <v>427.0749817271149</v>
      </c>
      <c r="N577" s="135">
        <f t="shared" si="333"/>
        <v>446.62748729530858</v>
      </c>
      <c r="O577" s="135">
        <f t="shared" si="334"/>
        <v>0</v>
      </c>
      <c r="P577" s="135">
        <f t="shared" si="335"/>
        <v>0</v>
      </c>
      <c r="Q577" s="135">
        <f t="shared" si="336"/>
        <v>0</v>
      </c>
      <c r="R577" s="135">
        <f t="shared" si="337"/>
        <v>0</v>
      </c>
      <c r="S577" s="135">
        <f t="shared" si="338"/>
        <v>0</v>
      </c>
      <c r="T577" s="135">
        <f t="shared" si="339"/>
        <v>0</v>
      </c>
      <c r="U577" s="135">
        <f t="shared" si="340"/>
        <v>0</v>
      </c>
      <c r="V577" s="135">
        <f t="shared" si="341"/>
        <v>0</v>
      </c>
      <c r="W577" s="135">
        <f t="shared" si="342"/>
        <v>0</v>
      </c>
      <c r="X577" s="135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35100</v>
      </c>
      <c r="D578" s="44"/>
      <c r="E578" s="137" t="s">
        <v>81</v>
      </c>
      <c r="G578" s="43">
        <v>1.5</v>
      </c>
      <c r="H578" s="135" t="str">
        <f t="shared" si="328"/>
        <v>Winter Volumes</v>
      </c>
      <c r="I578" s="42">
        <f>'Plt. Class.'!L$36</f>
        <v>8958.0949999999993</v>
      </c>
      <c r="J578" s="135">
        <f t="shared" si="329"/>
        <v>3519.0059028170836</v>
      </c>
      <c r="K578" s="135">
        <f t="shared" si="330"/>
        <v>1991.0500360193475</v>
      </c>
      <c r="L578" s="135">
        <f t="shared" si="331"/>
        <v>104.42014650765043</v>
      </c>
      <c r="M578" s="135">
        <f t="shared" si="332"/>
        <v>1634.3961903608433</v>
      </c>
      <c r="N578" s="135">
        <f t="shared" si="333"/>
        <v>1709.2227242950739</v>
      </c>
      <c r="O578" s="135">
        <f t="shared" si="334"/>
        <v>0</v>
      </c>
      <c r="P578" s="135">
        <f t="shared" si="335"/>
        <v>0</v>
      </c>
      <c r="Q578" s="135">
        <f t="shared" si="336"/>
        <v>0</v>
      </c>
      <c r="R578" s="135">
        <f t="shared" si="337"/>
        <v>0</v>
      </c>
      <c r="S578" s="135">
        <f t="shared" si="338"/>
        <v>0</v>
      </c>
      <c r="T578" s="135">
        <f t="shared" si="339"/>
        <v>0</v>
      </c>
      <c r="U578" s="135">
        <f t="shared" si="340"/>
        <v>0</v>
      </c>
      <c r="V578" s="135">
        <f t="shared" si="341"/>
        <v>0</v>
      </c>
      <c r="W578" s="135">
        <f t="shared" si="342"/>
        <v>0</v>
      </c>
      <c r="X578" s="135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35102</v>
      </c>
      <c r="D579" s="44"/>
      <c r="E579" s="137" t="s">
        <v>346</v>
      </c>
      <c r="G579" s="43">
        <v>1.5</v>
      </c>
      <c r="H579" s="135" t="str">
        <f t="shared" si="328"/>
        <v>Winter Volumes</v>
      </c>
      <c r="I579" s="42">
        <f>'Plt. Class.'!L$37</f>
        <v>76630.650000000009</v>
      </c>
      <c r="J579" s="135">
        <f t="shared" si="329"/>
        <v>30102.796374308378</v>
      </c>
      <c r="K579" s="135">
        <f t="shared" si="330"/>
        <v>17032.132215910417</v>
      </c>
      <c r="L579" s="135">
        <f t="shared" si="331"/>
        <v>893.24613101072089</v>
      </c>
      <c r="M579" s="135">
        <f t="shared" si="332"/>
        <v>13981.191584245889</v>
      </c>
      <c r="N579" s="135">
        <f t="shared" si="333"/>
        <v>14621.2836945246</v>
      </c>
      <c r="O579" s="135">
        <f t="shared" si="334"/>
        <v>0</v>
      </c>
      <c r="P579" s="135">
        <f t="shared" si="335"/>
        <v>0</v>
      </c>
      <c r="Q579" s="135">
        <f t="shared" si="336"/>
        <v>0</v>
      </c>
      <c r="R579" s="135">
        <f t="shared" si="337"/>
        <v>0</v>
      </c>
      <c r="S579" s="135">
        <f t="shared" si="338"/>
        <v>0</v>
      </c>
      <c r="T579" s="135">
        <f t="shared" si="339"/>
        <v>0</v>
      </c>
      <c r="U579" s="135">
        <f t="shared" si="340"/>
        <v>0</v>
      </c>
      <c r="V579" s="135">
        <f t="shared" si="341"/>
        <v>0</v>
      </c>
      <c r="W579" s="135">
        <f t="shared" si="342"/>
        <v>0</v>
      </c>
      <c r="X579" s="135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35103</v>
      </c>
      <c r="D580" s="44"/>
      <c r="E580" s="137" t="s">
        <v>347</v>
      </c>
      <c r="G580" s="43">
        <v>1.5</v>
      </c>
      <c r="H580" s="135" t="str">
        <f t="shared" si="328"/>
        <v>Winter Volumes</v>
      </c>
      <c r="I580" s="42">
        <f>'Plt. Class.'!L$38</f>
        <v>11569.19</v>
      </c>
      <c r="J580" s="135">
        <f t="shared" si="329"/>
        <v>4544.7216066376141</v>
      </c>
      <c r="K580" s="135">
        <f t="shared" si="330"/>
        <v>2571.3989599590846</v>
      </c>
      <c r="L580" s="135">
        <f t="shared" si="331"/>
        <v>134.85640806162968</v>
      </c>
      <c r="M580" s="135">
        <f t="shared" si="332"/>
        <v>2110.7880706289416</v>
      </c>
      <c r="N580" s="135">
        <f t="shared" si="333"/>
        <v>2207.4249547127297</v>
      </c>
      <c r="O580" s="135">
        <f t="shared" si="334"/>
        <v>0</v>
      </c>
      <c r="P580" s="135">
        <f t="shared" si="335"/>
        <v>0</v>
      </c>
      <c r="Q580" s="135">
        <f t="shared" si="336"/>
        <v>0</v>
      </c>
      <c r="R580" s="135">
        <f t="shared" si="337"/>
        <v>0</v>
      </c>
      <c r="S580" s="135">
        <f t="shared" si="338"/>
        <v>0</v>
      </c>
      <c r="T580" s="135">
        <f t="shared" si="339"/>
        <v>0</v>
      </c>
      <c r="U580" s="135">
        <f t="shared" si="340"/>
        <v>0</v>
      </c>
      <c r="V580" s="135">
        <f t="shared" si="341"/>
        <v>0</v>
      </c>
      <c r="W580" s="135">
        <f t="shared" si="342"/>
        <v>0</v>
      </c>
      <c r="X580" s="135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6">
        <v>35104</v>
      </c>
      <c r="D581" s="44"/>
      <c r="E581" s="137" t="s">
        <v>348</v>
      </c>
      <c r="G581" s="43">
        <v>1.5</v>
      </c>
      <c r="H581" s="135" t="str">
        <f t="shared" si="328"/>
        <v>Winter Volumes</v>
      </c>
      <c r="I581" s="42">
        <f>'Plt. Class.'!L$39</f>
        <v>68721.264999999999</v>
      </c>
      <c r="J581" s="135">
        <f t="shared" si="329"/>
        <v>26995.754921560561</v>
      </c>
      <c r="K581" s="135">
        <f t="shared" si="330"/>
        <v>15274.171255556581</v>
      </c>
      <c r="L581" s="135">
        <f t="shared" si="331"/>
        <v>801.05028574614028</v>
      </c>
      <c r="M581" s="135">
        <f t="shared" si="332"/>
        <v>12538.131568461595</v>
      </c>
      <c r="N581" s="135">
        <f t="shared" si="333"/>
        <v>13112.156968675117</v>
      </c>
      <c r="O581" s="135">
        <f t="shared" si="334"/>
        <v>0</v>
      </c>
      <c r="P581" s="135">
        <f t="shared" si="335"/>
        <v>0</v>
      </c>
      <c r="Q581" s="135">
        <f t="shared" si="336"/>
        <v>0</v>
      </c>
      <c r="R581" s="135">
        <f t="shared" si="337"/>
        <v>0</v>
      </c>
      <c r="S581" s="135">
        <f t="shared" si="338"/>
        <v>0</v>
      </c>
      <c r="T581" s="135">
        <f t="shared" si="339"/>
        <v>0</v>
      </c>
      <c r="U581" s="135">
        <f t="shared" si="340"/>
        <v>0</v>
      </c>
      <c r="V581" s="135">
        <f t="shared" si="341"/>
        <v>0</v>
      </c>
      <c r="W581" s="135">
        <f t="shared" si="342"/>
        <v>0</v>
      </c>
      <c r="X581" s="135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6">
        <v>35200</v>
      </c>
      <c r="D582" s="44"/>
      <c r="E582" s="137" t="s">
        <v>349</v>
      </c>
      <c r="G582" s="43">
        <v>1.5</v>
      </c>
      <c r="H582" s="135" t="str">
        <f t="shared" si="328"/>
        <v>Winter Volumes</v>
      </c>
      <c r="I582" s="42">
        <f>'Plt. Class.'!L$40</f>
        <v>3715166.9699999993</v>
      </c>
      <c r="J582" s="135">
        <f t="shared" si="329"/>
        <v>1459427.9807683507</v>
      </c>
      <c r="K582" s="135">
        <f t="shared" si="330"/>
        <v>825742.89839931251</v>
      </c>
      <c r="L582" s="135">
        <f t="shared" si="331"/>
        <v>43305.890293392033</v>
      </c>
      <c r="M582" s="135">
        <f t="shared" si="332"/>
        <v>677828.79533231526</v>
      </c>
      <c r="N582" s="135">
        <f t="shared" si="333"/>
        <v>708861.40520662873</v>
      </c>
      <c r="O582" s="135">
        <f t="shared" si="334"/>
        <v>0</v>
      </c>
      <c r="P582" s="135">
        <f t="shared" si="335"/>
        <v>0</v>
      </c>
      <c r="Q582" s="135">
        <f t="shared" si="336"/>
        <v>0</v>
      </c>
      <c r="R582" s="135">
        <f t="shared" si="337"/>
        <v>0</v>
      </c>
      <c r="S582" s="135">
        <f t="shared" si="338"/>
        <v>0</v>
      </c>
      <c r="T582" s="135">
        <f t="shared" si="339"/>
        <v>0</v>
      </c>
      <c r="U582" s="135">
        <f t="shared" si="340"/>
        <v>0</v>
      </c>
      <c r="V582" s="135">
        <f t="shared" si="341"/>
        <v>0</v>
      </c>
      <c r="W582" s="135">
        <f t="shared" si="342"/>
        <v>0</v>
      </c>
      <c r="X582" s="135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6">
        <v>35201</v>
      </c>
      <c r="D583" s="44"/>
      <c r="E583" s="137" t="s">
        <v>350</v>
      </c>
      <c r="G583" s="43">
        <v>1.5</v>
      </c>
      <c r="H583" s="135" t="str">
        <f t="shared" si="328"/>
        <v>Winter Volumes</v>
      </c>
      <c r="I583" s="42">
        <f>'Plt. Class.'!L$41</f>
        <v>849999.26999999967</v>
      </c>
      <c r="J583" s="135">
        <f t="shared" si="329"/>
        <v>333904.97070194175</v>
      </c>
      <c r="K583" s="135">
        <f t="shared" si="330"/>
        <v>188923.09996153406</v>
      </c>
      <c r="L583" s="135">
        <f t="shared" si="331"/>
        <v>9908.0271313036847</v>
      </c>
      <c r="M583" s="135">
        <f t="shared" si="332"/>
        <v>155081.58472281188</v>
      </c>
      <c r="N583" s="135">
        <f t="shared" si="333"/>
        <v>162181.58748240821</v>
      </c>
      <c r="O583" s="135">
        <f t="shared" si="334"/>
        <v>0</v>
      </c>
      <c r="P583" s="135">
        <f t="shared" si="335"/>
        <v>0</v>
      </c>
      <c r="Q583" s="135">
        <f t="shared" si="336"/>
        <v>0</v>
      </c>
      <c r="R583" s="135">
        <f t="shared" si="337"/>
        <v>0</v>
      </c>
      <c r="S583" s="135">
        <f t="shared" si="338"/>
        <v>0</v>
      </c>
      <c r="T583" s="135">
        <f t="shared" si="339"/>
        <v>0</v>
      </c>
      <c r="U583" s="135">
        <f t="shared" si="340"/>
        <v>0</v>
      </c>
      <c r="V583" s="135">
        <f t="shared" si="341"/>
        <v>0</v>
      </c>
      <c r="W583" s="135">
        <f t="shared" si="342"/>
        <v>0</v>
      </c>
      <c r="X583" s="135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6">
        <v>35202</v>
      </c>
      <c r="D584" s="44"/>
      <c r="E584" s="137" t="s">
        <v>351</v>
      </c>
      <c r="G584" s="43">
        <v>1.5</v>
      </c>
      <c r="H584" s="135" t="str">
        <f t="shared" si="328"/>
        <v>Winter Volumes</v>
      </c>
      <c r="I584" s="42">
        <f>'Plt. Class.'!L$42</f>
        <v>207909.43</v>
      </c>
      <c r="J584" s="135">
        <f t="shared" si="329"/>
        <v>81673.002063645821</v>
      </c>
      <c r="K584" s="135">
        <f t="shared" si="330"/>
        <v>46210.503247650537</v>
      </c>
      <c r="L584" s="135">
        <f t="shared" si="331"/>
        <v>2423.4988734683093</v>
      </c>
      <c r="M584" s="135">
        <f t="shared" si="332"/>
        <v>37932.884204967064</v>
      </c>
      <c r="N584" s="135">
        <f t="shared" si="333"/>
        <v>39669.541610268258</v>
      </c>
      <c r="O584" s="135">
        <f t="shared" si="334"/>
        <v>0</v>
      </c>
      <c r="P584" s="135">
        <f t="shared" si="335"/>
        <v>0</v>
      </c>
      <c r="Q584" s="135">
        <f t="shared" si="336"/>
        <v>0</v>
      </c>
      <c r="R584" s="135">
        <f t="shared" si="337"/>
        <v>0</v>
      </c>
      <c r="S584" s="135">
        <f t="shared" si="338"/>
        <v>0</v>
      </c>
      <c r="T584" s="135">
        <f t="shared" si="339"/>
        <v>0</v>
      </c>
      <c r="U584" s="135">
        <f t="shared" si="340"/>
        <v>0</v>
      </c>
      <c r="V584" s="135">
        <f t="shared" si="341"/>
        <v>0</v>
      </c>
      <c r="W584" s="135">
        <f t="shared" si="342"/>
        <v>0</v>
      </c>
      <c r="X584" s="135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6">
        <v>35203</v>
      </c>
      <c r="D585" s="44"/>
      <c r="E585" s="137" t="s">
        <v>352</v>
      </c>
      <c r="G585" s="43">
        <v>1.5</v>
      </c>
      <c r="H585" s="135" t="str">
        <f t="shared" si="328"/>
        <v>Winter Volumes</v>
      </c>
      <c r="I585" s="42">
        <f>'Plt. Class.'!L$43</f>
        <v>847416.48000000033</v>
      </c>
      <c r="J585" s="135">
        <f t="shared" si="329"/>
        <v>332890.37404319516</v>
      </c>
      <c r="K585" s="135">
        <f t="shared" si="330"/>
        <v>188349.04218222617</v>
      </c>
      <c r="L585" s="135">
        <f t="shared" si="331"/>
        <v>9877.9208073365444</v>
      </c>
      <c r="M585" s="135">
        <f t="shared" si="332"/>
        <v>154610.35706375033</v>
      </c>
      <c r="N585" s="135">
        <f t="shared" si="333"/>
        <v>161688.78590349207</v>
      </c>
      <c r="O585" s="135">
        <f t="shared" si="334"/>
        <v>0</v>
      </c>
      <c r="P585" s="135">
        <f t="shared" si="335"/>
        <v>0</v>
      </c>
      <c r="Q585" s="135">
        <f t="shared" si="336"/>
        <v>0</v>
      </c>
      <c r="R585" s="135">
        <f t="shared" si="337"/>
        <v>0</v>
      </c>
      <c r="S585" s="135">
        <f t="shared" si="338"/>
        <v>0</v>
      </c>
      <c r="T585" s="135">
        <f t="shared" si="339"/>
        <v>0</v>
      </c>
      <c r="U585" s="135">
        <f t="shared" si="340"/>
        <v>0</v>
      </c>
      <c r="V585" s="135">
        <f t="shared" si="341"/>
        <v>0</v>
      </c>
      <c r="W585" s="135">
        <f t="shared" si="342"/>
        <v>0</v>
      </c>
      <c r="X585" s="135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35210</v>
      </c>
      <c r="D586" s="44"/>
      <c r="E586" s="137" t="s">
        <v>353</v>
      </c>
      <c r="G586" s="43">
        <v>1.5</v>
      </c>
      <c r="H586" s="135" t="str">
        <f t="shared" si="328"/>
        <v>Winter Volumes</v>
      </c>
      <c r="I586" s="42">
        <f>'Plt. Class.'!L$44</f>
        <v>89265.045000000013</v>
      </c>
      <c r="J586" s="135">
        <f t="shared" si="329"/>
        <v>35065.962157158712</v>
      </c>
      <c r="K586" s="135">
        <f t="shared" si="330"/>
        <v>19840.286474135261</v>
      </c>
      <c r="L586" s="135">
        <f t="shared" si="331"/>
        <v>1040.51911448941</v>
      </c>
      <c r="M586" s="135">
        <f t="shared" si="332"/>
        <v>16286.325327024248</v>
      </c>
      <c r="N586" s="135">
        <f t="shared" si="333"/>
        <v>17031.951927192378</v>
      </c>
      <c r="O586" s="135">
        <f t="shared" si="334"/>
        <v>0</v>
      </c>
      <c r="P586" s="135">
        <f t="shared" si="335"/>
        <v>0</v>
      </c>
      <c r="Q586" s="135">
        <f t="shared" si="336"/>
        <v>0</v>
      </c>
      <c r="R586" s="135">
        <f t="shared" si="337"/>
        <v>0</v>
      </c>
      <c r="S586" s="135">
        <f t="shared" si="338"/>
        <v>0</v>
      </c>
      <c r="T586" s="135">
        <f t="shared" si="339"/>
        <v>0</v>
      </c>
      <c r="U586" s="135">
        <f t="shared" si="340"/>
        <v>0</v>
      </c>
      <c r="V586" s="135">
        <f t="shared" si="341"/>
        <v>0</v>
      </c>
      <c r="W586" s="135">
        <f t="shared" si="342"/>
        <v>0</v>
      </c>
      <c r="X586" s="135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35211</v>
      </c>
      <c r="D587" s="44"/>
      <c r="E587" s="137" t="s">
        <v>354</v>
      </c>
      <c r="G587" s="43">
        <v>1.5</v>
      </c>
      <c r="H587" s="135" t="str">
        <f t="shared" si="328"/>
        <v>Winter Volumes</v>
      </c>
      <c r="I587" s="42">
        <f>'Plt. Class.'!L$45</f>
        <v>27307.135000000006</v>
      </c>
      <c r="J587" s="135">
        <f t="shared" si="329"/>
        <v>10727.054050445213</v>
      </c>
      <c r="K587" s="135">
        <f t="shared" si="330"/>
        <v>6069.3565010568873</v>
      </c>
      <c r="L587" s="135">
        <f t="shared" si="331"/>
        <v>318.30596096649896</v>
      </c>
      <c r="M587" s="135">
        <f t="shared" si="332"/>
        <v>4982.1616553150261</v>
      </c>
      <c r="N587" s="135">
        <f t="shared" si="333"/>
        <v>5210.2568322163788</v>
      </c>
      <c r="O587" s="135">
        <f t="shared" si="334"/>
        <v>0</v>
      </c>
      <c r="P587" s="135">
        <f t="shared" si="335"/>
        <v>0</v>
      </c>
      <c r="Q587" s="135">
        <f t="shared" si="336"/>
        <v>0</v>
      </c>
      <c r="R587" s="135">
        <f t="shared" si="337"/>
        <v>0</v>
      </c>
      <c r="S587" s="135">
        <f t="shared" si="338"/>
        <v>0</v>
      </c>
      <c r="T587" s="135">
        <f t="shared" si="339"/>
        <v>0</v>
      </c>
      <c r="U587" s="135">
        <f t="shared" si="340"/>
        <v>0</v>
      </c>
      <c r="V587" s="135">
        <f t="shared" si="341"/>
        <v>0</v>
      </c>
      <c r="W587" s="135">
        <f t="shared" si="342"/>
        <v>0</v>
      </c>
      <c r="X587" s="135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35301</v>
      </c>
      <c r="D588" s="44"/>
      <c r="E588" s="140" t="s">
        <v>340</v>
      </c>
      <c r="G588" s="43">
        <v>1.5</v>
      </c>
      <c r="H588" s="135" t="str">
        <f t="shared" si="328"/>
        <v>Winter Volumes</v>
      </c>
      <c r="I588" s="42">
        <f>'Plt. Class.'!L$46</f>
        <v>89248.449999999968</v>
      </c>
      <c r="J588" s="135">
        <f t="shared" si="329"/>
        <v>35059.443148043785</v>
      </c>
      <c r="K588" s="135">
        <f t="shared" si="330"/>
        <v>19836.598025268864</v>
      </c>
      <c r="L588" s="135">
        <f t="shared" si="331"/>
        <v>1040.3256746641682</v>
      </c>
      <c r="M588" s="135">
        <f t="shared" si="332"/>
        <v>16283.297584543383</v>
      </c>
      <c r="N588" s="135">
        <f t="shared" si="333"/>
        <v>17028.785567479765</v>
      </c>
      <c r="O588" s="135">
        <f t="shared" si="334"/>
        <v>0</v>
      </c>
      <c r="P588" s="135">
        <f t="shared" si="335"/>
        <v>0</v>
      </c>
      <c r="Q588" s="135">
        <f t="shared" si="336"/>
        <v>0</v>
      </c>
      <c r="R588" s="135">
        <f t="shared" si="337"/>
        <v>0</v>
      </c>
      <c r="S588" s="135">
        <f t="shared" si="338"/>
        <v>0</v>
      </c>
      <c r="T588" s="135">
        <f t="shared" si="339"/>
        <v>0</v>
      </c>
      <c r="U588" s="135">
        <f t="shared" si="340"/>
        <v>0</v>
      </c>
      <c r="V588" s="135">
        <f t="shared" si="341"/>
        <v>0</v>
      </c>
      <c r="W588" s="135">
        <f t="shared" si="342"/>
        <v>0</v>
      </c>
      <c r="X588" s="135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35302</v>
      </c>
      <c r="D589" s="44"/>
      <c r="E589" s="137" t="s">
        <v>341</v>
      </c>
      <c r="G589" s="43">
        <v>1.5</v>
      </c>
      <c r="H589" s="135" t="str">
        <f t="shared" si="328"/>
        <v>Winter Volumes</v>
      </c>
      <c r="I589" s="42">
        <f>'Plt. Class.'!L$47</f>
        <v>104729.105</v>
      </c>
      <c r="J589" s="135">
        <f t="shared" si="329"/>
        <v>41140.704434564512</v>
      </c>
      <c r="K589" s="135">
        <f t="shared" si="330"/>
        <v>23277.36960620802</v>
      </c>
      <c r="L589" s="135">
        <f t="shared" si="331"/>
        <v>1220.7761234632035</v>
      </c>
      <c r="M589" s="135">
        <f t="shared" si="332"/>
        <v>19107.72884546332</v>
      </c>
      <c r="N589" s="135">
        <f t="shared" si="333"/>
        <v>19982.525990300936</v>
      </c>
      <c r="O589" s="135">
        <f t="shared" si="334"/>
        <v>0</v>
      </c>
      <c r="P589" s="135">
        <f t="shared" si="335"/>
        <v>0</v>
      </c>
      <c r="Q589" s="135">
        <f t="shared" si="336"/>
        <v>0</v>
      </c>
      <c r="R589" s="135">
        <f t="shared" si="337"/>
        <v>0</v>
      </c>
      <c r="S589" s="135">
        <f t="shared" si="338"/>
        <v>0</v>
      </c>
      <c r="T589" s="135">
        <f t="shared" si="339"/>
        <v>0</v>
      </c>
      <c r="U589" s="135">
        <f t="shared" si="340"/>
        <v>0</v>
      </c>
      <c r="V589" s="135">
        <f t="shared" si="341"/>
        <v>0</v>
      </c>
      <c r="W589" s="135">
        <f t="shared" si="342"/>
        <v>0</v>
      </c>
      <c r="X589" s="135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35400</v>
      </c>
      <c r="D590" s="44"/>
      <c r="E590" s="137" t="s">
        <v>126</v>
      </c>
      <c r="G590" s="43">
        <v>1.5</v>
      </c>
      <c r="H590" s="135" t="str">
        <f t="shared" si="328"/>
        <v>Winter Volumes</v>
      </c>
      <c r="I590" s="42">
        <f>'Plt. Class.'!L$48</f>
        <v>461723.02500000008</v>
      </c>
      <c r="J590" s="135">
        <f t="shared" si="329"/>
        <v>181378.52416630549</v>
      </c>
      <c r="K590" s="135">
        <f t="shared" si="330"/>
        <v>102623.78837880288</v>
      </c>
      <c r="L590" s="135">
        <f t="shared" si="331"/>
        <v>5382.0802209013809</v>
      </c>
      <c r="M590" s="135">
        <f t="shared" si="332"/>
        <v>84240.941077526484</v>
      </c>
      <c r="N590" s="135">
        <f t="shared" si="333"/>
        <v>88097.691156463814</v>
      </c>
      <c r="O590" s="135">
        <f t="shared" si="334"/>
        <v>0</v>
      </c>
      <c r="P590" s="135">
        <f t="shared" si="335"/>
        <v>0</v>
      </c>
      <c r="Q590" s="135">
        <f t="shared" si="336"/>
        <v>0</v>
      </c>
      <c r="R590" s="135">
        <f t="shared" si="337"/>
        <v>0</v>
      </c>
      <c r="S590" s="135">
        <f t="shared" si="338"/>
        <v>0</v>
      </c>
      <c r="T590" s="135">
        <f t="shared" si="339"/>
        <v>0</v>
      </c>
      <c r="U590" s="135">
        <f t="shared" si="340"/>
        <v>0</v>
      </c>
      <c r="V590" s="135">
        <f t="shared" si="341"/>
        <v>0</v>
      </c>
      <c r="W590" s="135">
        <f t="shared" si="342"/>
        <v>0</v>
      </c>
      <c r="X590" s="135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35500</v>
      </c>
      <c r="D591" s="44"/>
      <c r="E591" s="137" t="s">
        <v>355</v>
      </c>
      <c r="G591" s="43">
        <v>1.5</v>
      </c>
      <c r="H591" s="135" t="str">
        <f t="shared" si="328"/>
        <v>Winter Volumes</v>
      </c>
      <c r="I591" s="42">
        <f>'Plt. Class.'!L$49</f>
        <v>219558.37619929714</v>
      </c>
      <c r="J591" s="135">
        <f t="shared" si="329"/>
        <v>86249.054275296323</v>
      </c>
      <c r="K591" s="135">
        <f t="shared" si="330"/>
        <v>48799.629032730736</v>
      </c>
      <c r="L591" s="135">
        <f t="shared" si="331"/>
        <v>2559.2849606654581</v>
      </c>
      <c r="M591" s="135">
        <f t="shared" si="332"/>
        <v>40058.223720773683</v>
      </c>
      <c r="N591" s="135">
        <f t="shared" si="333"/>
        <v>41892.184209830935</v>
      </c>
      <c r="O591" s="135">
        <f t="shared" si="334"/>
        <v>0</v>
      </c>
      <c r="P591" s="135">
        <f t="shared" si="335"/>
        <v>0</v>
      </c>
      <c r="Q591" s="135">
        <f t="shared" si="336"/>
        <v>0</v>
      </c>
      <c r="R591" s="135">
        <f t="shared" si="337"/>
        <v>0</v>
      </c>
      <c r="S591" s="135">
        <f t="shared" si="338"/>
        <v>0</v>
      </c>
      <c r="T591" s="135">
        <f t="shared" si="339"/>
        <v>0</v>
      </c>
      <c r="U591" s="135">
        <f t="shared" si="340"/>
        <v>0</v>
      </c>
      <c r="V591" s="135">
        <f t="shared" si="341"/>
        <v>0</v>
      </c>
      <c r="W591" s="135">
        <f t="shared" si="342"/>
        <v>0</v>
      </c>
      <c r="X591" s="135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35600</v>
      </c>
      <c r="D592" s="44"/>
      <c r="E592" s="137" t="s">
        <v>343</v>
      </c>
      <c r="G592" s="43">
        <v>1.5</v>
      </c>
      <c r="H592" s="135" t="str">
        <f t="shared" si="328"/>
        <v>Winter Volumes</v>
      </c>
      <c r="I592" s="42">
        <f>'Plt. Class.'!L$50</f>
        <v>207331.72500000006</v>
      </c>
      <c r="J592" s="135">
        <f t="shared" si="329"/>
        <v>81446.062373333683</v>
      </c>
      <c r="K592" s="135">
        <f t="shared" si="330"/>
        <v>46082.100996830646</v>
      </c>
      <c r="L592" s="135">
        <f t="shared" si="331"/>
        <v>2416.7648479039235</v>
      </c>
      <c r="M592" s="135">
        <f t="shared" si="332"/>
        <v>37827.482459266408</v>
      </c>
      <c r="N592" s="135">
        <f t="shared" si="333"/>
        <v>39559.314322665392</v>
      </c>
      <c r="O592" s="135">
        <f t="shared" si="334"/>
        <v>0</v>
      </c>
      <c r="P592" s="135">
        <f t="shared" si="335"/>
        <v>0</v>
      </c>
      <c r="Q592" s="135">
        <f t="shared" si="336"/>
        <v>0</v>
      </c>
      <c r="R592" s="135">
        <f t="shared" si="337"/>
        <v>0</v>
      </c>
      <c r="S592" s="135">
        <f t="shared" si="338"/>
        <v>0</v>
      </c>
      <c r="T592" s="135">
        <f t="shared" si="339"/>
        <v>0</v>
      </c>
      <c r="U592" s="135">
        <f t="shared" si="340"/>
        <v>0</v>
      </c>
      <c r="V592" s="135">
        <f t="shared" si="341"/>
        <v>0</v>
      </c>
      <c r="W592" s="135">
        <f t="shared" si="342"/>
        <v>0</v>
      </c>
      <c r="X592" s="135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5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356</v>
      </c>
      <c r="E594" s="44"/>
      <c r="G594" s="43"/>
      <c r="H594" s="135"/>
      <c r="I594" s="42">
        <f>'Plt. Class.'!L$52</f>
        <v>7118438.3461992964</v>
      </c>
      <c r="J594" s="42">
        <f>SUM(J576:J592)</f>
        <v>2796334.1044178256</v>
      </c>
      <c r="K594" s="42">
        <f t="shared" ref="K594:X594" si="345">SUM(K576:K592)</f>
        <v>1582163.0520330067</v>
      </c>
      <c r="L594" s="42">
        <f t="shared" si="345"/>
        <v>82976.165693242525</v>
      </c>
      <c r="M594" s="42">
        <f t="shared" si="345"/>
        <v>1298752.5265524283</v>
      </c>
      <c r="N594" s="42">
        <f t="shared" si="345"/>
        <v>1358212.4975027929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5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5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5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6">
        <v>36510</v>
      </c>
      <c r="E598" s="44" t="s">
        <v>125</v>
      </c>
      <c r="G598" s="43">
        <v>99</v>
      </c>
      <c r="H598" s="135" t="str">
        <f t="shared" ref="H598:H605" si="346">VLOOKUP($G598,alloc,3)</f>
        <v>-</v>
      </c>
      <c r="I598" s="42">
        <f>'Plt. Class.'!L$56</f>
        <v>0</v>
      </c>
      <c r="J598" s="135">
        <f t="shared" ref="J598:J605" si="347">$I598*VLOOKUP($G598,alloc,6)</f>
        <v>0</v>
      </c>
      <c r="K598" s="135">
        <f t="shared" ref="K598:K605" si="348">$I598*VLOOKUP($G598,alloc,7)</f>
        <v>0</v>
      </c>
      <c r="L598" s="135">
        <f t="shared" ref="L598:L605" si="349">$I598*VLOOKUP($G598,alloc,8)</f>
        <v>0</v>
      </c>
      <c r="M598" s="135">
        <f t="shared" ref="M598:M605" si="350">$I598*VLOOKUP($G598,alloc,9)</f>
        <v>0</v>
      </c>
      <c r="N598" s="135">
        <f t="shared" ref="N598:N605" si="351">$I598*VLOOKUP($G598,alloc,10)</f>
        <v>0</v>
      </c>
      <c r="O598" s="135">
        <f t="shared" ref="O598:O605" si="352">$I598*VLOOKUP($G598,alloc,11)</f>
        <v>0</v>
      </c>
      <c r="P598" s="135">
        <f t="shared" ref="P598:P605" si="353">$I598*VLOOKUP($G598,alloc,12)</f>
        <v>0</v>
      </c>
      <c r="Q598" s="135">
        <f t="shared" ref="Q598:Q605" si="354">$I598*VLOOKUP($G598,alloc,13)</f>
        <v>0</v>
      </c>
      <c r="R598" s="135">
        <f t="shared" ref="R598:R605" si="355">$I598*VLOOKUP($G598,alloc,14)</f>
        <v>0</v>
      </c>
      <c r="S598" s="135">
        <f t="shared" ref="S598:S605" si="356">$I598*VLOOKUP($G598,alloc,15)</f>
        <v>0</v>
      </c>
      <c r="T598" s="135">
        <f t="shared" ref="T598:T605" si="357">$I598*VLOOKUP($G598,alloc,16)</f>
        <v>0</v>
      </c>
      <c r="U598" s="135">
        <f t="shared" ref="U598:U605" si="358">$I598*VLOOKUP($G598,alloc,17)</f>
        <v>0</v>
      </c>
      <c r="V598" s="135">
        <f t="shared" ref="V598:V605" si="359">$I598*VLOOKUP($G598,alloc,18)</f>
        <v>0</v>
      </c>
      <c r="W598" s="135">
        <f t="shared" ref="W598:W605" si="360">$I598*VLOOKUP($G598,alloc,19)</f>
        <v>0</v>
      </c>
      <c r="X598" s="135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36520</v>
      </c>
      <c r="E599" s="44" t="s">
        <v>147</v>
      </c>
      <c r="G599" s="43">
        <v>99</v>
      </c>
      <c r="H599" s="135" t="str">
        <f t="shared" si="346"/>
        <v>-</v>
      </c>
      <c r="I599" s="42">
        <f>'Plt. Class.'!L$57</f>
        <v>0</v>
      </c>
      <c r="J599" s="135">
        <f t="shared" si="347"/>
        <v>0</v>
      </c>
      <c r="K599" s="135">
        <f t="shared" si="348"/>
        <v>0</v>
      </c>
      <c r="L599" s="135">
        <f t="shared" si="349"/>
        <v>0</v>
      </c>
      <c r="M599" s="135">
        <f t="shared" si="350"/>
        <v>0</v>
      </c>
      <c r="N599" s="135">
        <f t="shared" si="351"/>
        <v>0</v>
      </c>
      <c r="O599" s="135">
        <f t="shared" si="352"/>
        <v>0</v>
      </c>
      <c r="P599" s="135">
        <f t="shared" si="353"/>
        <v>0</v>
      </c>
      <c r="Q599" s="135">
        <f t="shared" si="354"/>
        <v>0</v>
      </c>
      <c r="R599" s="135">
        <f t="shared" si="355"/>
        <v>0</v>
      </c>
      <c r="S599" s="135">
        <f t="shared" si="356"/>
        <v>0</v>
      </c>
      <c r="T599" s="135">
        <f t="shared" si="357"/>
        <v>0</v>
      </c>
      <c r="U599" s="135">
        <f t="shared" si="358"/>
        <v>0</v>
      </c>
      <c r="V599" s="135">
        <f t="shared" si="359"/>
        <v>0</v>
      </c>
      <c r="W599" s="135">
        <f t="shared" si="360"/>
        <v>0</v>
      </c>
      <c r="X599" s="135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36602</v>
      </c>
      <c r="E600" s="137" t="s">
        <v>149</v>
      </c>
      <c r="G600" s="43">
        <v>99</v>
      </c>
      <c r="H600" s="135" t="str">
        <f t="shared" si="346"/>
        <v>-</v>
      </c>
      <c r="I600" s="42">
        <f>'Plt. Class.'!L$58</f>
        <v>0</v>
      </c>
      <c r="J600" s="135">
        <f t="shared" si="347"/>
        <v>0</v>
      </c>
      <c r="K600" s="135">
        <f t="shared" si="348"/>
        <v>0</v>
      </c>
      <c r="L600" s="135">
        <f t="shared" si="349"/>
        <v>0</v>
      </c>
      <c r="M600" s="135">
        <f t="shared" si="350"/>
        <v>0</v>
      </c>
      <c r="N600" s="135">
        <f t="shared" si="351"/>
        <v>0</v>
      </c>
      <c r="O600" s="135">
        <f t="shared" si="352"/>
        <v>0</v>
      </c>
      <c r="P600" s="135">
        <f t="shared" si="353"/>
        <v>0</v>
      </c>
      <c r="Q600" s="135">
        <f t="shared" si="354"/>
        <v>0</v>
      </c>
      <c r="R600" s="135">
        <f t="shared" si="355"/>
        <v>0</v>
      </c>
      <c r="S600" s="135">
        <f t="shared" si="356"/>
        <v>0</v>
      </c>
      <c r="T600" s="135">
        <f t="shared" si="357"/>
        <v>0</v>
      </c>
      <c r="U600" s="135">
        <f t="shared" si="358"/>
        <v>0</v>
      </c>
      <c r="V600" s="135">
        <f t="shared" si="359"/>
        <v>0</v>
      </c>
      <c r="W600" s="135">
        <f t="shared" si="360"/>
        <v>0</v>
      </c>
      <c r="X600" s="135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36603</v>
      </c>
      <c r="E601" s="137" t="s">
        <v>281</v>
      </c>
      <c r="G601" s="43">
        <v>99</v>
      </c>
      <c r="H601" s="135" t="str">
        <f t="shared" si="346"/>
        <v>-</v>
      </c>
      <c r="I601" s="42">
        <f>'Plt. Class.'!L$59</f>
        <v>0</v>
      </c>
      <c r="J601" s="135">
        <f t="shared" si="347"/>
        <v>0</v>
      </c>
      <c r="K601" s="135">
        <f t="shared" si="348"/>
        <v>0</v>
      </c>
      <c r="L601" s="135">
        <f t="shared" si="349"/>
        <v>0</v>
      </c>
      <c r="M601" s="135">
        <f t="shared" si="350"/>
        <v>0</v>
      </c>
      <c r="N601" s="135">
        <f t="shared" si="351"/>
        <v>0</v>
      </c>
      <c r="O601" s="135">
        <f t="shared" si="352"/>
        <v>0</v>
      </c>
      <c r="P601" s="135">
        <f t="shared" si="353"/>
        <v>0</v>
      </c>
      <c r="Q601" s="135">
        <f t="shared" si="354"/>
        <v>0</v>
      </c>
      <c r="R601" s="135">
        <f t="shared" si="355"/>
        <v>0</v>
      </c>
      <c r="S601" s="135">
        <f t="shared" si="356"/>
        <v>0</v>
      </c>
      <c r="T601" s="135">
        <f t="shared" si="357"/>
        <v>0</v>
      </c>
      <c r="U601" s="135">
        <f t="shared" si="358"/>
        <v>0</v>
      </c>
      <c r="V601" s="135">
        <f t="shared" si="359"/>
        <v>0</v>
      </c>
      <c r="W601" s="135">
        <f t="shared" si="360"/>
        <v>0</v>
      </c>
      <c r="X601" s="135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36700</v>
      </c>
      <c r="E602" s="137" t="s">
        <v>282</v>
      </c>
      <c r="G602" s="43">
        <v>99</v>
      </c>
      <c r="H602" s="135" t="str">
        <f t="shared" si="346"/>
        <v>-</v>
      </c>
      <c r="I602" s="42">
        <f>'Plt. Class.'!L$60</f>
        <v>0</v>
      </c>
      <c r="J602" s="135">
        <f t="shared" si="347"/>
        <v>0</v>
      </c>
      <c r="K602" s="135">
        <f t="shared" si="348"/>
        <v>0</v>
      </c>
      <c r="L602" s="135">
        <f t="shared" si="349"/>
        <v>0</v>
      </c>
      <c r="M602" s="135">
        <f t="shared" si="350"/>
        <v>0</v>
      </c>
      <c r="N602" s="135">
        <f t="shared" si="351"/>
        <v>0</v>
      </c>
      <c r="O602" s="135">
        <f t="shared" si="352"/>
        <v>0</v>
      </c>
      <c r="P602" s="135">
        <f t="shared" si="353"/>
        <v>0</v>
      </c>
      <c r="Q602" s="135">
        <f t="shared" si="354"/>
        <v>0</v>
      </c>
      <c r="R602" s="135">
        <f t="shared" si="355"/>
        <v>0</v>
      </c>
      <c r="S602" s="135">
        <f t="shared" si="356"/>
        <v>0</v>
      </c>
      <c r="T602" s="135">
        <f t="shared" si="357"/>
        <v>0</v>
      </c>
      <c r="U602" s="135">
        <f t="shared" si="358"/>
        <v>0</v>
      </c>
      <c r="V602" s="135">
        <f t="shared" si="359"/>
        <v>0</v>
      </c>
      <c r="W602" s="135">
        <f t="shared" si="360"/>
        <v>0</v>
      </c>
      <c r="X602" s="135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36701</v>
      </c>
      <c r="E603" s="137" t="s">
        <v>283</v>
      </c>
      <c r="G603" s="43">
        <v>99</v>
      </c>
      <c r="H603" s="135" t="str">
        <f t="shared" si="346"/>
        <v>-</v>
      </c>
      <c r="I603" s="42">
        <f>'Plt. Class.'!L$61</f>
        <v>0</v>
      </c>
      <c r="J603" s="135">
        <f t="shared" si="347"/>
        <v>0</v>
      </c>
      <c r="K603" s="135">
        <f t="shared" si="348"/>
        <v>0</v>
      </c>
      <c r="L603" s="135">
        <f t="shared" si="349"/>
        <v>0</v>
      </c>
      <c r="M603" s="135">
        <f t="shared" si="350"/>
        <v>0</v>
      </c>
      <c r="N603" s="135">
        <f t="shared" si="351"/>
        <v>0</v>
      </c>
      <c r="O603" s="135">
        <f t="shared" si="352"/>
        <v>0</v>
      </c>
      <c r="P603" s="135">
        <f t="shared" si="353"/>
        <v>0</v>
      </c>
      <c r="Q603" s="135">
        <f t="shared" si="354"/>
        <v>0</v>
      </c>
      <c r="R603" s="135">
        <f t="shared" si="355"/>
        <v>0</v>
      </c>
      <c r="S603" s="135">
        <f t="shared" si="356"/>
        <v>0</v>
      </c>
      <c r="T603" s="135">
        <f t="shared" si="357"/>
        <v>0</v>
      </c>
      <c r="U603" s="135">
        <f t="shared" si="358"/>
        <v>0</v>
      </c>
      <c r="V603" s="135">
        <f t="shared" si="359"/>
        <v>0</v>
      </c>
      <c r="W603" s="135">
        <f t="shared" si="360"/>
        <v>0</v>
      </c>
      <c r="X603" s="135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36900</v>
      </c>
      <c r="E604" s="137" t="s">
        <v>284</v>
      </c>
      <c r="G604" s="43">
        <v>99</v>
      </c>
      <c r="H604" s="135" t="str">
        <f t="shared" si="346"/>
        <v>-</v>
      </c>
      <c r="I604" s="42">
        <f>'Plt. Class.'!L$62</f>
        <v>0</v>
      </c>
      <c r="J604" s="135">
        <f t="shared" si="347"/>
        <v>0</v>
      </c>
      <c r="K604" s="135">
        <f t="shared" si="348"/>
        <v>0</v>
      </c>
      <c r="L604" s="135">
        <f t="shared" si="349"/>
        <v>0</v>
      </c>
      <c r="M604" s="135">
        <f t="shared" si="350"/>
        <v>0</v>
      </c>
      <c r="N604" s="135">
        <f t="shared" si="351"/>
        <v>0</v>
      </c>
      <c r="O604" s="135">
        <f t="shared" si="352"/>
        <v>0</v>
      </c>
      <c r="P604" s="135">
        <f t="shared" si="353"/>
        <v>0</v>
      </c>
      <c r="Q604" s="135">
        <f t="shared" si="354"/>
        <v>0</v>
      </c>
      <c r="R604" s="135">
        <f t="shared" si="355"/>
        <v>0</v>
      </c>
      <c r="S604" s="135">
        <f t="shared" si="356"/>
        <v>0</v>
      </c>
      <c r="T604" s="135">
        <f t="shared" si="357"/>
        <v>0</v>
      </c>
      <c r="U604" s="135">
        <f t="shared" si="358"/>
        <v>0</v>
      </c>
      <c r="V604" s="135">
        <f t="shared" si="359"/>
        <v>0</v>
      </c>
      <c r="W604" s="135">
        <f t="shared" si="360"/>
        <v>0</v>
      </c>
      <c r="X604" s="135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36901</v>
      </c>
      <c r="E605" s="137" t="s">
        <v>284</v>
      </c>
      <c r="G605" s="43">
        <v>99</v>
      </c>
      <c r="H605" s="135" t="str">
        <f t="shared" si="346"/>
        <v>-</v>
      </c>
      <c r="I605" s="42">
        <f>'Plt. Class.'!L$63</f>
        <v>0</v>
      </c>
      <c r="J605" s="135">
        <f t="shared" si="347"/>
        <v>0</v>
      </c>
      <c r="K605" s="135">
        <f t="shared" si="348"/>
        <v>0</v>
      </c>
      <c r="L605" s="135">
        <f t="shared" si="349"/>
        <v>0</v>
      </c>
      <c r="M605" s="135">
        <f t="shared" si="350"/>
        <v>0</v>
      </c>
      <c r="N605" s="135">
        <f t="shared" si="351"/>
        <v>0</v>
      </c>
      <c r="O605" s="135">
        <f t="shared" si="352"/>
        <v>0</v>
      </c>
      <c r="P605" s="135">
        <f t="shared" si="353"/>
        <v>0</v>
      </c>
      <c r="Q605" s="135">
        <f t="shared" si="354"/>
        <v>0</v>
      </c>
      <c r="R605" s="135">
        <f t="shared" si="355"/>
        <v>0</v>
      </c>
      <c r="S605" s="135">
        <f t="shared" si="356"/>
        <v>0</v>
      </c>
      <c r="T605" s="135">
        <f t="shared" si="357"/>
        <v>0</v>
      </c>
      <c r="U605" s="135">
        <f t="shared" si="358"/>
        <v>0</v>
      </c>
      <c r="V605" s="135">
        <f t="shared" si="359"/>
        <v>0</v>
      </c>
      <c r="W605" s="135">
        <f t="shared" si="360"/>
        <v>0</v>
      </c>
      <c r="X605" s="135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5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5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5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5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5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6">
        <v>37400</v>
      </c>
      <c r="E611" s="137" t="s">
        <v>125</v>
      </c>
      <c r="G611" s="43">
        <v>1</v>
      </c>
      <c r="H611" s="135" t="str">
        <f t="shared" ref="H611:H631" si="364">VLOOKUP($G611,alloc,3)</f>
        <v>Mcf</v>
      </c>
      <c r="I611" s="42">
        <f>'Plt. Class.'!L$69</f>
        <v>0</v>
      </c>
      <c r="J611" s="135">
        <f t="shared" ref="J611:J631" si="365">$I611*VLOOKUP($G611,alloc,6)</f>
        <v>0</v>
      </c>
      <c r="K611" s="135">
        <f t="shared" ref="K611:K631" si="366">$I611*VLOOKUP($G611,alloc,7)</f>
        <v>0</v>
      </c>
      <c r="L611" s="135">
        <f t="shared" ref="L611:L631" si="367">$I611*VLOOKUP($G611,alloc,8)</f>
        <v>0</v>
      </c>
      <c r="M611" s="135">
        <f t="shared" ref="M611:M631" si="368">$I611*VLOOKUP($G611,alloc,9)</f>
        <v>0</v>
      </c>
      <c r="N611" s="135">
        <f t="shared" ref="N611:N631" si="369">$I611*VLOOKUP($G611,alloc,10)</f>
        <v>0</v>
      </c>
      <c r="O611" s="135">
        <f t="shared" ref="O611:O631" si="370">$I611*VLOOKUP($G611,alloc,11)</f>
        <v>0</v>
      </c>
      <c r="P611" s="135">
        <f t="shared" ref="P611:P631" si="371">$I611*VLOOKUP($G611,alloc,12)</f>
        <v>0</v>
      </c>
      <c r="Q611" s="135">
        <f t="shared" ref="Q611:Q631" si="372">$I611*VLOOKUP($G611,alloc,13)</f>
        <v>0</v>
      </c>
      <c r="R611" s="135">
        <f t="shared" ref="R611:R631" si="373">$I611*VLOOKUP($G611,alloc,14)</f>
        <v>0</v>
      </c>
      <c r="S611" s="135">
        <f t="shared" ref="S611:S631" si="374">$I611*VLOOKUP($G611,alloc,15)</f>
        <v>0</v>
      </c>
      <c r="T611" s="135">
        <f t="shared" ref="T611:T631" si="375">$I611*VLOOKUP($G611,alloc,16)</f>
        <v>0</v>
      </c>
      <c r="U611" s="135">
        <f t="shared" ref="U611:U631" si="376">$I611*VLOOKUP($G611,alloc,17)</f>
        <v>0</v>
      </c>
      <c r="V611" s="135">
        <f t="shared" ref="V611:V631" si="377">$I611*VLOOKUP($G611,alloc,18)</f>
        <v>0</v>
      </c>
      <c r="W611" s="135">
        <f t="shared" ref="W611:W631" si="378">$I611*VLOOKUP($G611,alloc,19)</f>
        <v>0</v>
      </c>
      <c r="X611" s="135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6">
        <v>37401</v>
      </c>
      <c r="E612" s="137" t="s">
        <v>285</v>
      </c>
      <c r="G612" s="43">
        <v>1</v>
      </c>
      <c r="H612" s="135" t="str">
        <f t="shared" si="364"/>
        <v>Mcf</v>
      </c>
      <c r="I612" s="42">
        <f>'Plt. Class.'!L$70</f>
        <v>0</v>
      </c>
      <c r="J612" s="135">
        <f t="shared" si="365"/>
        <v>0</v>
      </c>
      <c r="K612" s="135">
        <f t="shared" si="366"/>
        <v>0</v>
      </c>
      <c r="L612" s="135">
        <f t="shared" si="367"/>
        <v>0</v>
      </c>
      <c r="M612" s="135">
        <f t="shared" si="368"/>
        <v>0</v>
      </c>
      <c r="N612" s="135">
        <f t="shared" si="369"/>
        <v>0</v>
      </c>
      <c r="O612" s="135">
        <f t="shared" si="370"/>
        <v>0</v>
      </c>
      <c r="P612" s="135">
        <f t="shared" si="371"/>
        <v>0</v>
      </c>
      <c r="Q612" s="135">
        <f t="shared" si="372"/>
        <v>0</v>
      </c>
      <c r="R612" s="135">
        <f t="shared" si="373"/>
        <v>0</v>
      </c>
      <c r="S612" s="135">
        <f t="shared" si="374"/>
        <v>0</v>
      </c>
      <c r="T612" s="135">
        <f t="shared" si="375"/>
        <v>0</v>
      </c>
      <c r="U612" s="135">
        <f t="shared" si="376"/>
        <v>0</v>
      </c>
      <c r="V612" s="135">
        <f t="shared" si="377"/>
        <v>0</v>
      </c>
      <c r="W612" s="135">
        <f t="shared" si="378"/>
        <v>0</v>
      </c>
      <c r="X612" s="135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6">
        <v>37402</v>
      </c>
      <c r="E613" s="137" t="s">
        <v>286</v>
      </c>
      <c r="G613" s="43">
        <v>1</v>
      </c>
      <c r="H613" s="135" t="str">
        <f t="shared" si="364"/>
        <v>Mcf</v>
      </c>
      <c r="I613" s="42">
        <f>'Plt. Class.'!L$71</f>
        <v>0</v>
      </c>
      <c r="J613" s="135">
        <f t="shared" si="365"/>
        <v>0</v>
      </c>
      <c r="K613" s="135">
        <f t="shared" si="366"/>
        <v>0</v>
      </c>
      <c r="L613" s="135">
        <f t="shared" si="367"/>
        <v>0</v>
      </c>
      <c r="M613" s="135">
        <f t="shared" si="368"/>
        <v>0</v>
      </c>
      <c r="N613" s="135">
        <f t="shared" si="369"/>
        <v>0</v>
      </c>
      <c r="O613" s="135">
        <f t="shared" si="370"/>
        <v>0</v>
      </c>
      <c r="P613" s="135">
        <f t="shared" si="371"/>
        <v>0</v>
      </c>
      <c r="Q613" s="135">
        <f t="shared" si="372"/>
        <v>0</v>
      </c>
      <c r="R613" s="135">
        <f t="shared" si="373"/>
        <v>0</v>
      </c>
      <c r="S613" s="135">
        <f t="shared" si="374"/>
        <v>0</v>
      </c>
      <c r="T613" s="135">
        <f t="shared" si="375"/>
        <v>0</v>
      </c>
      <c r="U613" s="135">
        <f t="shared" si="376"/>
        <v>0</v>
      </c>
      <c r="V613" s="135">
        <f t="shared" si="377"/>
        <v>0</v>
      </c>
      <c r="W613" s="135">
        <f t="shared" si="378"/>
        <v>0</v>
      </c>
      <c r="X613" s="135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6">
        <v>37403</v>
      </c>
      <c r="E614" s="137" t="s">
        <v>287</v>
      </c>
      <c r="G614" s="43">
        <v>1</v>
      </c>
      <c r="H614" s="135" t="str">
        <f t="shared" si="364"/>
        <v>Mcf</v>
      </c>
      <c r="I614" s="42">
        <f>'Plt. Class.'!L$72</f>
        <v>0</v>
      </c>
      <c r="J614" s="135">
        <f t="shared" si="365"/>
        <v>0</v>
      </c>
      <c r="K614" s="135">
        <f t="shared" si="366"/>
        <v>0</v>
      </c>
      <c r="L614" s="135">
        <f t="shared" si="367"/>
        <v>0</v>
      </c>
      <c r="M614" s="135">
        <f t="shared" si="368"/>
        <v>0</v>
      </c>
      <c r="N614" s="135">
        <f t="shared" si="369"/>
        <v>0</v>
      </c>
      <c r="O614" s="135">
        <f t="shared" si="370"/>
        <v>0</v>
      </c>
      <c r="P614" s="135">
        <f t="shared" si="371"/>
        <v>0</v>
      </c>
      <c r="Q614" s="135">
        <f t="shared" si="372"/>
        <v>0</v>
      </c>
      <c r="R614" s="135">
        <f t="shared" si="373"/>
        <v>0</v>
      </c>
      <c r="S614" s="135">
        <f t="shared" si="374"/>
        <v>0</v>
      </c>
      <c r="T614" s="135">
        <f t="shared" si="375"/>
        <v>0</v>
      </c>
      <c r="U614" s="135">
        <f t="shared" si="376"/>
        <v>0</v>
      </c>
      <c r="V614" s="135">
        <f t="shared" si="377"/>
        <v>0</v>
      </c>
      <c r="W614" s="135">
        <f t="shared" si="378"/>
        <v>0</v>
      </c>
      <c r="X614" s="135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6">
        <v>37500</v>
      </c>
      <c r="E615" s="137" t="s">
        <v>149</v>
      </c>
      <c r="G615" s="43">
        <v>1</v>
      </c>
      <c r="H615" s="135" t="str">
        <f t="shared" si="364"/>
        <v>Mcf</v>
      </c>
      <c r="I615" s="42">
        <f>'Plt. Class.'!L$73</f>
        <v>0</v>
      </c>
      <c r="J615" s="135">
        <f t="shared" si="365"/>
        <v>0</v>
      </c>
      <c r="K615" s="135">
        <f t="shared" si="366"/>
        <v>0</v>
      </c>
      <c r="L615" s="135">
        <f t="shared" si="367"/>
        <v>0</v>
      </c>
      <c r="M615" s="135">
        <f t="shared" si="368"/>
        <v>0</v>
      </c>
      <c r="N615" s="135">
        <f t="shared" si="369"/>
        <v>0</v>
      </c>
      <c r="O615" s="135">
        <f t="shared" si="370"/>
        <v>0</v>
      </c>
      <c r="P615" s="135">
        <f t="shared" si="371"/>
        <v>0</v>
      </c>
      <c r="Q615" s="135">
        <f t="shared" si="372"/>
        <v>0</v>
      </c>
      <c r="R615" s="135">
        <f t="shared" si="373"/>
        <v>0</v>
      </c>
      <c r="S615" s="135">
        <f t="shared" si="374"/>
        <v>0</v>
      </c>
      <c r="T615" s="135">
        <f t="shared" si="375"/>
        <v>0</v>
      </c>
      <c r="U615" s="135">
        <f t="shared" si="376"/>
        <v>0</v>
      </c>
      <c r="V615" s="135">
        <f t="shared" si="377"/>
        <v>0</v>
      </c>
      <c r="W615" s="135">
        <f t="shared" si="378"/>
        <v>0</v>
      </c>
      <c r="X615" s="135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6">
        <v>37501</v>
      </c>
      <c r="E616" s="137" t="s">
        <v>288</v>
      </c>
      <c r="G616" s="43">
        <v>1</v>
      </c>
      <c r="H616" s="135" t="str">
        <f t="shared" si="364"/>
        <v>Mcf</v>
      </c>
      <c r="I616" s="42">
        <f>'Plt. Class.'!L$74</f>
        <v>0</v>
      </c>
      <c r="J616" s="135">
        <f t="shared" si="365"/>
        <v>0</v>
      </c>
      <c r="K616" s="135">
        <f t="shared" si="366"/>
        <v>0</v>
      </c>
      <c r="L616" s="135">
        <f t="shared" si="367"/>
        <v>0</v>
      </c>
      <c r="M616" s="135">
        <f t="shared" si="368"/>
        <v>0</v>
      </c>
      <c r="N616" s="135">
        <f t="shared" si="369"/>
        <v>0</v>
      </c>
      <c r="O616" s="135">
        <f t="shared" si="370"/>
        <v>0</v>
      </c>
      <c r="P616" s="135">
        <f t="shared" si="371"/>
        <v>0</v>
      </c>
      <c r="Q616" s="135">
        <f t="shared" si="372"/>
        <v>0</v>
      </c>
      <c r="R616" s="135">
        <f t="shared" si="373"/>
        <v>0</v>
      </c>
      <c r="S616" s="135">
        <f t="shared" si="374"/>
        <v>0</v>
      </c>
      <c r="T616" s="135">
        <f t="shared" si="375"/>
        <v>0</v>
      </c>
      <c r="U616" s="135">
        <f t="shared" si="376"/>
        <v>0</v>
      </c>
      <c r="V616" s="135">
        <f t="shared" si="377"/>
        <v>0</v>
      </c>
      <c r="W616" s="135">
        <f t="shared" si="378"/>
        <v>0</v>
      </c>
      <c r="X616" s="135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6">
        <v>37502</v>
      </c>
      <c r="E617" s="137" t="s">
        <v>286</v>
      </c>
      <c r="G617" s="43">
        <v>1</v>
      </c>
      <c r="H617" s="135" t="str">
        <f t="shared" si="364"/>
        <v>Mcf</v>
      </c>
      <c r="I617" s="42">
        <f>'Plt. Class.'!L$75</f>
        <v>0</v>
      </c>
      <c r="J617" s="135">
        <f t="shared" si="365"/>
        <v>0</v>
      </c>
      <c r="K617" s="135">
        <f t="shared" si="366"/>
        <v>0</v>
      </c>
      <c r="L617" s="135">
        <f t="shared" si="367"/>
        <v>0</v>
      </c>
      <c r="M617" s="135">
        <f t="shared" si="368"/>
        <v>0</v>
      </c>
      <c r="N617" s="135">
        <f t="shared" si="369"/>
        <v>0</v>
      </c>
      <c r="O617" s="135">
        <f t="shared" si="370"/>
        <v>0</v>
      </c>
      <c r="P617" s="135">
        <f t="shared" si="371"/>
        <v>0</v>
      </c>
      <c r="Q617" s="135">
        <f t="shared" si="372"/>
        <v>0</v>
      </c>
      <c r="R617" s="135">
        <f t="shared" si="373"/>
        <v>0</v>
      </c>
      <c r="S617" s="135">
        <f t="shared" si="374"/>
        <v>0</v>
      </c>
      <c r="T617" s="135">
        <f t="shared" si="375"/>
        <v>0</v>
      </c>
      <c r="U617" s="135">
        <f t="shared" si="376"/>
        <v>0</v>
      </c>
      <c r="V617" s="135">
        <f t="shared" si="377"/>
        <v>0</v>
      </c>
      <c r="W617" s="135">
        <f t="shared" si="378"/>
        <v>0</v>
      </c>
      <c r="X617" s="135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6">
        <v>37503</v>
      </c>
      <c r="E618" s="137" t="s">
        <v>289</v>
      </c>
      <c r="G618" s="43">
        <v>1</v>
      </c>
      <c r="H618" s="135" t="str">
        <f t="shared" si="364"/>
        <v>Mcf</v>
      </c>
      <c r="I618" s="42">
        <f>'Plt. Class.'!L$76</f>
        <v>0</v>
      </c>
      <c r="J618" s="135">
        <f t="shared" si="365"/>
        <v>0</v>
      </c>
      <c r="K618" s="135">
        <f t="shared" si="366"/>
        <v>0</v>
      </c>
      <c r="L618" s="135">
        <f t="shared" si="367"/>
        <v>0</v>
      </c>
      <c r="M618" s="135">
        <f t="shared" si="368"/>
        <v>0</v>
      </c>
      <c r="N618" s="135">
        <f t="shared" si="369"/>
        <v>0</v>
      </c>
      <c r="O618" s="135">
        <f t="shared" si="370"/>
        <v>0</v>
      </c>
      <c r="P618" s="135">
        <f t="shared" si="371"/>
        <v>0</v>
      </c>
      <c r="Q618" s="135">
        <f t="shared" si="372"/>
        <v>0</v>
      </c>
      <c r="R618" s="135">
        <f t="shared" si="373"/>
        <v>0</v>
      </c>
      <c r="S618" s="135">
        <f t="shared" si="374"/>
        <v>0</v>
      </c>
      <c r="T618" s="135">
        <f t="shared" si="375"/>
        <v>0</v>
      </c>
      <c r="U618" s="135">
        <f t="shared" si="376"/>
        <v>0</v>
      </c>
      <c r="V618" s="135">
        <f t="shared" si="377"/>
        <v>0</v>
      </c>
      <c r="W618" s="135">
        <f t="shared" si="378"/>
        <v>0</v>
      </c>
      <c r="X618" s="135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6">
        <v>37600</v>
      </c>
      <c r="E619" s="137" t="s">
        <v>282</v>
      </c>
      <c r="G619" s="43">
        <v>1</v>
      </c>
      <c r="H619" s="135" t="str">
        <f t="shared" si="364"/>
        <v>Mcf</v>
      </c>
      <c r="I619" s="42">
        <f>'Plt. Class.'!L$77</f>
        <v>0</v>
      </c>
      <c r="J619" s="135">
        <f t="shared" si="365"/>
        <v>0</v>
      </c>
      <c r="K619" s="135">
        <f t="shared" si="366"/>
        <v>0</v>
      </c>
      <c r="L619" s="135">
        <f t="shared" si="367"/>
        <v>0</v>
      </c>
      <c r="M619" s="135">
        <f t="shared" si="368"/>
        <v>0</v>
      </c>
      <c r="N619" s="135">
        <f t="shared" si="369"/>
        <v>0</v>
      </c>
      <c r="O619" s="135">
        <f t="shared" si="370"/>
        <v>0</v>
      </c>
      <c r="P619" s="135">
        <f t="shared" si="371"/>
        <v>0</v>
      </c>
      <c r="Q619" s="135">
        <f t="shared" si="372"/>
        <v>0</v>
      </c>
      <c r="R619" s="135">
        <f t="shared" si="373"/>
        <v>0</v>
      </c>
      <c r="S619" s="135">
        <f t="shared" si="374"/>
        <v>0</v>
      </c>
      <c r="T619" s="135">
        <f t="shared" si="375"/>
        <v>0</v>
      </c>
      <c r="U619" s="135">
        <f t="shared" si="376"/>
        <v>0</v>
      </c>
      <c r="V619" s="135">
        <f t="shared" si="377"/>
        <v>0</v>
      </c>
      <c r="W619" s="135">
        <f t="shared" si="378"/>
        <v>0</v>
      </c>
      <c r="X619" s="135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6">
        <v>37601</v>
      </c>
      <c r="E620" s="137" t="s">
        <v>283</v>
      </c>
      <c r="G620" s="43">
        <v>1</v>
      </c>
      <c r="H620" s="135" t="str">
        <f t="shared" si="364"/>
        <v>Mcf</v>
      </c>
      <c r="I620" s="42">
        <f>'Plt. Class.'!L$78</f>
        <v>0</v>
      </c>
      <c r="J620" s="135">
        <f t="shared" si="365"/>
        <v>0</v>
      </c>
      <c r="K620" s="135">
        <f t="shared" si="366"/>
        <v>0</v>
      </c>
      <c r="L620" s="135">
        <f t="shared" si="367"/>
        <v>0</v>
      </c>
      <c r="M620" s="135">
        <f t="shared" si="368"/>
        <v>0</v>
      </c>
      <c r="N620" s="135">
        <f t="shared" si="369"/>
        <v>0</v>
      </c>
      <c r="O620" s="135">
        <f t="shared" si="370"/>
        <v>0</v>
      </c>
      <c r="P620" s="135">
        <f t="shared" si="371"/>
        <v>0</v>
      </c>
      <c r="Q620" s="135">
        <f t="shared" si="372"/>
        <v>0</v>
      </c>
      <c r="R620" s="135">
        <f t="shared" si="373"/>
        <v>0</v>
      </c>
      <c r="S620" s="135">
        <f t="shared" si="374"/>
        <v>0</v>
      </c>
      <c r="T620" s="135">
        <f t="shared" si="375"/>
        <v>0</v>
      </c>
      <c r="U620" s="135">
        <f t="shared" si="376"/>
        <v>0</v>
      </c>
      <c r="V620" s="135">
        <f t="shared" si="377"/>
        <v>0</v>
      </c>
      <c r="W620" s="135">
        <f t="shared" si="378"/>
        <v>0</v>
      </c>
      <c r="X620" s="135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6">
        <v>37602</v>
      </c>
      <c r="E621" s="137" t="s">
        <v>290</v>
      </c>
      <c r="G621" s="43">
        <v>1</v>
      </c>
      <c r="H621" s="135" t="str">
        <f t="shared" si="364"/>
        <v>Mcf</v>
      </c>
      <c r="I621" s="42">
        <f>'Plt. Class.'!L$79</f>
        <v>0</v>
      </c>
      <c r="J621" s="135">
        <f t="shared" si="365"/>
        <v>0</v>
      </c>
      <c r="K621" s="135">
        <f t="shared" si="366"/>
        <v>0</v>
      </c>
      <c r="L621" s="135">
        <f t="shared" si="367"/>
        <v>0</v>
      </c>
      <c r="M621" s="135">
        <f t="shared" si="368"/>
        <v>0</v>
      </c>
      <c r="N621" s="135">
        <f t="shared" si="369"/>
        <v>0</v>
      </c>
      <c r="O621" s="135">
        <f t="shared" si="370"/>
        <v>0</v>
      </c>
      <c r="P621" s="135">
        <f t="shared" si="371"/>
        <v>0</v>
      </c>
      <c r="Q621" s="135">
        <f t="shared" si="372"/>
        <v>0</v>
      </c>
      <c r="R621" s="135">
        <f t="shared" si="373"/>
        <v>0</v>
      </c>
      <c r="S621" s="135">
        <f t="shared" si="374"/>
        <v>0</v>
      </c>
      <c r="T621" s="135">
        <f t="shared" si="375"/>
        <v>0</v>
      </c>
      <c r="U621" s="135">
        <f t="shared" si="376"/>
        <v>0</v>
      </c>
      <c r="V621" s="135">
        <f t="shared" si="377"/>
        <v>0</v>
      </c>
      <c r="W621" s="135">
        <f t="shared" si="378"/>
        <v>0</v>
      </c>
      <c r="X621" s="135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6">
        <v>37800</v>
      </c>
      <c r="E622" s="137" t="s">
        <v>291</v>
      </c>
      <c r="G622" s="43">
        <v>1</v>
      </c>
      <c r="H622" s="135" t="str">
        <f t="shared" si="364"/>
        <v>Mcf</v>
      </c>
      <c r="I622" s="42">
        <f>'Plt. Class.'!L$80</f>
        <v>0</v>
      </c>
      <c r="J622" s="135">
        <f t="shared" si="365"/>
        <v>0</v>
      </c>
      <c r="K622" s="135">
        <f t="shared" si="366"/>
        <v>0</v>
      </c>
      <c r="L622" s="135">
        <f t="shared" si="367"/>
        <v>0</v>
      </c>
      <c r="M622" s="135">
        <f t="shared" si="368"/>
        <v>0</v>
      </c>
      <c r="N622" s="135">
        <f t="shared" si="369"/>
        <v>0</v>
      </c>
      <c r="O622" s="135">
        <f t="shared" si="370"/>
        <v>0</v>
      </c>
      <c r="P622" s="135">
        <f t="shared" si="371"/>
        <v>0</v>
      </c>
      <c r="Q622" s="135">
        <f t="shared" si="372"/>
        <v>0</v>
      </c>
      <c r="R622" s="135">
        <f t="shared" si="373"/>
        <v>0</v>
      </c>
      <c r="S622" s="135">
        <f t="shared" si="374"/>
        <v>0</v>
      </c>
      <c r="T622" s="135">
        <f t="shared" si="375"/>
        <v>0</v>
      </c>
      <c r="U622" s="135">
        <f t="shared" si="376"/>
        <v>0</v>
      </c>
      <c r="V622" s="135">
        <f t="shared" si="377"/>
        <v>0</v>
      </c>
      <c r="W622" s="135">
        <f t="shared" si="378"/>
        <v>0</v>
      </c>
      <c r="X622" s="135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6">
        <v>37900</v>
      </c>
      <c r="E623" s="137" t="s">
        <v>292</v>
      </c>
      <c r="G623" s="43">
        <v>1</v>
      </c>
      <c r="H623" s="135" t="str">
        <f t="shared" si="364"/>
        <v>Mcf</v>
      </c>
      <c r="I623" s="42">
        <f>'Plt. Class.'!L$81</f>
        <v>0</v>
      </c>
      <c r="J623" s="135">
        <f t="shared" si="365"/>
        <v>0</v>
      </c>
      <c r="K623" s="135">
        <f t="shared" si="366"/>
        <v>0</v>
      </c>
      <c r="L623" s="135">
        <f t="shared" si="367"/>
        <v>0</v>
      </c>
      <c r="M623" s="135">
        <f t="shared" si="368"/>
        <v>0</v>
      </c>
      <c r="N623" s="135">
        <f t="shared" si="369"/>
        <v>0</v>
      </c>
      <c r="O623" s="135">
        <f t="shared" si="370"/>
        <v>0</v>
      </c>
      <c r="P623" s="135">
        <f t="shared" si="371"/>
        <v>0</v>
      </c>
      <c r="Q623" s="135">
        <f t="shared" si="372"/>
        <v>0</v>
      </c>
      <c r="R623" s="135">
        <f t="shared" si="373"/>
        <v>0</v>
      </c>
      <c r="S623" s="135">
        <f t="shared" si="374"/>
        <v>0</v>
      </c>
      <c r="T623" s="135">
        <f t="shared" si="375"/>
        <v>0</v>
      </c>
      <c r="U623" s="135">
        <f t="shared" si="376"/>
        <v>0</v>
      </c>
      <c r="V623" s="135">
        <f t="shared" si="377"/>
        <v>0</v>
      </c>
      <c r="W623" s="135">
        <f t="shared" si="378"/>
        <v>0</v>
      </c>
      <c r="X623" s="135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6">
        <v>37905</v>
      </c>
      <c r="E624" s="137" t="s">
        <v>293</v>
      </c>
      <c r="G624" s="43">
        <v>1</v>
      </c>
      <c r="H624" s="135" t="str">
        <f t="shared" si="364"/>
        <v>Mcf</v>
      </c>
      <c r="I624" s="42">
        <f>'Plt. Class.'!L$82</f>
        <v>0</v>
      </c>
      <c r="J624" s="135">
        <f t="shared" si="365"/>
        <v>0</v>
      </c>
      <c r="K624" s="135">
        <f t="shared" si="366"/>
        <v>0</v>
      </c>
      <c r="L624" s="135">
        <f t="shared" si="367"/>
        <v>0</v>
      </c>
      <c r="M624" s="135">
        <f t="shared" si="368"/>
        <v>0</v>
      </c>
      <c r="N624" s="135">
        <f t="shared" si="369"/>
        <v>0</v>
      </c>
      <c r="O624" s="135">
        <f t="shared" si="370"/>
        <v>0</v>
      </c>
      <c r="P624" s="135">
        <f t="shared" si="371"/>
        <v>0</v>
      </c>
      <c r="Q624" s="135">
        <f t="shared" si="372"/>
        <v>0</v>
      </c>
      <c r="R624" s="135">
        <f t="shared" si="373"/>
        <v>0</v>
      </c>
      <c r="S624" s="135">
        <f t="shared" si="374"/>
        <v>0</v>
      </c>
      <c r="T624" s="135">
        <f t="shared" si="375"/>
        <v>0</v>
      </c>
      <c r="U624" s="135">
        <f t="shared" si="376"/>
        <v>0</v>
      </c>
      <c r="V624" s="135">
        <f t="shared" si="377"/>
        <v>0</v>
      </c>
      <c r="W624" s="135">
        <f t="shared" si="378"/>
        <v>0</v>
      </c>
      <c r="X624" s="135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6">
        <v>38000</v>
      </c>
      <c r="E625" s="137" t="s">
        <v>52</v>
      </c>
      <c r="G625" s="43">
        <v>99</v>
      </c>
      <c r="H625" s="135" t="str">
        <f t="shared" si="364"/>
        <v>-</v>
      </c>
      <c r="I625" s="42">
        <f>'Plt. Class.'!L$83</f>
        <v>0</v>
      </c>
      <c r="J625" s="135">
        <f t="shared" si="365"/>
        <v>0</v>
      </c>
      <c r="K625" s="135">
        <f t="shared" si="366"/>
        <v>0</v>
      </c>
      <c r="L625" s="135">
        <f t="shared" si="367"/>
        <v>0</v>
      </c>
      <c r="M625" s="135">
        <f t="shared" si="368"/>
        <v>0</v>
      </c>
      <c r="N625" s="135">
        <f t="shared" si="369"/>
        <v>0</v>
      </c>
      <c r="O625" s="135">
        <f t="shared" si="370"/>
        <v>0</v>
      </c>
      <c r="P625" s="135">
        <f t="shared" si="371"/>
        <v>0</v>
      </c>
      <c r="Q625" s="135">
        <f t="shared" si="372"/>
        <v>0</v>
      </c>
      <c r="R625" s="135">
        <f t="shared" si="373"/>
        <v>0</v>
      </c>
      <c r="S625" s="135">
        <f t="shared" si="374"/>
        <v>0</v>
      </c>
      <c r="T625" s="135">
        <f t="shared" si="375"/>
        <v>0</v>
      </c>
      <c r="U625" s="135">
        <f t="shared" si="376"/>
        <v>0</v>
      </c>
      <c r="V625" s="135">
        <f t="shared" si="377"/>
        <v>0</v>
      </c>
      <c r="W625" s="135">
        <f t="shared" si="378"/>
        <v>0</v>
      </c>
      <c r="X625" s="135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6">
        <v>38100</v>
      </c>
      <c r="E626" s="137" t="s">
        <v>51</v>
      </c>
      <c r="G626" s="43">
        <v>99</v>
      </c>
      <c r="H626" s="135" t="str">
        <f t="shared" si="364"/>
        <v>-</v>
      </c>
      <c r="I626" s="42">
        <f>'Plt. Class.'!L$84</f>
        <v>0</v>
      </c>
      <c r="J626" s="135">
        <f t="shared" si="365"/>
        <v>0</v>
      </c>
      <c r="K626" s="135">
        <f t="shared" si="366"/>
        <v>0</v>
      </c>
      <c r="L626" s="135">
        <f t="shared" si="367"/>
        <v>0</v>
      </c>
      <c r="M626" s="135">
        <f t="shared" si="368"/>
        <v>0</v>
      </c>
      <c r="N626" s="135">
        <f t="shared" si="369"/>
        <v>0</v>
      </c>
      <c r="O626" s="135">
        <f t="shared" si="370"/>
        <v>0</v>
      </c>
      <c r="P626" s="135">
        <f t="shared" si="371"/>
        <v>0</v>
      </c>
      <c r="Q626" s="135">
        <f t="shared" si="372"/>
        <v>0</v>
      </c>
      <c r="R626" s="135">
        <f t="shared" si="373"/>
        <v>0</v>
      </c>
      <c r="S626" s="135">
        <f t="shared" si="374"/>
        <v>0</v>
      </c>
      <c r="T626" s="135">
        <f t="shared" si="375"/>
        <v>0</v>
      </c>
      <c r="U626" s="135">
        <f t="shared" si="376"/>
        <v>0</v>
      </c>
      <c r="V626" s="135">
        <f t="shared" si="377"/>
        <v>0</v>
      </c>
      <c r="W626" s="135">
        <f t="shared" si="378"/>
        <v>0</v>
      </c>
      <c r="X626" s="135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6">
        <v>38200</v>
      </c>
      <c r="E627" s="137" t="s">
        <v>294</v>
      </c>
      <c r="G627" s="43">
        <v>99</v>
      </c>
      <c r="H627" s="135" t="str">
        <f t="shared" si="364"/>
        <v>-</v>
      </c>
      <c r="I627" s="42">
        <f>'Plt. Class.'!L$85</f>
        <v>0</v>
      </c>
      <c r="J627" s="135">
        <f t="shared" si="365"/>
        <v>0</v>
      </c>
      <c r="K627" s="135">
        <f t="shared" si="366"/>
        <v>0</v>
      </c>
      <c r="L627" s="135">
        <f t="shared" si="367"/>
        <v>0</v>
      </c>
      <c r="M627" s="135">
        <f t="shared" si="368"/>
        <v>0</v>
      </c>
      <c r="N627" s="135">
        <f t="shared" si="369"/>
        <v>0</v>
      </c>
      <c r="O627" s="135">
        <f t="shared" si="370"/>
        <v>0</v>
      </c>
      <c r="P627" s="135">
        <f t="shared" si="371"/>
        <v>0</v>
      </c>
      <c r="Q627" s="135">
        <f t="shared" si="372"/>
        <v>0</v>
      </c>
      <c r="R627" s="135">
        <f t="shared" si="373"/>
        <v>0</v>
      </c>
      <c r="S627" s="135">
        <f t="shared" si="374"/>
        <v>0</v>
      </c>
      <c r="T627" s="135">
        <f t="shared" si="375"/>
        <v>0</v>
      </c>
      <c r="U627" s="135">
        <f t="shared" si="376"/>
        <v>0</v>
      </c>
      <c r="V627" s="135">
        <f t="shared" si="377"/>
        <v>0</v>
      </c>
      <c r="W627" s="135">
        <f t="shared" si="378"/>
        <v>0</v>
      </c>
      <c r="X627" s="135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6">
        <v>38300</v>
      </c>
      <c r="E628" s="137" t="s">
        <v>295</v>
      </c>
      <c r="G628" s="43">
        <v>99</v>
      </c>
      <c r="H628" s="135" t="str">
        <f t="shared" si="364"/>
        <v>-</v>
      </c>
      <c r="I628" s="42">
        <f>'Plt. Class.'!L$86</f>
        <v>0</v>
      </c>
      <c r="J628" s="135">
        <f t="shared" si="365"/>
        <v>0</v>
      </c>
      <c r="K628" s="135">
        <f t="shared" si="366"/>
        <v>0</v>
      </c>
      <c r="L628" s="135">
        <f t="shared" si="367"/>
        <v>0</v>
      </c>
      <c r="M628" s="135">
        <f t="shared" si="368"/>
        <v>0</v>
      </c>
      <c r="N628" s="135">
        <f t="shared" si="369"/>
        <v>0</v>
      </c>
      <c r="O628" s="135">
        <f t="shared" si="370"/>
        <v>0</v>
      </c>
      <c r="P628" s="135">
        <f t="shared" si="371"/>
        <v>0</v>
      </c>
      <c r="Q628" s="135">
        <f t="shared" si="372"/>
        <v>0</v>
      </c>
      <c r="R628" s="135">
        <f t="shared" si="373"/>
        <v>0</v>
      </c>
      <c r="S628" s="135">
        <f t="shared" si="374"/>
        <v>0</v>
      </c>
      <c r="T628" s="135">
        <f t="shared" si="375"/>
        <v>0</v>
      </c>
      <c r="U628" s="135">
        <f t="shared" si="376"/>
        <v>0</v>
      </c>
      <c r="V628" s="135">
        <f t="shared" si="377"/>
        <v>0</v>
      </c>
      <c r="W628" s="135">
        <f t="shared" si="378"/>
        <v>0</v>
      </c>
      <c r="X628" s="135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6">
        <v>38400</v>
      </c>
      <c r="E629" s="137" t="s">
        <v>296</v>
      </c>
      <c r="G629" s="43">
        <v>99</v>
      </c>
      <c r="H629" s="135" t="str">
        <f t="shared" si="364"/>
        <v>-</v>
      </c>
      <c r="I629" s="42">
        <f>'Plt. Class.'!L$87</f>
        <v>0</v>
      </c>
      <c r="J629" s="135">
        <f t="shared" si="365"/>
        <v>0</v>
      </c>
      <c r="K629" s="135">
        <f t="shared" si="366"/>
        <v>0</v>
      </c>
      <c r="L629" s="135">
        <f t="shared" si="367"/>
        <v>0</v>
      </c>
      <c r="M629" s="135">
        <f t="shared" si="368"/>
        <v>0</v>
      </c>
      <c r="N629" s="135">
        <f t="shared" si="369"/>
        <v>0</v>
      </c>
      <c r="O629" s="135">
        <f t="shared" si="370"/>
        <v>0</v>
      </c>
      <c r="P629" s="135">
        <f t="shared" si="371"/>
        <v>0</v>
      </c>
      <c r="Q629" s="135">
        <f t="shared" si="372"/>
        <v>0</v>
      </c>
      <c r="R629" s="135">
        <f t="shared" si="373"/>
        <v>0</v>
      </c>
      <c r="S629" s="135">
        <f t="shared" si="374"/>
        <v>0</v>
      </c>
      <c r="T629" s="135">
        <f t="shared" si="375"/>
        <v>0</v>
      </c>
      <c r="U629" s="135">
        <f t="shared" si="376"/>
        <v>0</v>
      </c>
      <c r="V629" s="135">
        <f t="shared" si="377"/>
        <v>0</v>
      </c>
      <c r="W629" s="135">
        <f t="shared" si="378"/>
        <v>0</v>
      </c>
      <c r="X629" s="135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6">
        <v>38500</v>
      </c>
      <c r="E630" s="137" t="s">
        <v>297</v>
      </c>
      <c r="G630" s="43">
        <v>99</v>
      </c>
      <c r="H630" s="135" t="str">
        <f t="shared" si="364"/>
        <v>-</v>
      </c>
      <c r="I630" s="42">
        <f>'Plt. Class.'!L$88</f>
        <v>0</v>
      </c>
      <c r="J630" s="135">
        <f t="shared" si="365"/>
        <v>0</v>
      </c>
      <c r="K630" s="135">
        <f t="shared" si="366"/>
        <v>0</v>
      </c>
      <c r="L630" s="135">
        <f t="shared" si="367"/>
        <v>0</v>
      </c>
      <c r="M630" s="135">
        <f t="shared" si="368"/>
        <v>0</v>
      </c>
      <c r="N630" s="135">
        <f t="shared" si="369"/>
        <v>0</v>
      </c>
      <c r="O630" s="135">
        <f t="shared" si="370"/>
        <v>0</v>
      </c>
      <c r="P630" s="135">
        <f t="shared" si="371"/>
        <v>0</v>
      </c>
      <c r="Q630" s="135">
        <f t="shared" si="372"/>
        <v>0</v>
      </c>
      <c r="R630" s="135">
        <f t="shared" si="373"/>
        <v>0</v>
      </c>
      <c r="S630" s="135">
        <f t="shared" si="374"/>
        <v>0</v>
      </c>
      <c r="T630" s="135">
        <f t="shared" si="375"/>
        <v>0</v>
      </c>
      <c r="U630" s="135">
        <f t="shared" si="376"/>
        <v>0</v>
      </c>
      <c r="V630" s="135">
        <f t="shared" si="377"/>
        <v>0</v>
      </c>
      <c r="W630" s="135">
        <f t="shared" si="378"/>
        <v>0</v>
      </c>
      <c r="X630" s="135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6">
        <v>38600</v>
      </c>
      <c r="E631" s="137" t="s">
        <v>298</v>
      </c>
      <c r="G631" s="43">
        <v>99</v>
      </c>
      <c r="H631" s="135" t="str">
        <f t="shared" si="364"/>
        <v>-</v>
      </c>
      <c r="I631" s="42">
        <f>'Plt. Class.'!L$89</f>
        <v>0</v>
      </c>
      <c r="J631" s="135">
        <f t="shared" si="365"/>
        <v>0</v>
      </c>
      <c r="K631" s="135">
        <f t="shared" si="366"/>
        <v>0</v>
      </c>
      <c r="L631" s="135">
        <f t="shared" si="367"/>
        <v>0</v>
      </c>
      <c r="M631" s="135">
        <f t="shared" si="368"/>
        <v>0</v>
      </c>
      <c r="N631" s="135">
        <f t="shared" si="369"/>
        <v>0</v>
      </c>
      <c r="O631" s="135">
        <f t="shared" si="370"/>
        <v>0</v>
      </c>
      <c r="P631" s="135">
        <f t="shared" si="371"/>
        <v>0</v>
      </c>
      <c r="Q631" s="135">
        <f t="shared" si="372"/>
        <v>0</v>
      </c>
      <c r="R631" s="135">
        <f t="shared" si="373"/>
        <v>0</v>
      </c>
      <c r="S631" s="135">
        <f t="shared" si="374"/>
        <v>0</v>
      </c>
      <c r="T631" s="135">
        <f t="shared" si="375"/>
        <v>0</v>
      </c>
      <c r="U631" s="135">
        <f t="shared" si="376"/>
        <v>0</v>
      </c>
      <c r="V631" s="135">
        <f t="shared" si="377"/>
        <v>0</v>
      </c>
      <c r="W631" s="135">
        <f t="shared" si="378"/>
        <v>0</v>
      </c>
      <c r="X631" s="135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5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5"/>
      <c r="I633" s="42">
        <f>'Plt. Class.'!L$91</f>
        <v>0</v>
      </c>
      <c r="J633" s="42">
        <f>SUM(J611:J631)</f>
        <v>0</v>
      </c>
      <c r="K633" s="42">
        <f t="shared" ref="K633:X633" si="382">SUM(K611:K631)</f>
        <v>0</v>
      </c>
      <c r="L633" s="42">
        <f t="shared" si="382"/>
        <v>0</v>
      </c>
      <c r="M633" s="42">
        <f t="shared" si="382"/>
        <v>0</v>
      </c>
      <c r="N633" s="42">
        <f t="shared" si="382"/>
        <v>0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5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5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5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6">
        <v>38900</v>
      </c>
      <c r="E637" s="137" t="s">
        <v>125</v>
      </c>
      <c r="G637" s="43">
        <v>6.6</v>
      </c>
      <c r="H637" s="135" t="str">
        <f t="shared" ref="H637:H671" si="383">VLOOKUP($G637,alloc,3)</f>
        <v>P, S, T &amp; D Plant - Commodity</v>
      </c>
      <c r="I637" s="42">
        <f>'Plt. Class.'!L$95</f>
        <v>14052.430692605816</v>
      </c>
      <c r="J637" s="135">
        <f t="shared" ref="J637:J671" si="384">$I637*VLOOKUP($G637,alloc,6)</f>
        <v>5520.2123393654374</v>
      </c>
      <c r="K637" s="135">
        <f t="shared" ref="K637:K671" si="385">$I637*VLOOKUP($G637,alloc,7)</f>
        <v>3123.3306452624365</v>
      </c>
      <c r="L637" s="135">
        <f t="shared" ref="L637:L671" si="386">$I637*VLOOKUP($G637,alloc,8)</f>
        <v>163.80233428094959</v>
      </c>
      <c r="M637" s="135">
        <f t="shared" ref="M637:M671" si="387">$I637*VLOOKUP($G637,alloc,9)</f>
        <v>2563.8530501523751</v>
      </c>
      <c r="N637" s="135">
        <f t="shared" ref="N637:N671" si="388">$I637*VLOOKUP($G637,alloc,10)</f>
        <v>2681.2323235446183</v>
      </c>
      <c r="O637" s="135">
        <f t="shared" ref="O637:O671" si="389">$I637*VLOOKUP($G637,alloc,11)</f>
        <v>0</v>
      </c>
      <c r="P637" s="135">
        <f t="shared" ref="P637:P671" si="390">$I637*VLOOKUP($G637,alloc,12)</f>
        <v>0</v>
      </c>
      <c r="Q637" s="135">
        <f t="shared" ref="Q637:Q671" si="391">$I637*VLOOKUP($G637,alloc,13)</f>
        <v>0</v>
      </c>
      <c r="R637" s="135">
        <f t="shared" ref="R637:R671" si="392">$I637*VLOOKUP($G637,alloc,14)</f>
        <v>0</v>
      </c>
      <c r="S637" s="135">
        <f t="shared" ref="S637:S671" si="393">$I637*VLOOKUP($G637,alloc,15)</f>
        <v>0</v>
      </c>
      <c r="T637" s="135">
        <f t="shared" ref="T637:T671" si="394">$I637*VLOOKUP($G637,alloc,16)</f>
        <v>0</v>
      </c>
      <c r="U637" s="135">
        <f t="shared" ref="U637:U671" si="395">$I637*VLOOKUP($G637,alloc,17)</f>
        <v>0</v>
      </c>
      <c r="V637" s="135">
        <f t="shared" ref="V637:V671" si="396">$I637*VLOOKUP($G637,alloc,18)</f>
        <v>0</v>
      </c>
      <c r="W637" s="135">
        <f t="shared" ref="W637:W671" si="397">$I637*VLOOKUP($G637,alloc,19)</f>
        <v>0</v>
      </c>
      <c r="X637" s="135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6">
        <v>39000</v>
      </c>
      <c r="E638" s="137" t="s">
        <v>149</v>
      </c>
      <c r="G638" s="43">
        <v>6.6</v>
      </c>
      <c r="H638" s="135" t="str">
        <f t="shared" si="383"/>
        <v>P, S, T &amp; D Plant - Commodity</v>
      </c>
      <c r="I638" s="42">
        <f>'Plt. Class.'!L$96</f>
        <v>82899.923561894611</v>
      </c>
      <c r="J638" s="135">
        <f t="shared" si="384"/>
        <v>32565.553318801842</v>
      </c>
      <c r="K638" s="135">
        <f t="shared" si="385"/>
        <v>18425.557642993459</v>
      </c>
      <c r="L638" s="135">
        <f t="shared" si="386"/>
        <v>966.32399676561351</v>
      </c>
      <c r="M638" s="135">
        <f t="shared" si="387"/>
        <v>15125.014777222805</v>
      </c>
      <c r="N638" s="135">
        <f t="shared" si="388"/>
        <v>15817.4738261109</v>
      </c>
      <c r="O638" s="135">
        <f t="shared" si="389"/>
        <v>0</v>
      </c>
      <c r="P638" s="135">
        <f t="shared" si="390"/>
        <v>0</v>
      </c>
      <c r="Q638" s="135">
        <f t="shared" si="391"/>
        <v>0</v>
      </c>
      <c r="R638" s="135">
        <f t="shared" si="392"/>
        <v>0</v>
      </c>
      <c r="S638" s="135">
        <f t="shared" si="393"/>
        <v>0</v>
      </c>
      <c r="T638" s="135">
        <f t="shared" si="394"/>
        <v>0</v>
      </c>
      <c r="U638" s="135">
        <f t="shared" si="395"/>
        <v>0</v>
      </c>
      <c r="V638" s="135">
        <f t="shared" si="396"/>
        <v>0</v>
      </c>
      <c r="W638" s="135">
        <f t="shared" si="397"/>
        <v>0</v>
      </c>
      <c r="X638" s="135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6">
        <v>39001</v>
      </c>
      <c r="E639" s="137" t="s">
        <v>302</v>
      </c>
      <c r="G639" s="43">
        <v>6.6</v>
      </c>
      <c r="H639" s="135" t="str">
        <f t="shared" si="383"/>
        <v>P, S, T &amp; D Plant - Commodity</v>
      </c>
      <c r="I639" s="42">
        <f>'Plt. Class.'!L$97</f>
        <v>0</v>
      </c>
      <c r="J639" s="135">
        <f t="shared" si="384"/>
        <v>0</v>
      </c>
      <c r="K639" s="135">
        <f t="shared" si="385"/>
        <v>0</v>
      </c>
      <c r="L639" s="135">
        <f t="shared" si="386"/>
        <v>0</v>
      </c>
      <c r="M639" s="135">
        <f t="shared" si="387"/>
        <v>0</v>
      </c>
      <c r="N639" s="135">
        <f t="shared" si="388"/>
        <v>0</v>
      </c>
      <c r="O639" s="135">
        <f t="shared" si="389"/>
        <v>0</v>
      </c>
      <c r="P639" s="135">
        <f t="shared" si="390"/>
        <v>0</v>
      </c>
      <c r="Q639" s="135">
        <f t="shared" si="391"/>
        <v>0</v>
      </c>
      <c r="R639" s="135">
        <f t="shared" si="392"/>
        <v>0</v>
      </c>
      <c r="S639" s="135">
        <f t="shared" si="393"/>
        <v>0</v>
      </c>
      <c r="T639" s="135">
        <f t="shared" si="394"/>
        <v>0</v>
      </c>
      <c r="U639" s="135">
        <f t="shared" si="395"/>
        <v>0</v>
      </c>
      <c r="V639" s="135">
        <f t="shared" si="396"/>
        <v>0</v>
      </c>
      <c r="W639" s="135">
        <f t="shared" si="397"/>
        <v>0</v>
      </c>
      <c r="X639" s="135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6">
        <v>39002</v>
      </c>
      <c r="E640" s="137" t="s">
        <v>303</v>
      </c>
      <c r="G640" s="43">
        <v>6.6</v>
      </c>
      <c r="H640" s="135" t="str">
        <f t="shared" si="383"/>
        <v>P, S, T &amp; D Plant - Commodity</v>
      </c>
      <c r="I640" s="42">
        <f>'Plt. Class.'!L$98</f>
        <v>2007.6667922639194</v>
      </c>
      <c r="J640" s="135">
        <f t="shared" si="384"/>
        <v>788.67117315306132</v>
      </c>
      <c r="K640" s="135">
        <f t="shared" si="385"/>
        <v>446.22936450795913</v>
      </c>
      <c r="L640" s="135">
        <f t="shared" si="386"/>
        <v>23.402393096606264</v>
      </c>
      <c r="M640" s="135">
        <f t="shared" si="387"/>
        <v>366.29695898403912</v>
      </c>
      <c r="N640" s="135">
        <f t="shared" si="388"/>
        <v>383.06690252225377</v>
      </c>
      <c r="O640" s="135">
        <f t="shared" si="389"/>
        <v>0</v>
      </c>
      <c r="P640" s="135">
        <f t="shared" si="390"/>
        <v>0</v>
      </c>
      <c r="Q640" s="135">
        <f t="shared" si="391"/>
        <v>0</v>
      </c>
      <c r="R640" s="135">
        <f t="shared" si="392"/>
        <v>0</v>
      </c>
      <c r="S640" s="135">
        <f t="shared" si="393"/>
        <v>0</v>
      </c>
      <c r="T640" s="135">
        <f t="shared" si="394"/>
        <v>0</v>
      </c>
      <c r="U640" s="135">
        <f t="shared" si="395"/>
        <v>0</v>
      </c>
      <c r="V640" s="135">
        <f t="shared" si="396"/>
        <v>0</v>
      </c>
      <c r="W640" s="135">
        <f t="shared" si="397"/>
        <v>0</v>
      </c>
      <c r="X640" s="135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6">
        <v>39003</v>
      </c>
      <c r="E641" s="137" t="s">
        <v>289</v>
      </c>
      <c r="G641" s="43">
        <v>6.6</v>
      </c>
      <c r="H641" s="135" t="str">
        <f t="shared" si="383"/>
        <v>P, S, T &amp; D Plant - Commodity</v>
      </c>
      <c r="I641" s="42">
        <f>'Plt. Class.'!L$99</f>
        <v>8224.8036074710017</v>
      </c>
      <c r="J641" s="135">
        <f t="shared" si="384"/>
        <v>3230.9472543215606</v>
      </c>
      <c r="K641" s="135">
        <f t="shared" si="385"/>
        <v>1828.0667395140601</v>
      </c>
      <c r="L641" s="135">
        <f t="shared" si="386"/>
        <v>95.872526211072099</v>
      </c>
      <c r="M641" s="135">
        <f t="shared" si="387"/>
        <v>1500.6078504990994</v>
      </c>
      <c r="N641" s="135">
        <f t="shared" si="388"/>
        <v>1569.3092369252099</v>
      </c>
      <c r="O641" s="135">
        <f t="shared" si="389"/>
        <v>0</v>
      </c>
      <c r="P641" s="135">
        <f t="shared" si="390"/>
        <v>0</v>
      </c>
      <c r="Q641" s="135">
        <f t="shared" si="391"/>
        <v>0</v>
      </c>
      <c r="R641" s="135">
        <f t="shared" si="392"/>
        <v>0</v>
      </c>
      <c r="S641" s="135">
        <f t="shared" si="393"/>
        <v>0</v>
      </c>
      <c r="T641" s="135">
        <f t="shared" si="394"/>
        <v>0</v>
      </c>
      <c r="U641" s="135">
        <f t="shared" si="395"/>
        <v>0</v>
      </c>
      <c r="V641" s="135">
        <f t="shared" si="396"/>
        <v>0</v>
      </c>
      <c r="W641" s="135">
        <f t="shared" si="397"/>
        <v>0</v>
      </c>
      <c r="X641" s="135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6">
        <v>39004</v>
      </c>
      <c r="E642" s="137" t="s">
        <v>304</v>
      </c>
      <c r="G642" s="43">
        <v>6.6</v>
      </c>
      <c r="H642" s="135" t="str">
        <f t="shared" si="383"/>
        <v>P, S, T &amp; D Plant - Commodity</v>
      </c>
      <c r="I642" s="42">
        <f>'Plt. Class.'!L$100</f>
        <v>150.24015155495374</v>
      </c>
      <c r="J642" s="135">
        <f t="shared" si="384"/>
        <v>59.018795866980149</v>
      </c>
      <c r="K642" s="135">
        <f t="shared" si="385"/>
        <v>33.392775937857657</v>
      </c>
      <c r="L642" s="135">
        <f t="shared" si="386"/>
        <v>1.7512762073521075</v>
      </c>
      <c r="M642" s="135">
        <f t="shared" si="387"/>
        <v>27.411177414467275</v>
      </c>
      <c r="N642" s="135">
        <f t="shared" si="388"/>
        <v>28.666126128296568</v>
      </c>
      <c r="O642" s="135">
        <f t="shared" si="389"/>
        <v>0</v>
      </c>
      <c r="P642" s="135">
        <f t="shared" si="390"/>
        <v>0</v>
      </c>
      <c r="Q642" s="135">
        <f t="shared" si="391"/>
        <v>0</v>
      </c>
      <c r="R642" s="135">
        <f t="shared" si="392"/>
        <v>0</v>
      </c>
      <c r="S642" s="135">
        <f t="shared" si="393"/>
        <v>0</v>
      </c>
      <c r="T642" s="135">
        <f t="shared" si="394"/>
        <v>0</v>
      </c>
      <c r="U642" s="135">
        <f t="shared" si="395"/>
        <v>0</v>
      </c>
      <c r="V642" s="135">
        <f t="shared" si="396"/>
        <v>0</v>
      </c>
      <c r="W642" s="135">
        <f t="shared" si="397"/>
        <v>0</v>
      </c>
      <c r="X642" s="135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6">
        <v>39009</v>
      </c>
      <c r="E643" s="137" t="s">
        <v>305</v>
      </c>
      <c r="G643" s="43">
        <v>6.6</v>
      </c>
      <c r="H643" s="135" t="str">
        <f t="shared" si="383"/>
        <v>P, S, T &amp; D Plant - Commodity</v>
      </c>
      <c r="I643" s="42">
        <f>'Plt. Class.'!L$101</f>
        <v>14452.501746086858</v>
      </c>
      <c r="J643" s="135">
        <f t="shared" si="384"/>
        <v>5677.3721371512438</v>
      </c>
      <c r="K643" s="135">
        <f t="shared" si="385"/>
        <v>3212.2515023691908</v>
      </c>
      <c r="L643" s="135">
        <f t="shared" si="386"/>
        <v>168.46576752406219</v>
      </c>
      <c r="M643" s="135">
        <f t="shared" si="387"/>
        <v>2636.8456457525631</v>
      </c>
      <c r="N643" s="135">
        <f t="shared" si="388"/>
        <v>2757.5666932898007</v>
      </c>
      <c r="O643" s="135">
        <f t="shared" si="389"/>
        <v>0</v>
      </c>
      <c r="P643" s="135">
        <f t="shared" si="390"/>
        <v>0</v>
      </c>
      <c r="Q643" s="135">
        <f t="shared" si="391"/>
        <v>0</v>
      </c>
      <c r="R643" s="135">
        <f t="shared" si="392"/>
        <v>0</v>
      </c>
      <c r="S643" s="135">
        <f t="shared" si="393"/>
        <v>0</v>
      </c>
      <c r="T643" s="135">
        <f t="shared" si="394"/>
        <v>0</v>
      </c>
      <c r="U643" s="135">
        <f t="shared" si="395"/>
        <v>0</v>
      </c>
      <c r="V643" s="135">
        <f t="shared" si="396"/>
        <v>0</v>
      </c>
      <c r="W643" s="135">
        <f t="shared" si="397"/>
        <v>0</v>
      </c>
      <c r="X643" s="135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6">
        <v>39100</v>
      </c>
      <c r="E644" s="137" t="s">
        <v>306</v>
      </c>
      <c r="G644" s="43">
        <v>6.6</v>
      </c>
      <c r="H644" s="135" t="str">
        <f t="shared" si="383"/>
        <v>P, S, T &amp; D Plant - Commodity</v>
      </c>
      <c r="I644" s="42">
        <f>'Plt. Class.'!L$102</f>
        <v>20812.756224163102</v>
      </c>
      <c r="J644" s="135">
        <f t="shared" si="384"/>
        <v>8175.8690889885584</v>
      </c>
      <c r="K644" s="135">
        <f t="shared" si="385"/>
        <v>4625.8985900218586</v>
      </c>
      <c r="L644" s="135">
        <f t="shared" si="386"/>
        <v>242.60415346735272</v>
      </c>
      <c r="M644" s="135">
        <f t="shared" si="387"/>
        <v>3797.2682231748063</v>
      </c>
      <c r="N644" s="135">
        <f t="shared" si="388"/>
        <v>3971.116168510528</v>
      </c>
      <c r="O644" s="135">
        <f t="shared" si="389"/>
        <v>0</v>
      </c>
      <c r="P644" s="135">
        <f t="shared" si="390"/>
        <v>0</v>
      </c>
      <c r="Q644" s="135">
        <f t="shared" si="391"/>
        <v>0</v>
      </c>
      <c r="R644" s="135">
        <f t="shared" si="392"/>
        <v>0</v>
      </c>
      <c r="S644" s="135">
        <f t="shared" si="393"/>
        <v>0</v>
      </c>
      <c r="T644" s="135">
        <f t="shared" si="394"/>
        <v>0</v>
      </c>
      <c r="U644" s="135">
        <f t="shared" si="395"/>
        <v>0</v>
      </c>
      <c r="V644" s="135">
        <f t="shared" si="396"/>
        <v>0</v>
      </c>
      <c r="W644" s="135">
        <f t="shared" si="397"/>
        <v>0</v>
      </c>
      <c r="X644" s="135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6">
        <v>39102</v>
      </c>
      <c r="E645" s="137" t="s">
        <v>307</v>
      </c>
      <c r="G645" s="43">
        <v>6.6</v>
      </c>
      <c r="H645" s="135" t="str">
        <f t="shared" si="383"/>
        <v>P, S, T &amp; D Plant - Commodity</v>
      </c>
      <c r="I645" s="42">
        <f>'Plt. Class.'!L$103</f>
        <v>0</v>
      </c>
      <c r="J645" s="135">
        <f t="shared" si="384"/>
        <v>0</v>
      </c>
      <c r="K645" s="135">
        <f t="shared" si="385"/>
        <v>0</v>
      </c>
      <c r="L645" s="135">
        <f t="shared" si="386"/>
        <v>0</v>
      </c>
      <c r="M645" s="135">
        <f t="shared" si="387"/>
        <v>0</v>
      </c>
      <c r="N645" s="135">
        <f t="shared" si="388"/>
        <v>0</v>
      </c>
      <c r="O645" s="135">
        <f t="shared" si="389"/>
        <v>0</v>
      </c>
      <c r="P645" s="135">
        <f t="shared" si="390"/>
        <v>0</v>
      </c>
      <c r="Q645" s="135">
        <f t="shared" si="391"/>
        <v>0</v>
      </c>
      <c r="R645" s="135">
        <f t="shared" si="392"/>
        <v>0</v>
      </c>
      <c r="S645" s="135">
        <f t="shared" si="393"/>
        <v>0</v>
      </c>
      <c r="T645" s="135">
        <f t="shared" si="394"/>
        <v>0</v>
      </c>
      <c r="U645" s="135">
        <f t="shared" si="395"/>
        <v>0</v>
      </c>
      <c r="V645" s="135">
        <f t="shared" si="396"/>
        <v>0</v>
      </c>
      <c r="W645" s="135">
        <f t="shared" si="397"/>
        <v>0</v>
      </c>
      <c r="X645" s="135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6">
        <v>39103</v>
      </c>
      <c r="E646" s="137" t="s">
        <v>308</v>
      </c>
      <c r="G646" s="43">
        <v>6.6</v>
      </c>
      <c r="H646" s="135" t="str">
        <f t="shared" si="383"/>
        <v>P, S, T &amp; D Plant - Commodity</v>
      </c>
      <c r="I646" s="42">
        <f>'Plt. Class.'!L$104</f>
        <v>0</v>
      </c>
      <c r="J646" s="135">
        <f t="shared" si="384"/>
        <v>0</v>
      </c>
      <c r="K646" s="135">
        <f t="shared" si="385"/>
        <v>0</v>
      </c>
      <c r="L646" s="135">
        <f t="shared" si="386"/>
        <v>0</v>
      </c>
      <c r="M646" s="135">
        <f t="shared" si="387"/>
        <v>0</v>
      </c>
      <c r="N646" s="135">
        <f t="shared" si="388"/>
        <v>0</v>
      </c>
      <c r="O646" s="135">
        <f t="shared" si="389"/>
        <v>0</v>
      </c>
      <c r="P646" s="135">
        <f t="shared" si="390"/>
        <v>0</v>
      </c>
      <c r="Q646" s="135">
        <f t="shared" si="391"/>
        <v>0</v>
      </c>
      <c r="R646" s="135">
        <f t="shared" si="392"/>
        <v>0</v>
      </c>
      <c r="S646" s="135">
        <f t="shared" si="393"/>
        <v>0</v>
      </c>
      <c r="T646" s="135">
        <f t="shared" si="394"/>
        <v>0</v>
      </c>
      <c r="U646" s="135">
        <f t="shared" si="395"/>
        <v>0</v>
      </c>
      <c r="V646" s="135">
        <f t="shared" si="396"/>
        <v>0</v>
      </c>
      <c r="W646" s="135">
        <f t="shared" si="397"/>
        <v>0</v>
      </c>
      <c r="X646" s="135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6">
        <v>39200</v>
      </c>
      <c r="E647" s="137" t="s">
        <v>309</v>
      </c>
      <c r="G647" s="43">
        <v>6.6</v>
      </c>
      <c r="H647" s="135" t="str">
        <f t="shared" si="383"/>
        <v>P, S, T &amp; D Plant - Commodity</v>
      </c>
      <c r="I647" s="42">
        <f>'Plt. Class.'!L$105</f>
        <v>2562.8538548561683</v>
      </c>
      <c r="J647" s="135">
        <f t="shared" si="384"/>
        <v>1006.7651485384308</v>
      </c>
      <c r="K647" s="135">
        <f t="shared" si="385"/>
        <v>569.62671862976447</v>
      </c>
      <c r="L647" s="135">
        <f t="shared" si="386"/>
        <v>29.873938041712865</v>
      </c>
      <c r="M647" s="135">
        <f t="shared" si="387"/>
        <v>467.590327723531</v>
      </c>
      <c r="N647" s="135">
        <f t="shared" si="388"/>
        <v>488.9977219227294</v>
      </c>
      <c r="O647" s="135">
        <f t="shared" si="389"/>
        <v>0</v>
      </c>
      <c r="P647" s="135">
        <f t="shared" si="390"/>
        <v>0</v>
      </c>
      <c r="Q647" s="135">
        <f t="shared" si="391"/>
        <v>0</v>
      </c>
      <c r="R647" s="135">
        <f t="shared" si="392"/>
        <v>0</v>
      </c>
      <c r="S647" s="135">
        <f t="shared" si="393"/>
        <v>0</v>
      </c>
      <c r="T647" s="135">
        <f t="shared" si="394"/>
        <v>0</v>
      </c>
      <c r="U647" s="135">
        <f t="shared" si="395"/>
        <v>0</v>
      </c>
      <c r="V647" s="135">
        <f t="shared" si="396"/>
        <v>0</v>
      </c>
      <c r="W647" s="135">
        <f t="shared" si="397"/>
        <v>0</v>
      </c>
      <c r="X647" s="135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6">
        <v>39201</v>
      </c>
      <c r="E648" s="137" t="s">
        <v>310</v>
      </c>
      <c r="G648" s="43">
        <v>6.6</v>
      </c>
      <c r="H648" s="135" t="str">
        <f t="shared" si="383"/>
        <v>P, S, T &amp; D Plant - Commodity</v>
      </c>
      <c r="I648" s="42">
        <f>'Plt. Class.'!L$106</f>
        <v>0</v>
      </c>
      <c r="J648" s="135">
        <f t="shared" si="384"/>
        <v>0</v>
      </c>
      <c r="K648" s="135">
        <f t="shared" si="385"/>
        <v>0</v>
      </c>
      <c r="L648" s="135">
        <f t="shared" si="386"/>
        <v>0</v>
      </c>
      <c r="M648" s="135">
        <f t="shared" si="387"/>
        <v>0</v>
      </c>
      <c r="N648" s="135">
        <f t="shared" si="388"/>
        <v>0</v>
      </c>
      <c r="O648" s="135">
        <f t="shared" si="389"/>
        <v>0</v>
      </c>
      <c r="P648" s="135">
        <f t="shared" si="390"/>
        <v>0</v>
      </c>
      <c r="Q648" s="135">
        <f t="shared" si="391"/>
        <v>0</v>
      </c>
      <c r="R648" s="135">
        <f t="shared" si="392"/>
        <v>0</v>
      </c>
      <c r="S648" s="135">
        <f t="shared" si="393"/>
        <v>0</v>
      </c>
      <c r="T648" s="135">
        <f t="shared" si="394"/>
        <v>0</v>
      </c>
      <c r="U648" s="135">
        <f t="shared" si="395"/>
        <v>0</v>
      </c>
      <c r="V648" s="135">
        <f t="shared" si="396"/>
        <v>0</v>
      </c>
      <c r="W648" s="135">
        <f t="shared" si="397"/>
        <v>0</v>
      </c>
      <c r="X648" s="135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6">
        <v>39202</v>
      </c>
      <c r="E649" s="137" t="s">
        <v>311</v>
      </c>
      <c r="G649" s="43">
        <v>6.6</v>
      </c>
      <c r="H649" s="135" t="str">
        <f t="shared" si="383"/>
        <v>P, S, T &amp; D Plant - Commodity</v>
      </c>
      <c r="I649" s="42">
        <f>'Plt. Class.'!L$107</f>
        <v>0</v>
      </c>
      <c r="J649" s="135">
        <f t="shared" si="384"/>
        <v>0</v>
      </c>
      <c r="K649" s="135">
        <f t="shared" si="385"/>
        <v>0</v>
      </c>
      <c r="L649" s="135">
        <f t="shared" si="386"/>
        <v>0</v>
      </c>
      <c r="M649" s="135">
        <f t="shared" si="387"/>
        <v>0</v>
      </c>
      <c r="N649" s="135">
        <f t="shared" si="388"/>
        <v>0</v>
      </c>
      <c r="O649" s="135">
        <f t="shared" si="389"/>
        <v>0</v>
      </c>
      <c r="P649" s="135">
        <f t="shared" si="390"/>
        <v>0</v>
      </c>
      <c r="Q649" s="135">
        <f t="shared" si="391"/>
        <v>0</v>
      </c>
      <c r="R649" s="135">
        <f t="shared" si="392"/>
        <v>0</v>
      </c>
      <c r="S649" s="135">
        <f t="shared" si="393"/>
        <v>0</v>
      </c>
      <c r="T649" s="135">
        <f t="shared" si="394"/>
        <v>0</v>
      </c>
      <c r="U649" s="135">
        <f t="shared" si="395"/>
        <v>0</v>
      </c>
      <c r="V649" s="135">
        <f t="shared" si="396"/>
        <v>0</v>
      </c>
      <c r="W649" s="135">
        <f t="shared" si="397"/>
        <v>0</v>
      </c>
      <c r="X649" s="135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6">
        <v>39300</v>
      </c>
      <c r="E650" s="137" t="s">
        <v>197</v>
      </c>
      <c r="G650" s="43">
        <v>6.6</v>
      </c>
      <c r="H650" s="135" t="str">
        <f t="shared" si="383"/>
        <v>P, S, T &amp; D Plant - Commodity</v>
      </c>
      <c r="I650" s="42">
        <f>'Plt. Class.'!L$108</f>
        <v>0</v>
      </c>
      <c r="J650" s="135">
        <f t="shared" si="384"/>
        <v>0</v>
      </c>
      <c r="K650" s="135">
        <f t="shared" si="385"/>
        <v>0</v>
      </c>
      <c r="L650" s="135">
        <f t="shared" si="386"/>
        <v>0</v>
      </c>
      <c r="M650" s="135">
        <f t="shared" si="387"/>
        <v>0</v>
      </c>
      <c r="N650" s="135">
        <f t="shared" si="388"/>
        <v>0</v>
      </c>
      <c r="O650" s="135">
        <f t="shared" si="389"/>
        <v>0</v>
      </c>
      <c r="P650" s="135">
        <f t="shared" si="390"/>
        <v>0</v>
      </c>
      <c r="Q650" s="135">
        <f t="shared" si="391"/>
        <v>0</v>
      </c>
      <c r="R650" s="135">
        <f t="shared" si="392"/>
        <v>0</v>
      </c>
      <c r="S650" s="135">
        <f t="shared" si="393"/>
        <v>0</v>
      </c>
      <c r="T650" s="135">
        <f t="shared" si="394"/>
        <v>0</v>
      </c>
      <c r="U650" s="135">
        <f t="shared" si="395"/>
        <v>0</v>
      </c>
      <c r="V650" s="135">
        <f t="shared" si="396"/>
        <v>0</v>
      </c>
      <c r="W650" s="135">
        <f t="shared" si="397"/>
        <v>0</v>
      </c>
      <c r="X650" s="135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6">
        <v>39400</v>
      </c>
      <c r="E651" s="137" t="s">
        <v>312</v>
      </c>
      <c r="G651" s="43">
        <v>6.6</v>
      </c>
      <c r="H651" s="135" t="str">
        <f t="shared" si="383"/>
        <v>P, S, T &amp; D Plant - Commodity</v>
      </c>
      <c r="I651" s="42">
        <f>'Plt. Class.'!L$109</f>
        <v>63274.852019013699</v>
      </c>
      <c r="J651" s="135">
        <f t="shared" si="384"/>
        <v>24856.242064276688</v>
      </c>
      <c r="K651" s="135">
        <f t="shared" si="385"/>
        <v>14063.637011169914</v>
      </c>
      <c r="L651" s="135">
        <f t="shared" si="386"/>
        <v>737.56410465342378</v>
      </c>
      <c r="M651" s="135">
        <f t="shared" si="387"/>
        <v>11544.438531353166</v>
      </c>
      <c r="N651" s="135">
        <f t="shared" si="388"/>
        <v>12072.97030756051</v>
      </c>
      <c r="O651" s="135">
        <f t="shared" si="389"/>
        <v>0</v>
      </c>
      <c r="P651" s="135">
        <f t="shared" si="390"/>
        <v>0</v>
      </c>
      <c r="Q651" s="135">
        <f t="shared" si="391"/>
        <v>0</v>
      </c>
      <c r="R651" s="135">
        <f t="shared" si="392"/>
        <v>0</v>
      </c>
      <c r="S651" s="135">
        <f t="shared" si="393"/>
        <v>0</v>
      </c>
      <c r="T651" s="135">
        <f t="shared" si="394"/>
        <v>0</v>
      </c>
      <c r="U651" s="135">
        <f t="shared" si="395"/>
        <v>0</v>
      </c>
      <c r="V651" s="135">
        <f t="shared" si="396"/>
        <v>0</v>
      </c>
      <c r="W651" s="135">
        <f t="shared" si="397"/>
        <v>0</v>
      </c>
      <c r="X651" s="135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6">
        <v>39600</v>
      </c>
      <c r="E652" s="137" t="s">
        <v>313</v>
      </c>
      <c r="G652" s="43">
        <v>6.6</v>
      </c>
      <c r="H652" s="135" t="str">
        <f t="shared" si="383"/>
        <v>P, S, T &amp; D Plant - Commodity</v>
      </c>
      <c r="I652" s="42">
        <f>'Plt. Class.'!L$110</f>
        <v>0</v>
      </c>
      <c r="J652" s="135">
        <f t="shared" si="384"/>
        <v>0</v>
      </c>
      <c r="K652" s="135">
        <f t="shared" si="385"/>
        <v>0</v>
      </c>
      <c r="L652" s="135">
        <f t="shared" si="386"/>
        <v>0</v>
      </c>
      <c r="M652" s="135">
        <f t="shared" si="387"/>
        <v>0</v>
      </c>
      <c r="N652" s="135">
        <f t="shared" si="388"/>
        <v>0</v>
      </c>
      <c r="O652" s="135">
        <f t="shared" si="389"/>
        <v>0</v>
      </c>
      <c r="P652" s="135">
        <f t="shared" si="390"/>
        <v>0</v>
      </c>
      <c r="Q652" s="135">
        <f t="shared" si="391"/>
        <v>0</v>
      </c>
      <c r="R652" s="135">
        <f t="shared" si="392"/>
        <v>0</v>
      </c>
      <c r="S652" s="135">
        <f t="shared" si="393"/>
        <v>0</v>
      </c>
      <c r="T652" s="135">
        <f t="shared" si="394"/>
        <v>0</v>
      </c>
      <c r="U652" s="135">
        <f t="shared" si="395"/>
        <v>0</v>
      </c>
      <c r="V652" s="135">
        <f t="shared" si="396"/>
        <v>0</v>
      </c>
      <c r="W652" s="135">
        <f t="shared" si="397"/>
        <v>0</v>
      </c>
      <c r="X652" s="135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6">
        <v>39603</v>
      </c>
      <c r="E653" s="137" t="s">
        <v>314</v>
      </c>
      <c r="G653" s="43">
        <v>6.6</v>
      </c>
      <c r="H653" s="135" t="str">
        <f t="shared" si="383"/>
        <v>P, S, T &amp; D Plant - Commodity</v>
      </c>
      <c r="I653" s="42">
        <f>'Plt. Class.'!L$111</f>
        <v>459.37042521145486</v>
      </c>
      <c r="J653" s="135">
        <f t="shared" si="384"/>
        <v>180.45435306264372</v>
      </c>
      <c r="K653" s="135">
        <f t="shared" si="385"/>
        <v>102.10089328852736</v>
      </c>
      <c r="L653" s="135">
        <f t="shared" si="386"/>
        <v>5.3546571120156461</v>
      </c>
      <c r="M653" s="135">
        <f t="shared" si="387"/>
        <v>83.811711410745559</v>
      </c>
      <c r="N653" s="135">
        <f t="shared" si="388"/>
        <v>87.64881033752259</v>
      </c>
      <c r="O653" s="135">
        <f t="shared" si="389"/>
        <v>0</v>
      </c>
      <c r="P653" s="135">
        <f t="shared" si="390"/>
        <v>0</v>
      </c>
      <c r="Q653" s="135">
        <f t="shared" si="391"/>
        <v>0</v>
      </c>
      <c r="R653" s="135">
        <f t="shared" si="392"/>
        <v>0</v>
      </c>
      <c r="S653" s="135">
        <f t="shared" si="393"/>
        <v>0</v>
      </c>
      <c r="T653" s="135">
        <f t="shared" si="394"/>
        <v>0</v>
      </c>
      <c r="U653" s="135">
        <f t="shared" si="395"/>
        <v>0</v>
      </c>
      <c r="V653" s="135">
        <f t="shared" si="396"/>
        <v>0</v>
      </c>
      <c r="W653" s="135">
        <f t="shared" si="397"/>
        <v>0</v>
      </c>
      <c r="X653" s="135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6">
        <v>39604</v>
      </c>
      <c r="E654" s="137" t="s">
        <v>315</v>
      </c>
      <c r="G654" s="43">
        <v>6.6</v>
      </c>
      <c r="H654" s="135" t="str">
        <f t="shared" si="383"/>
        <v>P, S, T &amp; D Plant - Commodity</v>
      </c>
      <c r="I654" s="42">
        <f>'Plt. Class.'!L$112</f>
        <v>727.69985034532795</v>
      </c>
      <c r="J654" s="135">
        <f t="shared" si="384"/>
        <v>285.86212457495901</v>
      </c>
      <c r="K654" s="135">
        <f t="shared" si="385"/>
        <v>161.74050545806219</v>
      </c>
      <c r="L654" s="135">
        <f t="shared" si="386"/>
        <v>8.4824424151177737</v>
      </c>
      <c r="M654" s="135">
        <f t="shared" si="387"/>
        <v>132.76816813514037</v>
      </c>
      <c r="N654" s="135">
        <f t="shared" si="388"/>
        <v>138.84660976204864</v>
      </c>
      <c r="O654" s="135">
        <f t="shared" si="389"/>
        <v>0</v>
      </c>
      <c r="P654" s="135">
        <f t="shared" si="390"/>
        <v>0</v>
      </c>
      <c r="Q654" s="135">
        <f t="shared" si="391"/>
        <v>0</v>
      </c>
      <c r="R654" s="135">
        <f t="shared" si="392"/>
        <v>0</v>
      </c>
      <c r="S654" s="135">
        <f t="shared" si="393"/>
        <v>0</v>
      </c>
      <c r="T654" s="135">
        <f t="shared" si="394"/>
        <v>0</v>
      </c>
      <c r="U654" s="135">
        <f t="shared" si="395"/>
        <v>0</v>
      </c>
      <c r="V654" s="135">
        <f t="shared" si="396"/>
        <v>0</v>
      </c>
      <c r="W654" s="135">
        <f t="shared" si="397"/>
        <v>0</v>
      </c>
      <c r="X654" s="135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6">
        <v>39605</v>
      </c>
      <c r="E655" s="140" t="s">
        <v>316</v>
      </c>
      <c r="G655" s="43">
        <v>6.6</v>
      </c>
      <c r="H655" s="135" t="str">
        <f t="shared" si="383"/>
        <v>P, S, T &amp; D Plant - Commodity</v>
      </c>
      <c r="I655" s="42">
        <f>'Plt. Class.'!L$113</f>
        <v>225.30363245367676</v>
      </c>
      <c r="J655" s="135">
        <f t="shared" si="384"/>
        <v>88.50596165039768</v>
      </c>
      <c r="K655" s="135">
        <f t="shared" si="385"/>
        <v>50.076584978411496</v>
      </c>
      <c r="L655" s="135">
        <f t="shared" si="386"/>
        <v>2.626254612115495</v>
      </c>
      <c r="M655" s="135">
        <f t="shared" si="387"/>
        <v>41.106440438145505</v>
      </c>
      <c r="N655" s="135">
        <f t="shared" si="388"/>
        <v>42.988390774606593</v>
      </c>
      <c r="O655" s="135">
        <f t="shared" si="389"/>
        <v>0</v>
      </c>
      <c r="P655" s="135">
        <f t="shared" si="390"/>
        <v>0</v>
      </c>
      <c r="Q655" s="135">
        <f t="shared" si="391"/>
        <v>0</v>
      </c>
      <c r="R655" s="135">
        <f t="shared" si="392"/>
        <v>0</v>
      </c>
      <c r="S655" s="135">
        <f t="shared" si="393"/>
        <v>0</v>
      </c>
      <c r="T655" s="135">
        <f t="shared" si="394"/>
        <v>0</v>
      </c>
      <c r="U655" s="135">
        <f t="shared" si="395"/>
        <v>0</v>
      </c>
      <c r="V655" s="135">
        <f t="shared" si="396"/>
        <v>0</v>
      </c>
      <c r="W655" s="135">
        <f t="shared" si="397"/>
        <v>0</v>
      </c>
      <c r="X655" s="135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6">
        <v>39700</v>
      </c>
      <c r="E656" s="137" t="s">
        <v>317</v>
      </c>
      <c r="G656" s="43">
        <v>6.6</v>
      </c>
      <c r="H656" s="135" t="str">
        <f t="shared" si="383"/>
        <v>P, S, T &amp; D Plant - Commodity</v>
      </c>
      <c r="I656" s="42">
        <f>'Plt. Class.'!L$114</f>
        <v>4163.0232553992755</v>
      </c>
      <c r="J656" s="135">
        <f t="shared" si="384"/>
        <v>1635.3592375739311</v>
      </c>
      <c r="K656" s="135">
        <f t="shared" si="385"/>
        <v>925.28462832913829</v>
      </c>
      <c r="L656" s="135">
        <f t="shared" si="386"/>
        <v>48.52633269054953</v>
      </c>
      <c r="M656" s="135">
        <f t="shared" si="387"/>
        <v>759.53976252854818</v>
      </c>
      <c r="N656" s="135">
        <f t="shared" si="388"/>
        <v>794.31329427710887</v>
      </c>
      <c r="O656" s="135">
        <f t="shared" si="389"/>
        <v>0</v>
      </c>
      <c r="P656" s="135">
        <f t="shared" si="390"/>
        <v>0</v>
      </c>
      <c r="Q656" s="135">
        <f t="shared" si="391"/>
        <v>0</v>
      </c>
      <c r="R656" s="135">
        <f t="shared" si="392"/>
        <v>0</v>
      </c>
      <c r="S656" s="135">
        <f t="shared" si="393"/>
        <v>0</v>
      </c>
      <c r="T656" s="135">
        <f t="shared" si="394"/>
        <v>0</v>
      </c>
      <c r="U656" s="135">
        <f t="shared" si="395"/>
        <v>0</v>
      </c>
      <c r="V656" s="135">
        <f t="shared" si="396"/>
        <v>0</v>
      </c>
      <c r="W656" s="135">
        <f t="shared" si="397"/>
        <v>0</v>
      </c>
      <c r="X656" s="135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6">
        <v>39701</v>
      </c>
      <c r="E657" s="137" t="s">
        <v>318</v>
      </c>
      <c r="G657" s="43">
        <v>6.6</v>
      </c>
      <c r="H657" s="135" t="str">
        <f t="shared" si="383"/>
        <v>P, S, T &amp; D Plant - Commodity</v>
      </c>
      <c r="I657" s="42">
        <f>'Plt. Class.'!L$115</f>
        <v>0</v>
      </c>
      <c r="J657" s="135">
        <f t="shared" si="384"/>
        <v>0</v>
      </c>
      <c r="K657" s="135">
        <f t="shared" si="385"/>
        <v>0</v>
      </c>
      <c r="L657" s="135">
        <f t="shared" si="386"/>
        <v>0</v>
      </c>
      <c r="M657" s="135">
        <f t="shared" si="387"/>
        <v>0</v>
      </c>
      <c r="N657" s="135">
        <f t="shared" si="388"/>
        <v>0</v>
      </c>
      <c r="O657" s="135">
        <f t="shared" si="389"/>
        <v>0</v>
      </c>
      <c r="P657" s="135">
        <f t="shared" si="390"/>
        <v>0</v>
      </c>
      <c r="Q657" s="135">
        <f t="shared" si="391"/>
        <v>0</v>
      </c>
      <c r="R657" s="135">
        <f t="shared" si="392"/>
        <v>0</v>
      </c>
      <c r="S657" s="135">
        <f t="shared" si="393"/>
        <v>0</v>
      </c>
      <c r="T657" s="135">
        <f t="shared" si="394"/>
        <v>0</v>
      </c>
      <c r="U657" s="135">
        <f t="shared" si="395"/>
        <v>0</v>
      </c>
      <c r="V657" s="135">
        <f t="shared" si="396"/>
        <v>0</v>
      </c>
      <c r="W657" s="135">
        <f t="shared" si="397"/>
        <v>0</v>
      </c>
      <c r="X657" s="135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6">
        <v>39702</v>
      </c>
      <c r="E658" s="137" t="s">
        <v>319</v>
      </c>
      <c r="G658" s="43">
        <v>6.6</v>
      </c>
      <c r="H658" s="135" t="str">
        <f t="shared" si="383"/>
        <v>P, S, T &amp; D Plant - Commodity</v>
      </c>
      <c r="I658" s="42">
        <f>'Plt. Class.'!L$116</f>
        <v>0</v>
      </c>
      <c r="J658" s="135">
        <f t="shared" si="384"/>
        <v>0</v>
      </c>
      <c r="K658" s="135">
        <f t="shared" si="385"/>
        <v>0</v>
      </c>
      <c r="L658" s="135">
        <f t="shared" si="386"/>
        <v>0</v>
      </c>
      <c r="M658" s="135">
        <f t="shared" si="387"/>
        <v>0</v>
      </c>
      <c r="N658" s="135">
        <f t="shared" si="388"/>
        <v>0</v>
      </c>
      <c r="O658" s="135">
        <f t="shared" si="389"/>
        <v>0</v>
      </c>
      <c r="P658" s="135">
        <f t="shared" si="390"/>
        <v>0</v>
      </c>
      <c r="Q658" s="135">
        <f t="shared" si="391"/>
        <v>0</v>
      </c>
      <c r="R658" s="135">
        <f t="shared" si="392"/>
        <v>0</v>
      </c>
      <c r="S658" s="135">
        <f t="shared" si="393"/>
        <v>0</v>
      </c>
      <c r="T658" s="135">
        <f t="shared" si="394"/>
        <v>0</v>
      </c>
      <c r="U658" s="135">
        <f t="shared" si="395"/>
        <v>0</v>
      </c>
      <c r="V658" s="135">
        <f t="shared" si="396"/>
        <v>0</v>
      </c>
      <c r="W658" s="135">
        <f t="shared" si="397"/>
        <v>0</v>
      </c>
      <c r="X658" s="135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6">
        <v>39705</v>
      </c>
      <c r="E659" s="137" t="s">
        <v>320</v>
      </c>
      <c r="G659" s="43">
        <v>6.6</v>
      </c>
      <c r="H659" s="135" t="str">
        <f t="shared" si="383"/>
        <v>P, S, T &amp; D Plant - Commodity</v>
      </c>
      <c r="I659" s="42">
        <f>'Plt. Class.'!L$117</f>
        <v>0</v>
      </c>
      <c r="J659" s="135">
        <f t="shared" si="384"/>
        <v>0</v>
      </c>
      <c r="K659" s="135">
        <f t="shared" si="385"/>
        <v>0</v>
      </c>
      <c r="L659" s="135">
        <f t="shared" si="386"/>
        <v>0</v>
      </c>
      <c r="M659" s="135">
        <f t="shared" si="387"/>
        <v>0</v>
      </c>
      <c r="N659" s="135">
        <f t="shared" si="388"/>
        <v>0</v>
      </c>
      <c r="O659" s="135">
        <f t="shared" si="389"/>
        <v>0</v>
      </c>
      <c r="P659" s="135">
        <f t="shared" si="390"/>
        <v>0</v>
      </c>
      <c r="Q659" s="135">
        <f t="shared" si="391"/>
        <v>0</v>
      </c>
      <c r="R659" s="135">
        <f t="shared" si="392"/>
        <v>0</v>
      </c>
      <c r="S659" s="135">
        <f t="shared" si="393"/>
        <v>0</v>
      </c>
      <c r="T659" s="135">
        <f t="shared" si="394"/>
        <v>0</v>
      </c>
      <c r="U659" s="135">
        <f t="shared" si="395"/>
        <v>0</v>
      </c>
      <c r="V659" s="135">
        <f t="shared" si="396"/>
        <v>0</v>
      </c>
      <c r="W659" s="135">
        <f t="shared" si="397"/>
        <v>0</v>
      </c>
      <c r="X659" s="135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6">
        <v>39800</v>
      </c>
      <c r="E660" s="137" t="s">
        <v>321</v>
      </c>
      <c r="G660" s="43">
        <v>6.6</v>
      </c>
      <c r="H660" s="135" t="str">
        <f t="shared" si="383"/>
        <v>P, S, T &amp; D Plant - Commodity</v>
      </c>
      <c r="I660" s="42">
        <f>'Plt. Class.'!L$118</f>
        <v>43967.207660262378</v>
      </c>
      <c r="J660" s="135">
        <f t="shared" si="384"/>
        <v>17271.625639920967</v>
      </c>
      <c r="K660" s="135">
        <f t="shared" si="385"/>
        <v>9772.2685901004152</v>
      </c>
      <c r="L660" s="135">
        <f t="shared" si="386"/>
        <v>512.50430648669044</v>
      </c>
      <c r="M660" s="135">
        <f t="shared" si="387"/>
        <v>8021.7765831615925</v>
      </c>
      <c r="N660" s="135">
        <f t="shared" si="388"/>
        <v>8389.0325405927179</v>
      </c>
      <c r="O660" s="135">
        <f t="shared" si="389"/>
        <v>0</v>
      </c>
      <c r="P660" s="135">
        <f t="shared" si="390"/>
        <v>0</v>
      </c>
      <c r="Q660" s="135">
        <f t="shared" si="391"/>
        <v>0</v>
      </c>
      <c r="R660" s="135">
        <f t="shared" si="392"/>
        <v>0</v>
      </c>
      <c r="S660" s="135">
        <f t="shared" si="393"/>
        <v>0</v>
      </c>
      <c r="T660" s="135">
        <f t="shared" si="394"/>
        <v>0</v>
      </c>
      <c r="U660" s="135">
        <f t="shared" si="395"/>
        <v>0</v>
      </c>
      <c r="V660" s="135">
        <f t="shared" si="396"/>
        <v>0</v>
      </c>
      <c r="W660" s="135">
        <f t="shared" si="397"/>
        <v>0</v>
      </c>
      <c r="X660" s="135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6">
        <v>39900</v>
      </c>
      <c r="E661" s="137" t="s">
        <v>322</v>
      </c>
      <c r="G661" s="43">
        <v>6.6</v>
      </c>
      <c r="H661" s="135" t="str">
        <f t="shared" si="383"/>
        <v>P, S, T &amp; D Plant - Commodity</v>
      </c>
      <c r="I661" s="42">
        <f>'Plt. Class.'!L$119</f>
        <v>0</v>
      </c>
      <c r="J661" s="135">
        <f t="shared" si="384"/>
        <v>0</v>
      </c>
      <c r="K661" s="135">
        <f t="shared" si="385"/>
        <v>0</v>
      </c>
      <c r="L661" s="135">
        <f t="shared" si="386"/>
        <v>0</v>
      </c>
      <c r="M661" s="135">
        <f t="shared" si="387"/>
        <v>0</v>
      </c>
      <c r="N661" s="135">
        <f t="shared" si="388"/>
        <v>0</v>
      </c>
      <c r="O661" s="135">
        <f t="shared" si="389"/>
        <v>0</v>
      </c>
      <c r="P661" s="135">
        <f t="shared" si="390"/>
        <v>0</v>
      </c>
      <c r="Q661" s="135">
        <f t="shared" si="391"/>
        <v>0</v>
      </c>
      <c r="R661" s="135">
        <f t="shared" si="392"/>
        <v>0</v>
      </c>
      <c r="S661" s="135">
        <f t="shared" si="393"/>
        <v>0</v>
      </c>
      <c r="T661" s="135">
        <f t="shared" si="394"/>
        <v>0</v>
      </c>
      <c r="U661" s="135">
        <f t="shared" si="395"/>
        <v>0</v>
      </c>
      <c r="V661" s="135">
        <f t="shared" si="396"/>
        <v>0</v>
      </c>
      <c r="W661" s="135">
        <f t="shared" si="397"/>
        <v>0</v>
      </c>
      <c r="X661" s="135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6">
        <v>39901</v>
      </c>
      <c r="E662" s="137" t="s">
        <v>323</v>
      </c>
      <c r="G662" s="43">
        <v>6.6</v>
      </c>
      <c r="H662" s="135" t="str">
        <f t="shared" si="383"/>
        <v>P, S, T &amp; D Plant - Commodity</v>
      </c>
      <c r="I662" s="42">
        <f>'Plt. Class.'!L$120</f>
        <v>0</v>
      </c>
      <c r="J662" s="135">
        <f t="shared" si="384"/>
        <v>0</v>
      </c>
      <c r="K662" s="135">
        <f t="shared" si="385"/>
        <v>0</v>
      </c>
      <c r="L662" s="135">
        <f t="shared" si="386"/>
        <v>0</v>
      </c>
      <c r="M662" s="135">
        <f t="shared" si="387"/>
        <v>0</v>
      </c>
      <c r="N662" s="135">
        <f t="shared" si="388"/>
        <v>0</v>
      </c>
      <c r="O662" s="135">
        <f t="shared" si="389"/>
        <v>0</v>
      </c>
      <c r="P662" s="135">
        <f t="shared" si="390"/>
        <v>0</v>
      </c>
      <c r="Q662" s="135">
        <f t="shared" si="391"/>
        <v>0</v>
      </c>
      <c r="R662" s="135">
        <f t="shared" si="392"/>
        <v>0</v>
      </c>
      <c r="S662" s="135">
        <f t="shared" si="393"/>
        <v>0</v>
      </c>
      <c r="T662" s="135">
        <f t="shared" si="394"/>
        <v>0</v>
      </c>
      <c r="U662" s="135">
        <f t="shared" si="395"/>
        <v>0</v>
      </c>
      <c r="V662" s="135">
        <f t="shared" si="396"/>
        <v>0</v>
      </c>
      <c r="W662" s="135">
        <f t="shared" si="397"/>
        <v>0</v>
      </c>
      <c r="X662" s="135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6">
        <v>39902</v>
      </c>
      <c r="E663" s="137" t="s">
        <v>324</v>
      </c>
      <c r="G663" s="43">
        <v>6.6</v>
      </c>
      <c r="H663" s="135" t="str">
        <f t="shared" si="383"/>
        <v>P, S, T &amp; D Plant - Commodity</v>
      </c>
      <c r="I663" s="42">
        <f>'Plt. Class.'!L$121</f>
        <v>0</v>
      </c>
      <c r="J663" s="135">
        <f t="shared" si="384"/>
        <v>0</v>
      </c>
      <c r="K663" s="135">
        <f t="shared" si="385"/>
        <v>0</v>
      </c>
      <c r="L663" s="135">
        <f t="shared" si="386"/>
        <v>0</v>
      </c>
      <c r="M663" s="135">
        <f t="shared" si="387"/>
        <v>0</v>
      </c>
      <c r="N663" s="135">
        <f t="shared" si="388"/>
        <v>0</v>
      </c>
      <c r="O663" s="135">
        <f t="shared" si="389"/>
        <v>0</v>
      </c>
      <c r="P663" s="135">
        <f t="shared" si="390"/>
        <v>0</v>
      </c>
      <c r="Q663" s="135">
        <f t="shared" si="391"/>
        <v>0</v>
      </c>
      <c r="R663" s="135">
        <f t="shared" si="392"/>
        <v>0</v>
      </c>
      <c r="S663" s="135">
        <f t="shared" si="393"/>
        <v>0</v>
      </c>
      <c r="T663" s="135">
        <f t="shared" si="394"/>
        <v>0</v>
      </c>
      <c r="U663" s="135">
        <f t="shared" si="395"/>
        <v>0</v>
      </c>
      <c r="V663" s="135">
        <f t="shared" si="396"/>
        <v>0</v>
      </c>
      <c r="W663" s="135">
        <f t="shared" si="397"/>
        <v>0</v>
      </c>
      <c r="X663" s="135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6">
        <v>39903</v>
      </c>
      <c r="E664" s="137" t="s">
        <v>325</v>
      </c>
      <c r="G664" s="43">
        <v>6.6</v>
      </c>
      <c r="H664" s="135" t="str">
        <f t="shared" si="383"/>
        <v>P, S, T &amp; D Plant - Commodity</v>
      </c>
      <c r="I664" s="42">
        <f>'Plt. Class.'!L$122</f>
        <v>1560.9848692852183</v>
      </c>
      <c r="J664" s="135">
        <f t="shared" si="384"/>
        <v>613.20124080207199</v>
      </c>
      <c r="K664" s="135">
        <f t="shared" si="385"/>
        <v>346.94865149521092</v>
      </c>
      <c r="L664" s="135">
        <f t="shared" si="386"/>
        <v>18.195639669705233</v>
      </c>
      <c r="M664" s="135">
        <f t="shared" si="387"/>
        <v>284.80025313090346</v>
      </c>
      <c r="N664" s="135">
        <f t="shared" si="388"/>
        <v>297.83908418732676</v>
      </c>
      <c r="O664" s="135">
        <f t="shared" si="389"/>
        <v>0</v>
      </c>
      <c r="P664" s="135">
        <f t="shared" si="390"/>
        <v>0</v>
      </c>
      <c r="Q664" s="135">
        <f t="shared" si="391"/>
        <v>0</v>
      </c>
      <c r="R664" s="135">
        <f t="shared" si="392"/>
        <v>0</v>
      </c>
      <c r="S664" s="135">
        <f t="shared" si="393"/>
        <v>0</v>
      </c>
      <c r="T664" s="135">
        <f t="shared" si="394"/>
        <v>0</v>
      </c>
      <c r="U664" s="135">
        <f t="shared" si="395"/>
        <v>0</v>
      </c>
      <c r="V664" s="135">
        <f t="shared" si="396"/>
        <v>0</v>
      </c>
      <c r="W664" s="135">
        <f t="shared" si="397"/>
        <v>0</v>
      </c>
      <c r="X664" s="135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6">
        <v>39904</v>
      </c>
      <c r="E665" s="137" t="s">
        <v>326</v>
      </c>
      <c r="G665" s="43">
        <v>6.6</v>
      </c>
      <c r="H665" s="135" t="str">
        <f t="shared" si="383"/>
        <v>P, S, T &amp; D Plant - Commodity</v>
      </c>
      <c r="I665" s="42">
        <f>'Plt. Class.'!L$123</f>
        <v>0</v>
      </c>
      <c r="J665" s="135">
        <f t="shared" si="384"/>
        <v>0</v>
      </c>
      <c r="K665" s="135">
        <f t="shared" si="385"/>
        <v>0</v>
      </c>
      <c r="L665" s="135">
        <f t="shared" si="386"/>
        <v>0</v>
      </c>
      <c r="M665" s="135">
        <f t="shared" si="387"/>
        <v>0</v>
      </c>
      <c r="N665" s="135">
        <f t="shared" si="388"/>
        <v>0</v>
      </c>
      <c r="O665" s="135">
        <f t="shared" si="389"/>
        <v>0</v>
      </c>
      <c r="P665" s="135">
        <f t="shared" si="390"/>
        <v>0</v>
      </c>
      <c r="Q665" s="135">
        <f t="shared" si="391"/>
        <v>0</v>
      </c>
      <c r="R665" s="135">
        <f t="shared" si="392"/>
        <v>0</v>
      </c>
      <c r="S665" s="135">
        <f t="shared" si="393"/>
        <v>0</v>
      </c>
      <c r="T665" s="135">
        <f t="shared" si="394"/>
        <v>0</v>
      </c>
      <c r="U665" s="135">
        <f t="shared" si="395"/>
        <v>0</v>
      </c>
      <c r="V665" s="135">
        <f t="shared" si="396"/>
        <v>0</v>
      </c>
      <c r="W665" s="135">
        <f t="shared" si="397"/>
        <v>0</v>
      </c>
      <c r="X665" s="135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6">
        <v>39905</v>
      </c>
      <c r="E666" s="137" t="s">
        <v>327</v>
      </c>
      <c r="G666" s="43">
        <v>6.6</v>
      </c>
      <c r="H666" s="135" t="str">
        <f t="shared" si="383"/>
        <v>P, S, T &amp; D Plant - Commodity</v>
      </c>
      <c r="I666" s="42">
        <f>'Plt. Class.'!L$124</f>
        <v>0</v>
      </c>
      <c r="J666" s="135">
        <f t="shared" si="384"/>
        <v>0</v>
      </c>
      <c r="K666" s="135">
        <f t="shared" si="385"/>
        <v>0</v>
      </c>
      <c r="L666" s="135">
        <f t="shared" si="386"/>
        <v>0</v>
      </c>
      <c r="M666" s="135">
        <f t="shared" si="387"/>
        <v>0</v>
      </c>
      <c r="N666" s="135">
        <f t="shared" si="388"/>
        <v>0</v>
      </c>
      <c r="O666" s="135">
        <f t="shared" si="389"/>
        <v>0</v>
      </c>
      <c r="P666" s="135">
        <f t="shared" si="390"/>
        <v>0</v>
      </c>
      <c r="Q666" s="135">
        <f t="shared" si="391"/>
        <v>0</v>
      </c>
      <c r="R666" s="135">
        <f t="shared" si="392"/>
        <v>0</v>
      </c>
      <c r="S666" s="135">
        <f t="shared" si="393"/>
        <v>0</v>
      </c>
      <c r="T666" s="135">
        <f t="shared" si="394"/>
        <v>0</v>
      </c>
      <c r="U666" s="135">
        <f t="shared" si="395"/>
        <v>0</v>
      </c>
      <c r="V666" s="135">
        <f t="shared" si="396"/>
        <v>0</v>
      </c>
      <c r="W666" s="135">
        <f t="shared" si="397"/>
        <v>0</v>
      </c>
      <c r="X666" s="135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6">
        <v>39906</v>
      </c>
      <c r="E667" s="137" t="s">
        <v>328</v>
      </c>
      <c r="G667" s="43">
        <v>6.6</v>
      </c>
      <c r="H667" s="135" t="str">
        <f t="shared" si="383"/>
        <v>P, S, T &amp; D Plant - Commodity</v>
      </c>
      <c r="I667" s="42">
        <f>'Plt. Class.'!L$125</f>
        <v>20533.143729632131</v>
      </c>
      <c r="J667" s="135">
        <f t="shared" si="384"/>
        <v>8066.028992544404</v>
      </c>
      <c r="K667" s="135">
        <f t="shared" si="385"/>
        <v>4563.7511728190548</v>
      </c>
      <c r="L667" s="135">
        <f t="shared" si="386"/>
        <v>239.34484692457843</v>
      </c>
      <c r="M667" s="135">
        <f t="shared" si="387"/>
        <v>3746.2531808205208</v>
      </c>
      <c r="N667" s="135">
        <f t="shared" si="388"/>
        <v>3917.7655365235746</v>
      </c>
      <c r="O667" s="135">
        <f t="shared" si="389"/>
        <v>0</v>
      </c>
      <c r="P667" s="135">
        <f t="shared" si="390"/>
        <v>0</v>
      </c>
      <c r="Q667" s="135">
        <f t="shared" si="391"/>
        <v>0</v>
      </c>
      <c r="R667" s="135">
        <f t="shared" si="392"/>
        <v>0</v>
      </c>
      <c r="S667" s="135">
        <f t="shared" si="393"/>
        <v>0</v>
      </c>
      <c r="T667" s="135">
        <f t="shared" si="394"/>
        <v>0</v>
      </c>
      <c r="U667" s="135">
        <f t="shared" si="395"/>
        <v>0</v>
      </c>
      <c r="V667" s="135">
        <f t="shared" si="396"/>
        <v>0</v>
      </c>
      <c r="W667" s="135">
        <f t="shared" si="397"/>
        <v>0</v>
      </c>
      <c r="X667" s="135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6">
        <v>39907</v>
      </c>
      <c r="E668" s="137" t="s">
        <v>329</v>
      </c>
      <c r="G668" s="43">
        <v>6.6</v>
      </c>
      <c r="H668" s="135" t="str">
        <f t="shared" si="383"/>
        <v>P, S, T &amp; D Plant - Commodity</v>
      </c>
      <c r="I668" s="42">
        <f>'Plt. Class.'!L$126</f>
        <v>0</v>
      </c>
      <c r="J668" s="135">
        <f t="shared" si="384"/>
        <v>0</v>
      </c>
      <c r="K668" s="135">
        <f t="shared" si="385"/>
        <v>0</v>
      </c>
      <c r="L668" s="135">
        <f t="shared" si="386"/>
        <v>0</v>
      </c>
      <c r="M668" s="135">
        <f t="shared" si="387"/>
        <v>0</v>
      </c>
      <c r="N668" s="135">
        <f t="shared" si="388"/>
        <v>0</v>
      </c>
      <c r="O668" s="135">
        <f t="shared" si="389"/>
        <v>0</v>
      </c>
      <c r="P668" s="135">
        <f t="shared" si="390"/>
        <v>0</v>
      </c>
      <c r="Q668" s="135">
        <f t="shared" si="391"/>
        <v>0</v>
      </c>
      <c r="R668" s="135">
        <f t="shared" si="392"/>
        <v>0</v>
      </c>
      <c r="S668" s="135">
        <f t="shared" si="393"/>
        <v>0</v>
      </c>
      <c r="T668" s="135">
        <f t="shared" si="394"/>
        <v>0</v>
      </c>
      <c r="U668" s="135">
        <f t="shared" si="395"/>
        <v>0</v>
      </c>
      <c r="V668" s="135">
        <f t="shared" si="396"/>
        <v>0</v>
      </c>
      <c r="W668" s="135">
        <f t="shared" si="397"/>
        <v>0</v>
      </c>
      <c r="X668" s="135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6">
        <v>39908</v>
      </c>
      <c r="E669" s="137" t="s">
        <v>330</v>
      </c>
      <c r="G669" s="43">
        <v>6.6</v>
      </c>
      <c r="H669" s="135" t="str">
        <f t="shared" si="383"/>
        <v>P, S, T &amp; D Plant - Commodity</v>
      </c>
      <c r="I669" s="42">
        <f>'Plt. Class.'!L$127</f>
        <v>1432.4399238027431</v>
      </c>
      <c r="J669" s="135">
        <f t="shared" si="384"/>
        <v>562.70496654620285</v>
      </c>
      <c r="K669" s="135">
        <f t="shared" si="385"/>
        <v>318.37790979923795</v>
      </c>
      <c r="L669" s="135">
        <f t="shared" si="386"/>
        <v>16.697253903524143</v>
      </c>
      <c r="M669" s="135">
        <f t="shared" si="387"/>
        <v>261.3473461024895</v>
      </c>
      <c r="N669" s="135">
        <f t="shared" si="388"/>
        <v>273.31244745128879</v>
      </c>
      <c r="O669" s="135">
        <f t="shared" si="389"/>
        <v>0</v>
      </c>
      <c r="P669" s="135">
        <f t="shared" si="390"/>
        <v>0</v>
      </c>
      <c r="Q669" s="135">
        <f t="shared" si="391"/>
        <v>0</v>
      </c>
      <c r="R669" s="135">
        <f t="shared" si="392"/>
        <v>0</v>
      </c>
      <c r="S669" s="135">
        <f t="shared" si="393"/>
        <v>0</v>
      </c>
      <c r="T669" s="135">
        <f t="shared" si="394"/>
        <v>0</v>
      </c>
      <c r="U669" s="135">
        <f t="shared" si="395"/>
        <v>0</v>
      </c>
      <c r="V669" s="135">
        <f t="shared" si="396"/>
        <v>0</v>
      </c>
      <c r="W669" s="135">
        <f t="shared" si="397"/>
        <v>0</v>
      </c>
      <c r="X669" s="135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6">
        <v>39909</v>
      </c>
      <c r="E670" s="137" t="s">
        <v>331</v>
      </c>
      <c r="G670" s="43">
        <v>6.6</v>
      </c>
      <c r="H670" s="135" t="str">
        <f t="shared" si="383"/>
        <v>P, S, T &amp; D Plant - Commodity</v>
      </c>
      <c r="I670" s="42">
        <f>'Plt. Class.'!L$128</f>
        <v>0</v>
      </c>
      <c r="J670" s="135">
        <f t="shared" si="384"/>
        <v>0</v>
      </c>
      <c r="K670" s="135">
        <f t="shared" si="385"/>
        <v>0</v>
      </c>
      <c r="L670" s="135">
        <f t="shared" si="386"/>
        <v>0</v>
      </c>
      <c r="M670" s="135">
        <f t="shared" si="387"/>
        <v>0</v>
      </c>
      <c r="N670" s="135">
        <f t="shared" si="388"/>
        <v>0</v>
      </c>
      <c r="O670" s="135">
        <f t="shared" si="389"/>
        <v>0</v>
      </c>
      <c r="P670" s="135">
        <f t="shared" si="390"/>
        <v>0</v>
      </c>
      <c r="Q670" s="135">
        <f t="shared" si="391"/>
        <v>0</v>
      </c>
      <c r="R670" s="135">
        <f t="shared" si="392"/>
        <v>0</v>
      </c>
      <c r="S670" s="135">
        <f t="shared" si="393"/>
        <v>0</v>
      </c>
      <c r="T670" s="135">
        <f t="shared" si="394"/>
        <v>0</v>
      </c>
      <c r="U670" s="135">
        <f t="shared" si="395"/>
        <v>0</v>
      </c>
      <c r="V670" s="135">
        <f t="shared" si="396"/>
        <v>0</v>
      </c>
      <c r="W670" s="135">
        <f t="shared" si="397"/>
        <v>0</v>
      </c>
      <c r="X670" s="135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6">
        <v>39924</v>
      </c>
      <c r="E671" s="137" t="s">
        <v>332</v>
      </c>
      <c r="G671" s="43">
        <v>6.6</v>
      </c>
      <c r="H671" s="135" t="str">
        <f t="shared" si="383"/>
        <v>P, S, T &amp; D Plant - Commodity</v>
      </c>
      <c r="I671" s="42">
        <f>'Plt. Class.'!L$129</f>
        <v>0</v>
      </c>
      <c r="J671" s="135">
        <f t="shared" si="384"/>
        <v>0</v>
      </c>
      <c r="K671" s="135">
        <f t="shared" si="385"/>
        <v>0</v>
      </c>
      <c r="L671" s="135">
        <f t="shared" si="386"/>
        <v>0</v>
      </c>
      <c r="M671" s="135">
        <f t="shared" si="387"/>
        <v>0</v>
      </c>
      <c r="N671" s="135">
        <f t="shared" si="388"/>
        <v>0</v>
      </c>
      <c r="O671" s="135">
        <f t="shared" si="389"/>
        <v>0</v>
      </c>
      <c r="P671" s="135">
        <f t="shared" si="390"/>
        <v>0</v>
      </c>
      <c r="Q671" s="135">
        <f t="shared" si="391"/>
        <v>0</v>
      </c>
      <c r="R671" s="135">
        <f t="shared" si="392"/>
        <v>0</v>
      </c>
      <c r="S671" s="135">
        <f t="shared" si="393"/>
        <v>0</v>
      </c>
      <c r="T671" s="135">
        <f t="shared" si="394"/>
        <v>0</v>
      </c>
      <c r="U671" s="135">
        <f t="shared" si="395"/>
        <v>0</v>
      </c>
      <c r="V671" s="135">
        <f t="shared" si="396"/>
        <v>0</v>
      </c>
      <c r="W671" s="135">
        <f t="shared" si="397"/>
        <v>0</v>
      </c>
      <c r="X671" s="135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5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5"/>
      <c r="I673" s="42">
        <f>'Plt. Class.'!L$131</f>
        <v>281507.20199630229</v>
      </c>
      <c r="J673" s="42">
        <f>SUM(J637:J671)</f>
        <v>110584.39383713936</v>
      </c>
      <c r="K673" s="42">
        <f t="shared" ref="K673:X673" si="400">SUM(K637:K671)</f>
        <v>62568.539926674552</v>
      </c>
      <c r="L673" s="42">
        <f t="shared" si="400"/>
        <v>3281.392224062442</v>
      </c>
      <c r="M673" s="42">
        <f t="shared" si="400"/>
        <v>51360.72998800494</v>
      </c>
      <c r="N673" s="42">
        <f t="shared" si="400"/>
        <v>53712.146020421045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5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360</v>
      </c>
      <c r="E675" s="44"/>
      <c r="G675" s="43"/>
      <c r="H675" s="135"/>
      <c r="I675" s="42">
        <f>'Plt. Class.'!L$133</f>
        <v>7401432.1194973057</v>
      </c>
      <c r="J675" s="42">
        <f t="shared" ref="J675:X675" si="401">J673+J633+J607+J594+J572+J560</f>
        <v>2907502.4676352479</v>
      </c>
      <c r="K675" s="42">
        <f t="shared" si="401"/>
        <v>1645062.0012536002</v>
      </c>
      <c r="L675" s="42">
        <f t="shared" si="401"/>
        <v>86274.886154292661</v>
      </c>
      <c r="M675" s="42">
        <f t="shared" si="401"/>
        <v>1350384.4801066278</v>
      </c>
      <c r="N675" s="42">
        <f t="shared" si="401"/>
        <v>1412208.2843475367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5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359</v>
      </c>
      <c r="E677" s="44"/>
      <c r="G677" s="43">
        <v>6.6</v>
      </c>
      <c r="H677" s="135" t="str">
        <f>VLOOKUP($G677,alloc,3)</f>
        <v>P, S, T &amp; D Plant - Commodity</v>
      </c>
      <c r="I677" s="42">
        <f>'Plt. Class.'!L$135</f>
        <v>311335.6706619811</v>
      </c>
      <c r="J677" s="135">
        <f>$I677*VLOOKUP($G677,alloc,6)</f>
        <v>122301.90267205551</v>
      </c>
      <c r="K677" s="135">
        <f>$I677*VLOOKUP($G677,alloc,7)</f>
        <v>69198.294758611679</v>
      </c>
      <c r="L677" s="135">
        <f>$I677*VLOOKUP($G677,alloc,8)</f>
        <v>3629.088142465745</v>
      </c>
      <c r="M677" s="135">
        <f>$I677*VLOOKUP($G677,alloc,9)</f>
        <v>56802.90665073102</v>
      </c>
      <c r="N677" s="135">
        <f>$I677*VLOOKUP($G677,alloc,10)</f>
        <v>59403.478438117178</v>
      </c>
      <c r="O677" s="135">
        <f>$I677*VLOOKUP($G677,alloc,11)</f>
        <v>0</v>
      </c>
      <c r="P677" s="135">
        <f>$I677*VLOOKUP($G677,alloc,12)</f>
        <v>0</v>
      </c>
      <c r="Q677" s="135">
        <f>$I677*VLOOKUP($G677,alloc,13)</f>
        <v>0</v>
      </c>
      <c r="R677" s="135">
        <f>$I677*VLOOKUP($G677,alloc,14)</f>
        <v>0</v>
      </c>
      <c r="S677" s="135">
        <f>$I677*VLOOKUP($G677,alloc,15)</f>
        <v>0</v>
      </c>
      <c r="T677" s="135">
        <f>$I677*VLOOKUP($G677,alloc,16)</f>
        <v>0</v>
      </c>
      <c r="U677" s="135">
        <f>$I677*VLOOKUP($G677,alloc,17)</f>
        <v>0</v>
      </c>
      <c r="V677" s="135">
        <f>$I677*VLOOKUP($G677,alloc,18)</f>
        <v>0</v>
      </c>
      <c r="W677" s="135">
        <f>$I677*VLOOKUP($G677,alloc,19)</f>
        <v>0</v>
      </c>
      <c r="X677" s="135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5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358</v>
      </c>
      <c r="E679" s="44"/>
      <c r="G679" s="43"/>
      <c r="H679" s="135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5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333</v>
      </c>
      <c r="E681" s="44"/>
      <c r="G681" s="43"/>
      <c r="H681" s="135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5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6">
        <v>30100</v>
      </c>
      <c r="D683" s="44"/>
      <c r="E683" s="137" t="s">
        <v>334</v>
      </c>
      <c r="G683" s="43">
        <v>6.6</v>
      </c>
      <c r="H683" s="135" t="str">
        <f>VLOOKUP($G683,alloc,3)</f>
        <v>P, S, T &amp; D Plant - Commodity</v>
      </c>
      <c r="I683" s="42">
        <f>'Plt. Class.'!L$141</f>
        <v>1079.9466042922013</v>
      </c>
      <c r="J683" s="135">
        <f>$I683*VLOOKUP($G683,alloc,6)</f>
        <v>424.23511642056957</v>
      </c>
      <c r="K683" s="135">
        <f>$I683*VLOOKUP($G683,alloc,7)</f>
        <v>240.0318064694514</v>
      </c>
      <c r="L683" s="135">
        <f>$I683*VLOOKUP($G683,alloc,8)</f>
        <v>12.588411112031215</v>
      </c>
      <c r="M683" s="135">
        <f>$I683*VLOOKUP($G683,alloc,9)</f>
        <v>197.03526428870242</v>
      </c>
      <c r="N683" s="135">
        <f>$I683*VLOOKUP($G683,alloc,10)</f>
        <v>206.0560060014468</v>
      </c>
      <c r="O683" s="135">
        <f>$I683*VLOOKUP($G683,alloc,11)</f>
        <v>0</v>
      </c>
      <c r="P683" s="135">
        <f>$I683*VLOOKUP($G683,alloc,12)</f>
        <v>0</v>
      </c>
      <c r="Q683" s="135">
        <f>$I683*VLOOKUP($G683,alloc,13)</f>
        <v>0</v>
      </c>
      <c r="R683" s="135">
        <f>$I683*VLOOKUP($G683,alloc,14)</f>
        <v>0</v>
      </c>
      <c r="S683" s="135">
        <f>$I683*VLOOKUP($G683,alloc,15)</f>
        <v>0</v>
      </c>
      <c r="T683" s="135">
        <f>$I683*VLOOKUP($G683,alloc,16)</f>
        <v>0</v>
      </c>
      <c r="U683" s="135">
        <f>$I683*VLOOKUP($G683,alloc,17)</f>
        <v>0</v>
      </c>
      <c r="V683" s="135">
        <f>$I683*VLOOKUP($G683,alloc,18)</f>
        <v>0</v>
      </c>
      <c r="W683" s="135">
        <f>$I683*VLOOKUP($G683,alloc,19)</f>
        <v>0</v>
      </c>
      <c r="X683" s="135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6">
        <v>30200</v>
      </c>
      <c r="D684" s="44"/>
      <c r="E684" s="137" t="s">
        <v>196</v>
      </c>
      <c r="G684" s="43">
        <v>6.6</v>
      </c>
      <c r="H684" s="135" t="str">
        <f>VLOOKUP($G684,alloc,3)</f>
        <v>P, S, T &amp; D Plant - Commodity</v>
      </c>
      <c r="I684" s="42">
        <f>'Plt. Class.'!L$142</f>
        <v>0</v>
      </c>
      <c r="J684" s="135">
        <f>$I684*VLOOKUP($G684,alloc,6)</f>
        <v>0</v>
      </c>
      <c r="K684" s="135">
        <f>$I684*VLOOKUP($G684,alloc,7)</f>
        <v>0</v>
      </c>
      <c r="L684" s="135">
        <f>$I684*VLOOKUP($G684,alloc,8)</f>
        <v>0</v>
      </c>
      <c r="M684" s="135">
        <f>$I684*VLOOKUP($G684,alloc,9)</f>
        <v>0</v>
      </c>
      <c r="N684" s="135">
        <f>$I684*VLOOKUP($G684,alloc,10)</f>
        <v>0</v>
      </c>
      <c r="O684" s="135">
        <f>$I684*VLOOKUP($G684,alloc,11)</f>
        <v>0</v>
      </c>
      <c r="P684" s="135">
        <f>$I684*VLOOKUP($G684,alloc,12)</f>
        <v>0</v>
      </c>
      <c r="Q684" s="135">
        <f>$I684*VLOOKUP($G684,alloc,13)</f>
        <v>0</v>
      </c>
      <c r="R684" s="135">
        <f>$I684*VLOOKUP($G684,alloc,14)</f>
        <v>0</v>
      </c>
      <c r="S684" s="135">
        <f>$I684*VLOOKUP($G684,alloc,15)</f>
        <v>0</v>
      </c>
      <c r="T684" s="135">
        <f>$I684*VLOOKUP($G684,alloc,16)</f>
        <v>0</v>
      </c>
      <c r="U684" s="135">
        <f>$I684*VLOOKUP($G684,alloc,17)</f>
        <v>0</v>
      </c>
      <c r="V684" s="135">
        <f>$I684*VLOOKUP($G684,alloc,18)</f>
        <v>0</v>
      </c>
      <c r="W684" s="135">
        <f>$I684*VLOOKUP($G684,alloc,19)</f>
        <v>0</v>
      </c>
      <c r="X684" s="135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8">
        <v>30300</v>
      </c>
      <c r="D685" s="44"/>
      <c r="E685" s="137" t="s">
        <v>335</v>
      </c>
      <c r="G685" s="43">
        <v>6.6</v>
      </c>
      <c r="H685" s="135" t="str">
        <f>VLOOKUP($G685,alloc,3)</f>
        <v>P, S, T &amp; D Plant - Commodity</v>
      </c>
      <c r="I685" s="42">
        <f>'Plt. Class.'!L$143</f>
        <v>6466.2527087970675</v>
      </c>
      <c r="J685" s="135">
        <f>$I685*VLOOKUP($G685,alloc,6)</f>
        <v>2540.1362065666685</v>
      </c>
      <c r="K685" s="135">
        <f>$I685*VLOOKUP($G685,alloc,7)</f>
        <v>1437.2065365192723</v>
      </c>
      <c r="L685" s="135">
        <f>$I685*VLOOKUP($G685,alloc,8)</f>
        <v>75.373955646605822</v>
      </c>
      <c r="M685" s="135">
        <f>$I685*VLOOKUP($G685,alloc,9)</f>
        <v>1179.7618570877419</v>
      </c>
      <c r="N685" s="135">
        <f>$I685*VLOOKUP($G685,alloc,10)</f>
        <v>1233.7741529767798</v>
      </c>
      <c r="O685" s="135">
        <f>$I685*VLOOKUP($G685,alloc,11)</f>
        <v>0</v>
      </c>
      <c r="P685" s="135">
        <f>$I685*VLOOKUP($G685,alloc,12)</f>
        <v>0</v>
      </c>
      <c r="Q685" s="135">
        <f>$I685*VLOOKUP($G685,alloc,13)</f>
        <v>0</v>
      </c>
      <c r="R685" s="135">
        <f>$I685*VLOOKUP($G685,alloc,14)</f>
        <v>0</v>
      </c>
      <c r="S685" s="135">
        <f>$I685*VLOOKUP($G685,alloc,15)</f>
        <v>0</v>
      </c>
      <c r="T685" s="135">
        <f>$I685*VLOOKUP($G685,alloc,16)</f>
        <v>0</v>
      </c>
      <c r="U685" s="135">
        <f>$I685*VLOOKUP($G685,alloc,17)</f>
        <v>0</v>
      </c>
      <c r="V685" s="135">
        <f>$I685*VLOOKUP($G685,alloc,18)</f>
        <v>0</v>
      </c>
      <c r="W685" s="135">
        <f>$I685*VLOOKUP($G685,alloc,19)</f>
        <v>0</v>
      </c>
      <c r="X685" s="135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5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336</v>
      </c>
      <c r="E687" s="44"/>
      <c r="G687" s="43"/>
      <c r="H687" s="135"/>
      <c r="I687" s="42">
        <f>'Plt. Class.'!L$145</f>
        <v>7546.1993130892688</v>
      </c>
      <c r="J687" s="42">
        <f>SUM(J683:J685)</f>
        <v>2964.3713229872383</v>
      </c>
      <c r="K687" s="42">
        <f t="shared" ref="K687:X687" si="403">SUM(K683:K685)</f>
        <v>1677.2383429887236</v>
      </c>
      <c r="L687" s="42">
        <f t="shared" si="403"/>
        <v>87.962366758637032</v>
      </c>
      <c r="M687" s="42">
        <f t="shared" si="403"/>
        <v>1376.7971213764442</v>
      </c>
      <c r="N687" s="42">
        <f t="shared" si="403"/>
        <v>1439.8301589782266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5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5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5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1">
        <v>37400</v>
      </c>
      <c r="E691" s="137" t="s">
        <v>125</v>
      </c>
      <c r="G691" s="43">
        <v>6.6</v>
      </c>
      <c r="H691" s="135" t="str">
        <f t="shared" ref="H691:H724" si="404">VLOOKUP($G691,alloc,3)</f>
        <v>P, S, T &amp; D Plant - Commodity</v>
      </c>
      <c r="I691" s="42">
        <f>'Plt. Class.'!L$149</f>
        <v>0</v>
      </c>
      <c r="J691" s="135">
        <f t="shared" ref="J691:J724" si="405">$I691*VLOOKUP($G691,alloc,6)</f>
        <v>0</v>
      </c>
      <c r="K691" s="135">
        <f t="shared" ref="K691:K724" si="406">$I691*VLOOKUP($G691,alloc,7)</f>
        <v>0</v>
      </c>
      <c r="L691" s="135">
        <f t="shared" ref="L691:L724" si="407">$I691*VLOOKUP($G691,alloc,8)</f>
        <v>0</v>
      </c>
      <c r="M691" s="135">
        <f t="shared" ref="M691:M724" si="408">$I691*VLOOKUP($G691,alloc,9)</f>
        <v>0</v>
      </c>
      <c r="N691" s="135">
        <f t="shared" ref="N691:N724" si="409">$I691*VLOOKUP($G691,alloc,10)</f>
        <v>0</v>
      </c>
      <c r="O691" s="135">
        <f t="shared" ref="O691:O724" si="410">$I691*VLOOKUP($G691,alloc,11)</f>
        <v>0</v>
      </c>
      <c r="P691" s="135">
        <f t="shared" ref="P691:P724" si="411">$I691*VLOOKUP($G691,alloc,12)</f>
        <v>0</v>
      </c>
      <c r="Q691" s="135">
        <f t="shared" ref="Q691:Q724" si="412">$I691*VLOOKUP($G691,alloc,13)</f>
        <v>0</v>
      </c>
      <c r="R691" s="135">
        <f t="shared" ref="R691:R724" si="413">$I691*VLOOKUP($G691,alloc,14)</f>
        <v>0</v>
      </c>
      <c r="S691" s="135">
        <f t="shared" ref="S691:S724" si="414">$I691*VLOOKUP($G691,alloc,15)</f>
        <v>0</v>
      </c>
      <c r="T691" s="135">
        <f t="shared" ref="T691:T724" si="415">$I691*VLOOKUP($G691,alloc,16)</f>
        <v>0</v>
      </c>
      <c r="U691" s="135">
        <f t="shared" ref="U691:U724" si="416">$I691*VLOOKUP($G691,alloc,17)</f>
        <v>0</v>
      </c>
      <c r="V691" s="135">
        <f t="shared" ref="V691:V724" si="417">$I691*VLOOKUP($G691,alloc,18)</f>
        <v>0</v>
      </c>
      <c r="W691" s="135">
        <f t="shared" ref="W691:W724" si="418">$I691*VLOOKUP($G691,alloc,19)</f>
        <v>0</v>
      </c>
      <c r="X691" s="135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1">
        <v>39001</v>
      </c>
      <c r="E692" s="137" t="s">
        <v>302</v>
      </c>
      <c r="G692" s="43">
        <v>6.6</v>
      </c>
      <c r="H692" s="135" t="str">
        <f t="shared" si="404"/>
        <v>P, S, T &amp; D Plant - Commodity</v>
      </c>
      <c r="I692" s="42">
        <f>'Plt. Class.'!L$150</f>
        <v>1045.1502274699428</v>
      </c>
      <c r="J692" s="135">
        <f t="shared" si="405"/>
        <v>410.56606564200837</v>
      </c>
      <c r="K692" s="135">
        <f t="shared" si="406"/>
        <v>232.29787114890607</v>
      </c>
      <c r="L692" s="135">
        <f t="shared" si="407"/>
        <v>12.18280671001096</v>
      </c>
      <c r="M692" s="135">
        <f t="shared" si="408"/>
        <v>190.68669735380612</v>
      </c>
      <c r="N692" s="135">
        <f t="shared" si="409"/>
        <v>199.41678661521138</v>
      </c>
      <c r="O692" s="135">
        <f t="shared" si="410"/>
        <v>0</v>
      </c>
      <c r="P692" s="135">
        <f t="shared" si="411"/>
        <v>0</v>
      </c>
      <c r="Q692" s="135">
        <f t="shared" si="412"/>
        <v>0</v>
      </c>
      <c r="R692" s="135">
        <f t="shared" si="413"/>
        <v>0</v>
      </c>
      <c r="S692" s="135">
        <f t="shared" si="414"/>
        <v>0</v>
      </c>
      <c r="T692" s="135">
        <f t="shared" si="415"/>
        <v>0</v>
      </c>
      <c r="U692" s="135">
        <f t="shared" si="416"/>
        <v>0</v>
      </c>
      <c r="V692" s="135">
        <f t="shared" si="417"/>
        <v>0</v>
      </c>
      <c r="W692" s="135">
        <f t="shared" si="418"/>
        <v>0</v>
      </c>
      <c r="X692" s="135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1">
        <v>36602</v>
      </c>
      <c r="E693" s="137" t="s">
        <v>149</v>
      </c>
      <c r="G693" s="43">
        <v>6.6</v>
      </c>
      <c r="H693" s="135" t="str">
        <f t="shared" si="404"/>
        <v>P, S, T &amp; D Plant - Commodity</v>
      </c>
      <c r="I693" s="42">
        <f>'Plt. Class.'!L$151</f>
        <v>0</v>
      </c>
      <c r="J693" s="135">
        <f t="shared" si="405"/>
        <v>0</v>
      </c>
      <c r="K693" s="135">
        <f t="shared" si="406"/>
        <v>0</v>
      </c>
      <c r="L693" s="135">
        <f t="shared" si="407"/>
        <v>0</v>
      </c>
      <c r="M693" s="135">
        <f t="shared" si="408"/>
        <v>0</v>
      </c>
      <c r="N693" s="135">
        <f t="shared" si="409"/>
        <v>0</v>
      </c>
      <c r="O693" s="135">
        <f t="shared" si="410"/>
        <v>0</v>
      </c>
      <c r="P693" s="135">
        <f t="shared" si="411"/>
        <v>0</v>
      </c>
      <c r="Q693" s="135">
        <f t="shared" si="412"/>
        <v>0</v>
      </c>
      <c r="R693" s="135">
        <f t="shared" si="413"/>
        <v>0</v>
      </c>
      <c r="S693" s="135">
        <f t="shared" si="414"/>
        <v>0</v>
      </c>
      <c r="T693" s="135">
        <f t="shared" si="415"/>
        <v>0</v>
      </c>
      <c r="U693" s="135">
        <f t="shared" si="416"/>
        <v>0</v>
      </c>
      <c r="V693" s="135">
        <f t="shared" si="417"/>
        <v>0</v>
      </c>
      <c r="W693" s="135">
        <f t="shared" si="418"/>
        <v>0</v>
      </c>
      <c r="X693" s="135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1">
        <v>38900</v>
      </c>
      <c r="E694" s="137" t="s">
        <v>125</v>
      </c>
      <c r="G694" s="43">
        <v>6.6</v>
      </c>
      <c r="H694" s="135" t="str">
        <f t="shared" si="404"/>
        <v>P, S, T &amp; D Plant - Commodity</v>
      </c>
      <c r="I694" s="42">
        <f>'Plt. Class.'!L$152</f>
        <v>0</v>
      </c>
      <c r="J694" s="135">
        <f t="shared" si="405"/>
        <v>0</v>
      </c>
      <c r="K694" s="135">
        <f t="shared" si="406"/>
        <v>0</v>
      </c>
      <c r="L694" s="135">
        <f t="shared" si="407"/>
        <v>0</v>
      </c>
      <c r="M694" s="135">
        <f t="shared" si="408"/>
        <v>0</v>
      </c>
      <c r="N694" s="135">
        <f t="shared" si="409"/>
        <v>0</v>
      </c>
      <c r="O694" s="135">
        <f t="shared" si="410"/>
        <v>0</v>
      </c>
      <c r="P694" s="135">
        <f t="shared" si="411"/>
        <v>0</v>
      </c>
      <c r="Q694" s="135">
        <f t="shared" si="412"/>
        <v>0</v>
      </c>
      <c r="R694" s="135">
        <f t="shared" si="413"/>
        <v>0</v>
      </c>
      <c r="S694" s="135">
        <f t="shared" si="414"/>
        <v>0</v>
      </c>
      <c r="T694" s="135">
        <f t="shared" si="415"/>
        <v>0</v>
      </c>
      <c r="U694" s="135">
        <f t="shared" si="416"/>
        <v>0</v>
      </c>
      <c r="V694" s="135">
        <f t="shared" si="417"/>
        <v>0</v>
      </c>
      <c r="W694" s="135">
        <f t="shared" si="418"/>
        <v>0</v>
      </c>
      <c r="X694" s="135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1">
        <v>39004</v>
      </c>
      <c r="E695" s="137" t="s">
        <v>304</v>
      </c>
      <c r="G695" s="43">
        <v>6.6</v>
      </c>
      <c r="H695" s="135" t="str">
        <f t="shared" si="404"/>
        <v>P, S, T &amp; D Plant - Commodity</v>
      </c>
      <c r="I695" s="42">
        <f>'Plt. Class.'!L$153</f>
        <v>89.654453688349435</v>
      </c>
      <c r="J695" s="135">
        <f t="shared" si="405"/>
        <v>35.218933461092178</v>
      </c>
      <c r="K695" s="135">
        <f t="shared" si="406"/>
        <v>19.92683748559076</v>
      </c>
      <c r="L695" s="135">
        <f t="shared" si="407"/>
        <v>1.0450582617398911</v>
      </c>
      <c r="M695" s="135">
        <f t="shared" si="408"/>
        <v>16.357372583916671</v>
      </c>
      <c r="N695" s="135">
        <f t="shared" si="409"/>
        <v>17.10625189600994</v>
      </c>
      <c r="O695" s="135">
        <f t="shared" si="410"/>
        <v>0</v>
      </c>
      <c r="P695" s="135">
        <f t="shared" si="411"/>
        <v>0</v>
      </c>
      <c r="Q695" s="135">
        <f t="shared" si="412"/>
        <v>0</v>
      </c>
      <c r="R695" s="135">
        <f t="shared" si="413"/>
        <v>0</v>
      </c>
      <c r="S695" s="135">
        <f t="shared" si="414"/>
        <v>0</v>
      </c>
      <c r="T695" s="135">
        <f t="shared" si="415"/>
        <v>0</v>
      </c>
      <c r="U695" s="135">
        <f t="shared" si="416"/>
        <v>0</v>
      </c>
      <c r="V695" s="135">
        <f t="shared" si="417"/>
        <v>0</v>
      </c>
      <c r="W695" s="135">
        <f t="shared" si="418"/>
        <v>0</v>
      </c>
      <c r="X695" s="135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1">
        <v>39009</v>
      </c>
      <c r="E696" s="137" t="s">
        <v>305</v>
      </c>
      <c r="G696" s="43">
        <v>6.6</v>
      </c>
      <c r="H696" s="135" t="str">
        <f t="shared" si="404"/>
        <v>P, S, T &amp; D Plant - Commodity</v>
      </c>
      <c r="I696" s="42">
        <f>'Plt. Class.'!L$154</f>
        <v>226.31704518119005</v>
      </c>
      <c r="J696" s="135">
        <f t="shared" si="405"/>
        <v>88.904060282987459</v>
      </c>
      <c r="K696" s="135">
        <f t="shared" si="406"/>
        <v>50.301828788352985</v>
      </c>
      <c r="L696" s="135">
        <f t="shared" si="407"/>
        <v>2.6380674702599616</v>
      </c>
      <c r="M696" s="135">
        <f t="shared" si="408"/>
        <v>41.291336657834059</v>
      </c>
      <c r="N696" s="135">
        <f t="shared" si="409"/>
        <v>43.18175198175561</v>
      </c>
      <c r="O696" s="135">
        <f t="shared" si="410"/>
        <v>0</v>
      </c>
      <c r="P696" s="135">
        <f t="shared" si="411"/>
        <v>0</v>
      </c>
      <c r="Q696" s="135">
        <f t="shared" si="412"/>
        <v>0</v>
      </c>
      <c r="R696" s="135">
        <f t="shared" si="413"/>
        <v>0</v>
      </c>
      <c r="S696" s="135">
        <f t="shared" si="414"/>
        <v>0</v>
      </c>
      <c r="T696" s="135">
        <f t="shared" si="415"/>
        <v>0</v>
      </c>
      <c r="U696" s="135">
        <f t="shared" si="416"/>
        <v>0</v>
      </c>
      <c r="V696" s="135">
        <f t="shared" si="417"/>
        <v>0</v>
      </c>
      <c r="W696" s="135">
        <f t="shared" si="418"/>
        <v>0</v>
      </c>
      <c r="X696" s="135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1">
        <v>39100</v>
      </c>
      <c r="E697" s="137" t="s">
        <v>306</v>
      </c>
      <c r="G697" s="43">
        <v>6.6</v>
      </c>
      <c r="H697" s="135" t="str">
        <f t="shared" si="404"/>
        <v>P, S, T &amp; D Plant - Commodity</v>
      </c>
      <c r="I697" s="42">
        <f>'Plt. Class.'!L$155</f>
        <v>241.25493757905994</v>
      </c>
      <c r="J697" s="135">
        <f t="shared" si="405"/>
        <v>94.772108291381045</v>
      </c>
      <c r="K697" s="135">
        <f t="shared" si="406"/>
        <v>53.621964508819445</v>
      </c>
      <c r="L697" s="135">
        <f t="shared" si="407"/>
        <v>2.8121911999928004</v>
      </c>
      <c r="M697" s="135">
        <f t="shared" si="408"/>
        <v>44.016741381394006</v>
      </c>
      <c r="N697" s="135">
        <f t="shared" si="409"/>
        <v>46.031932197472663</v>
      </c>
      <c r="O697" s="135">
        <f t="shared" si="410"/>
        <v>0</v>
      </c>
      <c r="P697" s="135">
        <f t="shared" si="411"/>
        <v>0</v>
      </c>
      <c r="Q697" s="135">
        <f t="shared" si="412"/>
        <v>0</v>
      </c>
      <c r="R697" s="135">
        <f t="shared" si="413"/>
        <v>0</v>
      </c>
      <c r="S697" s="135">
        <f t="shared" si="414"/>
        <v>0</v>
      </c>
      <c r="T697" s="135">
        <f t="shared" si="415"/>
        <v>0</v>
      </c>
      <c r="U697" s="135">
        <f t="shared" si="416"/>
        <v>0</v>
      </c>
      <c r="V697" s="135">
        <f t="shared" si="417"/>
        <v>0</v>
      </c>
      <c r="W697" s="135">
        <f t="shared" si="418"/>
        <v>0</v>
      </c>
      <c r="X697" s="135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1">
        <v>39102</v>
      </c>
      <c r="E698" s="137" t="s">
        <v>307</v>
      </c>
      <c r="G698" s="43">
        <v>6.6</v>
      </c>
      <c r="H698" s="135" t="str">
        <f t="shared" si="404"/>
        <v>P, S, T &amp; D Plant - Commodity</v>
      </c>
      <c r="I698" s="42">
        <f>'Plt. Class.'!L$156</f>
        <v>0</v>
      </c>
      <c r="J698" s="135">
        <f t="shared" si="405"/>
        <v>0</v>
      </c>
      <c r="K698" s="135">
        <f t="shared" si="406"/>
        <v>0</v>
      </c>
      <c r="L698" s="135">
        <f t="shared" si="407"/>
        <v>0</v>
      </c>
      <c r="M698" s="135">
        <f t="shared" si="408"/>
        <v>0</v>
      </c>
      <c r="N698" s="135">
        <f t="shared" si="409"/>
        <v>0</v>
      </c>
      <c r="O698" s="135">
        <f t="shared" si="410"/>
        <v>0</v>
      </c>
      <c r="P698" s="135">
        <f t="shared" si="411"/>
        <v>0</v>
      </c>
      <c r="Q698" s="135">
        <f t="shared" si="412"/>
        <v>0</v>
      </c>
      <c r="R698" s="135">
        <f t="shared" si="413"/>
        <v>0</v>
      </c>
      <c r="S698" s="135">
        <f t="shared" si="414"/>
        <v>0</v>
      </c>
      <c r="T698" s="135">
        <f t="shared" si="415"/>
        <v>0</v>
      </c>
      <c r="U698" s="135">
        <f t="shared" si="416"/>
        <v>0</v>
      </c>
      <c r="V698" s="135">
        <f t="shared" si="417"/>
        <v>0</v>
      </c>
      <c r="W698" s="135">
        <f t="shared" si="418"/>
        <v>0</v>
      </c>
      <c r="X698" s="135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1">
        <v>39103</v>
      </c>
      <c r="E699" s="137" t="s">
        <v>308</v>
      </c>
      <c r="G699" s="43">
        <v>6.6</v>
      </c>
      <c r="H699" s="135" t="str">
        <f t="shared" si="404"/>
        <v>P, S, T &amp; D Plant - Commodity</v>
      </c>
      <c r="I699" s="42">
        <f>'Plt. Class.'!L$157</f>
        <v>0</v>
      </c>
      <c r="J699" s="135">
        <f t="shared" si="405"/>
        <v>0</v>
      </c>
      <c r="K699" s="135">
        <f t="shared" si="406"/>
        <v>0</v>
      </c>
      <c r="L699" s="135">
        <f t="shared" si="407"/>
        <v>0</v>
      </c>
      <c r="M699" s="135">
        <f t="shared" si="408"/>
        <v>0</v>
      </c>
      <c r="N699" s="135">
        <f t="shared" si="409"/>
        <v>0</v>
      </c>
      <c r="O699" s="135">
        <f t="shared" si="410"/>
        <v>0</v>
      </c>
      <c r="P699" s="135">
        <f t="shared" si="411"/>
        <v>0</v>
      </c>
      <c r="Q699" s="135">
        <f t="shared" si="412"/>
        <v>0</v>
      </c>
      <c r="R699" s="135">
        <f t="shared" si="413"/>
        <v>0</v>
      </c>
      <c r="S699" s="135">
        <f t="shared" si="414"/>
        <v>0</v>
      </c>
      <c r="T699" s="135">
        <f t="shared" si="415"/>
        <v>0</v>
      </c>
      <c r="U699" s="135">
        <f t="shared" si="416"/>
        <v>0</v>
      </c>
      <c r="V699" s="135">
        <f t="shared" si="417"/>
        <v>0</v>
      </c>
      <c r="W699" s="135">
        <f t="shared" si="418"/>
        <v>0</v>
      </c>
      <c r="X699" s="135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1">
        <v>39200</v>
      </c>
      <c r="E700" s="137" t="s">
        <v>309</v>
      </c>
      <c r="G700" s="43">
        <v>6.6</v>
      </c>
      <c r="H700" s="135" t="str">
        <f t="shared" si="404"/>
        <v>P, S, T &amp; D Plant - Commodity</v>
      </c>
      <c r="I700" s="42">
        <f>'Plt. Class.'!L$158</f>
        <v>159.00989904425927</v>
      </c>
      <c r="J700" s="135">
        <f t="shared" si="405"/>
        <v>62.463813270912731</v>
      </c>
      <c r="K700" s="135">
        <f t="shared" si="406"/>
        <v>35.341963354876832</v>
      </c>
      <c r="L700" s="135">
        <f t="shared" si="407"/>
        <v>1.8535008787435565</v>
      </c>
      <c r="M700" s="135">
        <f t="shared" si="408"/>
        <v>29.011209774801422</v>
      </c>
      <c r="N700" s="135">
        <f t="shared" si="409"/>
        <v>30.339411764924744</v>
      </c>
      <c r="O700" s="135">
        <f t="shared" si="410"/>
        <v>0</v>
      </c>
      <c r="P700" s="135">
        <f t="shared" si="411"/>
        <v>0</v>
      </c>
      <c r="Q700" s="135">
        <f t="shared" si="412"/>
        <v>0</v>
      </c>
      <c r="R700" s="135">
        <f t="shared" si="413"/>
        <v>0</v>
      </c>
      <c r="S700" s="135">
        <f t="shared" si="414"/>
        <v>0</v>
      </c>
      <c r="T700" s="135">
        <f t="shared" si="415"/>
        <v>0</v>
      </c>
      <c r="U700" s="135">
        <f t="shared" si="416"/>
        <v>0</v>
      </c>
      <c r="V700" s="135">
        <f t="shared" si="417"/>
        <v>0</v>
      </c>
      <c r="W700" s="135">
        <f t="shared" si="418"/>
        <v>0</v>
      </c>
      <c r="X700" s="135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1">
        <v>39201</v>
      </c>
      <c r="E701" s="137" t="s">
        <v>310</v>
      </c>
      <c r="G701" s="43">
        <v>6.6</v>
      </c>
      <c r="H701" s="135" t="str">
        <f t="shared" si="404"/>
        <v>P, S, T &amp; D Plant - Commodity</v>
      </c>
      <c r="I701" s="42">
        <f>'Plt. Class.'!L$159</f>
        <v>0</v>
      </c>
      <c r="J701" s="135">
        <f t="shared" si="405"/>
        <v>0</v>
      </c>
      <c r="K701" s="135">
        <f t="shared" si="406"/>
        <v>0</v>
      </c>
      <c r="L701" s="135">
        <f t="shared" si="407"/>
        <v>0</v>
      </c>
      <c r="M701" s="135">
        <f t="shared" si="408"/>
        <v>0</v>
      </c>
      <c r="N701" s="135">
        <f t="shared" si="409"/>
        <v>0</v>
      </c>
      <c r="O701" s="135">
        <f t="shared" si="410"/>
        <v>0</v>
      </c>
      <c r="P701" s="135">
        <f t="shared" si="411"/>
        <v>0</v>
      </c>
      <c r="Q701" s="135">
        <f t="shared" si="412"/>
        <v>0</v>
      </c>
      <c r="R701" s="135">
        <f t="shared" si="413"/>
        <v>0</v>
      </c>
      <c r="S701" s="135">
        <f t="shared" si="414"/>
        <v>0</v>
      </c>
      <c r="T701" s="135">
        <f t="shared" si="415"/>
        <v>0</v>
      </c>
      <c r="U701" s="135">
        <f t="shared" si="416"/>
        <v>0</v>
      </c>
      <c r="V701" s="135">
        <f t="shared" si="417"/>
        <v>0</v>
      </c>
      <c r="W701" s="135">
        <f t="shared" si="418"/>
        <v>0</v>
      </c>
      <c r="X701" s="135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1">
        <v>39202</v>
      </c>
      <c r="E702" s="137" t="s">
        <v>311</v>
      </c>
      <c r="G702" s="43">
        <v>6.6</v>
      </c>
      <c r="H702" s="135" t="str">
        <f t="shared" si="404"/>
        <v>P, S, T &amp; D Plant - Commodity</v>
      </c>
      <c r="I702" s="42">
        <f>'Plt. Class.'!L$160</f>
        <v>0</v>
      </c>
      <c r="J702" s="135">
        <f t="shared" si="405"/>
        <v>0</v>
      </c>
      <c r="K702" s="135">
        <f t="shared" si="406"/>
        <v>0</v>
      </c>
      <c r="L702" s="135">
        <f t="shared" si="407"/>
        <v>0</v>
      </c>
      <c r="M702" s="135">
        <f t="shared" si="408"/>
        <v>0</v>
      </c>
      <c r="N702" s="135">
        <f t="shared" si="409"/>
        <v>0</v>
      </c>
      <c r="O702" s="135">
        <f t="shared" si="410"/>
        <v>0</v>
      </c>
      <c r="P702" s="135">
        <f t="shared" si="411"/>
        <v>0</v>
      </c>
      <c r="Q702" s="135">
        <f t="shared" si="412"/>
        <v>0</v>
      </c>
      <c r="R702" s="135">
        <f t="shared" si="413"/>
        <v>0</v>
      </c>
      <c r="S702" s="135">
        <f t="shared" si="414"/>
        <v>0</v>
      </c>
      <c r="T702" s="135">
        <f t="shared" si="415"/>
        <v>0</v>
      </c>
      <c r="U702" s="135">
        <f t="shared" si="416"/>
        <v>0</v>
      </c>
      <c r="V702" s="135">
        <f t="shared" si="417"/>
        <v>0</v>
      </c>
      <c r="W702" s="135">
        <f t="shared" si="418"/>
        <v>0</v>
      </c>
      <c r="X702" s="135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1">
        <v>39300</v>
      </c>
      <c r="E703" s="137" t="s">
        <v>197</v>
      </c>
      <c r="G703" s="43">
        <v>6.6</v>
      </c>
      <c r="H703" s="135" t="str">
        <f t="shared" si="404"/>
        <v>P, S, T &amp; D Plant - Commodity</v>
      </c>
      <c r="I703" s="42">
        <f>'Plt. Class.'!L$161</f>
        <v>0</v>
      </c>
      <c r="J703" s="135">
        <f t="shared" si="405"/>
        <v>0</v>
      </c>
      <c r="K703" s="135">
        <f t="shared" si="406"/>
        <v>0</v>
      </c>
      <c r="L703" s="135">
        <f t="shared" si="407"/>
        <v>0</v>
      </c>
      <c r="M703" s="135">
        <f t="shared" si="408"/>
        <v>0</v>
      </c>
      <c r="N703" s="135">
        <f t="shared" si="409"/>
        <v>0</v>
      </c>
      <c r="O703" s="135">
        <f t="shared" si="410"/>
        <v>0</v>
      </c>
      <c r="P703" s="135">
        <f t="shared" si="411"/>
        <v>0</v>
      </c>
      <c r="Q703" s="135">
        <f t="shared" si="412"/>
        <v>0</v>
      </c>
      <c r="R703" s="135">
        <f t="shared" si="413"/>
        <v>0</v>
      </c>
      <c r="S703" s="135">
        <f t="shared" si="414"/>
        <v>0</v>
      </c>
      <c r="T703" s="135">
        <f t="shared" si="415"/>
        <v>0</v>
      </c>
      <c r="U703" s="135">
        <f t="shared" si="416"/>
        <v>0</v>
      </c>
      <c r="V703" s="135">
        <f t="shared" si="417"/>
        <v>0</v>
      </c>
      <c r="W703" s="135">
        <f t="shared" si="418"/>
        <v>0</v>
      </c>
      <c r="X703" s="135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1">
        <v>39400</v>
      </c>
      <c r="E704" s="137" t="s">
        <v>312</v>
      </c>
      <c r="G704" s="43">
        <v>6.6</v>
      </c>
      <c r="H704" s="135" t="str">
        <f t="shared" si="404"/>
        <v>P, S, T &amp; D Plant - Commodity</v>
      </c>
      <c r="I704" s="42">
        <f>'Plt. Class.'!L$162</f>
        <v>1059.5755873704618</v>
      </c>
      <c r="J704" s="135">
        <f t="shared" si="405"/>
        <v>416.23277565570959</v>
      </c>
      <c r="K704" s="135">
        <f t="shared" si="406"/>
        <v>235.50409003244329</v>
      </c>
      <c r="L704" s="135">
        <f t="shared" si="407"/>
        <v>12.350956098272389</v>
      </c>
      <c r="M704" s="135">
        <f t="shared" si="408"/>
        <v>193.31859099480818</v>
      </c>
      <c r="N704" s="135">
        <f t="shared" si="409"/>
        <v>202.16917458922842</v>
      </c>
      <c r="O704" s="135">
        <f t="shared" si="410"/>
        <v>0</v>
      </c>
      <c r="P704" s="135">
        <f t="shared" si="411"/>
        <v>0</v>
      </c>
      <c r="Q704" s="135">
        <f t="shared" si="412"/>
        <v>0</v>
      </c>
      <c r="R704" s="135">
        <f t="shared" si="413"/>
        <v>0</v>
      </c>
      <c r="S704" s="135">
        <f t="shared" si="414"/>
        <v>0</v>
      </c>
      <c r="T704" s="135">
        <f t="shared" si="415"/>
        <v>0</v>
      </c>
      <c r="U704" s="135">
        <f t="shared" si="416"/>
        <v>0</v>
      </c>
      <c r="V704" s="135">
        <f t="shared" si="417"/>
        <v>0</v>
      </c>
      <c r="W704" s="135">
        <f t="shared" si="418"/>
        <v>0</v>
      </c>
      <c r="X704" s="135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1">
        <v>39600</v>
      </c>
      <c r="E705" s="137" t="s">
        <v>313</v>
      </c>
      <c r="G705" s="43">
        <v>6.6</v>
      </c>
      <c r="H705" s="135" t="str">
        <f t="shared" si="404"/>
        <v>P, S, T &amp; D Plant - Commodity</v>
      </c>
      <c r="I705" s="42">
        <f>'Plt. Class.'!L$163</f>
        <v>119.5614755279726</v>
      </c>
      <c r="J705" s="135">
        <f t="shared" si="405"/>
        <v>46.967300316915136</v>
      </c>
      <c r="K705" s="135">
        <f t="shared" si="406"/>
        <v>26.574051755032325</v>
      </c>
      <c r="L705" s="135">
        <f t="shared" si="407"/>
        <v>1.3936698361986297</v>
      </c>
      <c r="M705" s="135">
        <f t="shared" si="408"/>
        <v>21.81388120095173</v>
      </c>
      <c r="N705" s="135">
        <f t="shared" si="409"/>
        <v>22.81257241887479</v>
      </c>
      <c r="O705" s="135">
        <f t="shared" si="410"/>
        <v>0</v>
      </c>
      <c r="P705" s="135">
        <f t="shared" si="411"/>
        <v>0</v>
      </c>
      <c r="Q705" s="135">
        <f t="shared" si="412"/>
        <v>0</v>
      </c>
      <c r="R705" s="135">
        <f t="shared" si="413"/>
        <v>0</v>
      </c>
      <c r="S705" s="135">
        <f t="shared" si="414"/>
        <v>0</v>
      </c>
      <c r="T705" s="135">
        <f t="shared" si="415"/>
        <v>0</v>
      </c>
      <c r="U705" s="135">
        <f t="shared" si="416"/>
        <v>0</v>
      </c>
      <c r="V705" s="135">
        <f t="shared" si="417"/>
        <v>0</v>
      </c>
      <c r="W705" s="135">
        <f t="shared" si="418"/>
        <v>0</v>
      </c>
      <c r="X705" s="135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1">
        <v>39603</v>
      </c>
      <c r="E706" s="137" t="s">
        <v>314</v>
      </c>
      <c r="G706" s="43">
        <v>6.6</v>
      </c>
      <c r="H706" s="135" t="str">
        <f t="shared" si="404"/>
        <v>P, S, T &amp; D Plant - Commodity</v>
      </c>
      <c r="I706" s="42">
        <f>'Plt. Class.'!L$164</f>
        <v>0</v>
      </c>
      <c r="J706" s="135">
        <f t="shared" si="405"/>
        <v>0</v>
      </c>
      <c r="K706" s="135">
        <f t="shared" si="406"/>
        <v>0</v>
      </c>
      <c r="L706" s="135">
        <f t="shared" si="407"/>
        <v>0</v>
      </c>
      <c r="M706" s="135">
        <f t="shared" si="408"/>
        <v>0</v>
      </c>
      <c r="N706" s="135">
        <f t="shared" si="409"/>
        <v>0</v>
      </c>
      <c r="O706" s="135">
        <f t="shared" si="410"/>
        <v>0</v>
      </c>
      <c r="P706" s="135">
        <f t="shared" si="411"/>
        <v>0</v>
      </c>
      <c r="Q706" s="135">
        <f t="shared" si="412"/>
        <v>0</v>
      </c>
      <c r="R706" s="135">
        <f t="shared" si="413"/>
        <v>0</v>
      </c>
      <c r="S706" s="135">
        <f t="shared" si="414"/>
        <v>0</v>
      </c>
      <c r="T706" s="135">
        <f t="shared" si="415"/>
        <v>0</v>
      </c>
      <c r="U706" s="135">
        <f t="shared" si="416"/>
        <v>0</v>
      </c>
      <c r="V706" s="135">
        <f t="shared" si="417"/>
        <v>0</v>
      </c>
      <c r="W706" s="135">
        <f t="shared" si="418"/>
        <v>0</v>
      </c>
      <c r="X706" s="135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1">
        <v>39604</v>
      </c>
      <c r="E707" s="137" t="s">
        <v>315</v>
      </c>
      <c r="G707" s="43">
        <v>6.6</v>
      </c>
      <c r="H707" s="135" t="str">
        <f t="shared" si="404"/>
        <v>P, S, T &amp; D Plant - Commodity</v>
      </c>
      <c r="I707" s="42">
        <f>'Plt. Class.'!L$165</f>
        <v>0</v>
      </c>
      <c r="J707" s="135">
        <f t="shared" si="405"/>
        <v>0</v>
      </c>
      <c r="K707" s="135">
        <f t="shared" si="406"/>
        <v>0</v>
      </c>
      <c r="L707" s="135">
        <f t="shared" si="407"/>
        <v>0</v>
      </c>
      <c r="M707" s="135">
        <f t="shared" si="408"/>
        <v>0</v>
      </c>
      <c r="N707" s="135">
        <f t="shared" si="409"/>
        <v>0</v>
      </c>
      <c r="O707" s="135">
        <f t="shared" si="410"/>
        <v>0</v>
      </c>
      <c r="P707" s="135">
        <f t="shared" si="411"/>
        <v>0</v>
      </c>
      <c r="Q707" s="135">
        <f t="shared" si="412"/>
        <v>0</v>
      </c>
      <c r="R707" s="135">
        <f t="shared" si="413"/>
        <v>0</v>
      </c>
      <c r="S707" s="135">
        <f t="shared" si="414"/>
        <v>0</v>
      </c>
      <c r="T707" s="135">
        <f t="shared" si="415"/>
        <v>0</v>
      </c>
      <c r="U707" s="135">
        <f t="shared" si="416"/>
        <v>0</v>
      </c>
      <c r="V707" s="135">
        <f t="shared" si="417"/>
        <v>0</v>
      </c>
      <c r="W707" s="135">
        <f t="shared" si="418"/>
        <v>0</v>
      </c>
      <c r="X707" s="135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1">
        <v>39605</v>
      </c>
      <c r="E708" s="140" t="s">
        <v>316</v>
      </c>
      <c r="G708" s="43">
        <v>6.6</v>
      </c>
      <c r="H708" s="135" t="str">
        <f t="shared" si="404"/>
        <v>P, S, T &amp; D Plant - Commodity</v>
      </c>
      <c r="I708" s="42">
        <f>'Plt. Class.'!L$166</f>
        <v>0</v>
      </c>
      <c r="J708" s="135">
        <f t="shared" si="405"/>
        <v>0</v>
      </c>
      <c r="K708" s="135">
        <f t="shared" si="406"/>
        <v>0</v>
      </c>
      <c r="L708" s="135">
        <f t="shared" si="407"/>
        <v>0</v>
      </c>
      <c r="M708" s="135">
        <f t="shared" si="408"/>
        <v>0</v>
      </c>
      <c r="N708" s="135">
        <f t="shared" si="409"/>
        <v>0</v>
      </c>
      <c r="O708" s="135">
        <f t="shared" si="410"/>
        <v>0</v>
      </c>
      <c r="P708" s="135">
        <f t="shared" si="411"/>
        <v>0</v>
      </c>
      <c r="Q708" s="135">
        <f t="shared" si="412"/>
        <v>0</v>
      </c>
      <c r="R708" s="135">
        <f t="shared" si="413"/>
        <v>0</v>
      </c>
      <c r="S708" s="135">
        <f t="shared" si="414"/>
        <v>0</v>
      </c>
      <c r="T708" s="135">
        <f t="shared" si="415"/>
        <v>0</v>
      </c>
      <c r="U708" s="135">
        <f t="shared" si="416"/>
        <v>0</v>
      </c>
      <c r="V708" s="135">
        <f t="shared" si="417"/>
        <v>0</v>
      </c>
      <c r="W708" s="135">
        <f t="shared" si="418"/>
        <v>0</v>
      </c>
      <c r="X708" s="135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1">
        <v>39700</v>
      </c>
      <c r="E709" s="137" t="s">
        <v>317</v>
      </c>
      <c r="G709" s="43">
        <v>6.6</v>
      </c>
      <c r="H709" s="135" t="str">
        <f t="shared" si="404"/>
        <v>P, S, T &amp; D Plant - Commodity</v>
      </c>
      <c r="I709" s="42">
        <f>'Plt. Class.'!L$167</f>
        <v>316.25728485718474</v>
      </c>
      <c r="J709" s="135">
        <f t="shared" si="405"/>
        <v>124.23525897206237</v>
      </c>
      <c r="K709" s="135">
        <f t="shared" si="406"/>
        <v>70.292185828156434</v>
      </c>
      <c r="L709" s="135">
        <f t="shared" si="407"/>
        <v>3.6864569999423957</v>
      </c>
      <c r="M709" s="135">
        <f t="shared" si="408"/>
        <v>57.700850632243458</v>
      </c>
      <c r="N709" s="135">
        <f t="shared" si="409"/>
        <v>60.34253242478011</v>
      </c>
      <c r="O709" s="135">
        <f t="shared" si="410"/>
        <v>0</v>
      </c>
      <c r="P709" s="135">
        <f t="shared" si="411"/>
        <v>0</v>
      </c>
      <c r="Q709" s="135">
        <f t="shared" si="412"/>
        <v>0</v>
      </c>
      <c r="R709" s="135">
        <f t="shared" si="413"/>
        <v>0</v>
      </c>
      <c r="S709" s="135">
        <f t="shared" si="414"/>
        <v>0</v>
      </c>
      <c r="T709" s="135">
        <f t="shared" si="415"/>
        <v>0</v>
      </c>
      <c r="U709" s="135">
        <f t="shared" si="416"/>
        <v>0</v>
      </c>
      <c r="V709" s="135">
        <f t="shared" si="417"/>
        <v>0</v>
      </c>
      <c r="W709" s="135">
        <f t="shared" si="418"/>
        <v>0</v>
      </c>
      <c r="X709" s="135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1">
        <v>39701</v>
      </c>
      <c r="E710" s="137" t="s">
        <v>318</v>
      </c>
      <c r="G710" s="43">
        <v>6.6</v>
      </c>
      <c r="H710" s="135" t="str">
        <f t="shared" si="404"/>
        <v>P, S, T &amp; D Plant - Commodity</v>
      </c>
      <c r="I710" s="42">
        <f>'Plt. Class.'!L$168</f>
        <v>0</v>
      </c>
      <c r="J710" s="135">
        <f t="shared" si="405"/>
        <v>0</v>
      </c>
      <c r="K710" s="135">
        <f t="shared" si="406"/>
        <v>0</v>
      </c>
      <c r="L710" s="135">
        <f t="shared" si="407"/>
        <v>0</v>
      </c>
      <c r="M710" s="135">
        <f t="shared" si="408"/>
        <v>0</v>
      </c>
      <c r="N710" s="135">
        <f t="shared" si="409"/>
        <v>0</v>
      </c>
      <c r="O710" s="135">
        <f t="shared" si="410"/>
        <v>0</v>
      </c>
      <c r="P710" s="135">
        <f t="shared" si="411"/>
        <v>0</v>
      </c>
      <c r="Q710" s="135">
        <f t="shared" si="412"/>
        <v>0</v>
      </c>
      <c r="R710" s="135">
        <f t="shared" si="413"/>
        <v>0</v>
      </c>
      <c r="S710" s="135">
        <f t="shared" si="414"/>
        <v>0</v>
      </c>
      <c r="T710" s="135">
        <f t="shared" si="415"/>
        <v>0</v>
      </c>
      <c r="U710" s="135">
        <f t="shared" si="416"/>
        <v>0</v>
      </c>
      <c r="V710" s="135">
        <f t="shared" si="417"/>
        <v>0</v>
      </c>
      <c r="W710" s="135">
        <f t="shared" si="418"/>
        <v>0</v>
      </c>
      <c r="X710" s="135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1">
        <v>39702</v>
      </c>
      <c r="E711" s="137" t="s">
        <v>319</v>
      </c>
      <c r="G711" s="43">
        <v>6.6</v>
      </c>
      <c r="H711" s="135" t="str">
        <f t="shared" si="404"/>
        <v>P, S, T &amp; D Plant - Commodity</v>
      </c>
      <c r="I711" s="42">
        <f>'Plt. Class.'!L$169</f>
        <v>0</v>
      </c>
      <c r="J711" s="135">
        <f t="shared" si="405"/>
        <v>0</v>
      </c>
      <c r="K711" s="135">
        <f t="shared" si="406"/>
        <v>0</v>
      </c>
      <c r="L711" s="135">
        <f t="shared" si="407"/>
        <v>0</v>
      </c>
      <c r="M711" s="135">
        <f t="shared" si="408"/>
        <v>0</v>
      </c>
      <c r="N711" s="135">
        <f t="shared" si="409"/>
        <v>0</v>
      </c>
      <c r="O711" s="135">
        <f t="shared" si="410"/>
        <v>0</v>
      </c>
      <c r="P711" s="135">
        <f t="shared" si="411"/>
        <v>0</v>
      </c>
      <c r="Q711" s="135">
        <f t="shared" si="412"/>
        <v>0</v>
      </c>
      <c r="R711" s="135">
        <f t="shared" si="413"/>
        <v>0</v>
      </c>
      <c r="S711" s="135">
        <f t="shared" si="414"/>
        <v>0</v>
      </c>
      <c r="T711" s="135">
        <f t="shared" si="415"/>
        <v>0</v>
      </c>
      <c r="U711" s="135">
        <f t="shared" si="416"/>
        <v>0</v>
      </c>
      <c r="V711" s="135">
        <f t="shared" si="417"/>
        <v>0</v>
      </c>
      <c r="W711" s="135">
        <f t="shared" si="418"/>
        <v>0</v>
      </c>
      <c r="X711" s="135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1">
        <v>39705</v>
      </c>
      <c r="E712" s="137" t="s">
        <v>320</v>
      </c>
      <c r="G712" s="43">
        <v>6.6</v>
      </c>
      <c r="H712" s="135" t="str">
        <f t="shared" si="404"/>
        <v>P, S, T &amp; D Plant - Commodity</v>
      </c>
      <c r="I712" s="42">
        <f>'Plt. Class.'!L$170</f>
        <v>0</v>
      </c>
      <c r="J712" s="135">
        <f t="shared" si="405"/>
        <v>0</v>
      </c>
      <c r="K712" s="135">
        <f t="shared" si="406"/>
        <v>0</v>
      </c>
      <c r="L712" s="135">
        <f t="shared" si="407"/>
        <v>0</v>
      </c>
      <c r="M712" s="135">
        <f t="shared" si="408"/>
        <v>0</v>
      </c>
      <c r="N712" s="135">
        <f t="shared" si="409"/>
        <v>0</v>
      </c>
      <c r="O712" s="135">
        <f t="shared" si="410"/>
        <v>0</v>
      </c>
      <c r="P712" s="135">
        <f t="shared" si="411"/>
        <v>0</v>
      </c>
      <c r="Q712" s="135">
        <f t="shared" si="412"/>
        <v>0</v>
      </c>
      <c r="R712" s="135">
        <f t="shared" si="413"/>
        <v>0</v>
      </c>
      <c r="S712" s="135">
        <f t="shared" si="414"/>
        <v>0</v>
      </c>
      <c r="T712" s="135">
        <f t="shared" si="415"/>
        <v>0</v>
      </c>
      <c r="U712" s="135">
        <f t="shared" si="416"/>
        <v>0</v>
      </c>
      <c r="V712" s="135">
        <f t="shared" si="417"/>
        <v>0</v>
      </c>
      <c r="W712" s="135">
        <f t="shared" si="418"/>
        <v>0</v>
      </c>
      <c r="X712" s="135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1">
        <v>39800</v>
      </c>
      <c r="E713" s="137" t="s">
        <v>321</v>
      </c>
      <c r="G713" s="43">
        <v>6.6</v>
      </c>
      <c r="H713" s="135" t="str">
        <f t="shared" si="404"/>
        <v>P, S, T &amp; D Plant - Commodity</v>
      </c>
      <c r="I713" s="42">
        <f>'Plt. Class.'!L$171</f>
        <v>4744.8071938504545</v>
      </c>
      <c r="J713" s="135">
        <f t="shared" si="405"/>
        <v>1863.9012561140191</v>
      </c>
      <c r="K713" s="135">
        <f t="shared" si="406"/>
        <v>1054.5934748650031</v>
      </c>
      <c r="L713" s="135">
        <f t="shared" si="407"/>
        <v>55.307904452053506</v>
      </c>
      <c r="M713" s="135">
        <f t="shared" si="408"/>
        <v>865.68570679658001</v>
      </c>
      <c r="N713" s="135">
        <f t="shared" si="409"/>
        <v>905.31885162279923</v>
      </c>
      <c r="O713" s="135">
        <f t="shared" si="410"/>
        <v>0</v>
      </c>
      <c r="P713" s="135">
        <f t="shared" si="411"/>
        <v>0</v>
      </c>
      <c r="Q713" s="135">
        <f t="shared" si="412"/>
        <v>0</v>
      </c>
      <c r="R713" s="135">
        <f t="shared" si="413"/>
        <v>0</v>
      </c>
      <c r="S713" s="135">
        <f t="shared" si="414"/>
        <v>0</v>
      </c>
      <c r="T713" s="135">
        <f t="shared" si="415"/>
        <v>0</v>
      </c>
      <c r="U713" s="135">
        <f t="shared" si="416"/>
        <v>0</v>
      </c>
      <c r="V713" s="135">
        <f t="shared" si="417"/>
        <v>0</v>
      </c>
      <c r="W713" s="135">
        <f t="shared" si="418"/>
        <v>0</v>
      </c>
      <c r="X713" s="135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1">
        <v>39900</v>
      </c>
      <c r="E714" s="137" t="s">
        <v>322</v>
      </c>
      <c r="G714" s="43">
        <v>6.6</v>
      </c>
      <c r="H714" s="135" t="str">
        <f t="shared" si="404"/>
        <v>P, S, T &amp; D Plant - Commodity</v>
      </c>
      <c r="I714" s="42">
        <f>'Plt. Class.'!L$172</f>
        <v>0</v>
      </c>
      <c r="J714" s="135">
        <f t="shared" si="405"/>
        <v>0</v>
      </c>
      <c r="K714" s="135">
        <f t="shared" si="406"/>
        <v>0</v>
      </c>
      <c r="L714" s="135">
        <f t="shared" si="407"/>
        <v>0</v>
      </c>
      <c r="M714" s="135">
        <f t="shared" si="408"/>
        <v>0</v>
      </c>
      <c r="N714" s="135">
        <f t="shared" si="409"/>
        <v>0</v>
      </c>
      <c r="O714" s="135">
        <f t="shared" si="410"/>
        <v>0</v>
      </c>
      <c r="P714" s="135">
        <f t="shared" si="411"/>
        <v>0</v>
      </c>
      <c r="Q714" s="135">
        <f t="shared" si="412"/>
        <v>0</v>
      </c>
      <c r="R714" s="135">
        <f t="shared" si="413"/>
        <v>0</v>
      </c>
      <c r="S714" s="135">
        <f t="shared" si="414"/>
        <v>0</v>
      </c>
      <c r="T714" s="135">
        <f t="shared" si="415"/>
        <v>0</v>
      </c>
      <c r="U714" s="135">
        <f t="shared" si="416"/>
        <v>0</v>
      </c>
      <c r="V714" s="135">
        <f t="shared" si="417"/>
        <v>0</v>
      </c>
      <c r="W714" s="135">
        <f t="shared" si="418"/>
        <v>0</v>
      </c>
      <c r="X714" s="135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1">
        <v>39901</v>
      </c>
      <c r="E715" s="137" t="s">
        <v>323</v>
      </c>
      <c r="G715" s="43">
        <v>6.6</v>
      </c>
      <c r="H715" s="135" t="str">
        <f t="shared" si="404"/>
        <v>P, S, T &amp; D Plant - Commodity</v>
      </c>
      <c r="I715" s="42">
        <f>'Plt. Class.'!L$173</f>
        <v>0</v>
      </c>
      <c r="J715" s="135">
        <f t="shared" si="405"/>
        <v>0</v>
      </c>
      <c r="K715" s="135">
        <f t="shared" si="406"/>
        <v>0</v>
      </c>
      <c r="L715" s="135">
        <f t="shared" si="407"/>
        <v>0</v>
      </c>
      <c r="M715" s="135">
        <f t="shared" si="408"/>
        <v>0</v>
      </c>
      <c r="N715" s="135">
        <f t="shared" si="409"/>
        <v>0</v>
      </c>
      <c r="O715" s="135">
        <f t="shared" si="410"/>
        <v>0</v>
      </c>
      <c r="P715" s="135">
        <f t="shared" si="411"/>
        <v>0</v>
      </c>
      <c r="Q715" s="135">
        <f t="shared" si="412"/>
        <v>0</v>
      </c>
      <c r="R715" s="135">
        <f t="shared" si="413"/>
        <v>0</v>
      </c>
      <c r="S715" s="135">
        <f t="shared" si="414"/>
        <v>0</v>
      </c>
      <c r="T715" s="135">
        <f t="shared" si="415"/>
        <v>0</v>
      </c>
      <c r="U715" s="135">
        <f t="shared" si="416"/>
        <v>0</v>
      </c>
      <c r="V715" s="135">
        <f t="shared" si="417"/>
        <v>0</v>
      </c>
      <c r="W715" s="135">
        <f t="shared" si="418"/>
        <v>0</v>
      </c>
      <c r="X715" s="135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1">
        <v>39902</v>
      </c>
      <c r="E716" s="137" t="s">
        <v>324</v>
      </c>
      <c r="G716" s="43">
        <v>6.6</v>
      </c>
      <c r="H716" s="135" t="str">
        <f t="shared" si="404"/>
        <v>P, S, T &amp; D Plant - Commodity</v>
      </c>
      <c r="I716" s="42">
        <f>'Plt. Class.'!L$174</f>
        <v>0</v>
      </c>
      <c r="J716" s="135">
        <f t="shared" si="405"/>
        <v>0</v>
      </c>
      <c r="K716" s="135">
        <f t="shared" si="406"/>
        <v>0</v>
      </c>
      <c r="L716" s="135">
        <f t="shared" si="407"/>
        <v>0</v>
      </c>
      <c r="M716" s="135">
        <f t="shared" si="408"/>
        <v>0</v>
      </c>
      <c r="N716" s="135">
        <f t="shared" si="409"/>
        <v>0</v>
      </c>
      <c r="O716" s="135">
        <f t="shared" si="410"/>
        <v>0</v>
      </c>
      <c r="P716" s="135">
        <f t="shared" si="411"/>
        <v>0</v>
      </c>
      <c r="Q716" s="135">
        <f t="shared" si="412"/>
        <v>0</v>
      </c>
      <c r="R716" s="135">
        <f t="shared" si="413"/>
        <v>0</v>
      </c>
      <c r="S716" s="135">
        <f t="shared" si="414"/>
        <v>0</v>
      </c>
      <c r="T716" s="135">
        <f t="shared" si="415"/>
        <v>0</v>
      </c>
      <c r="U716" s="135">
        <f t="shared" si="416"/>
        <v>0</v>
      </c>
      <c r="V716" s="135">
        <f t="shared" si="417"/>
        <v>0</v>
      </c>
      <c r="W716" s="135">
        <f t="shared" si="418"/>
        <v>0</v>
      </c>
      <c r="X716" s="135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1">
        <v>39903</v>
      </c>
      <c r="E717" s="137" t="s">
        <v>325</v>
      </c>
      <c r="G717" s="43">
        <v>6.6</v>
      </c>
      <c r="H717" s="135" t="str">
        <f t="shared" si="404"/>
        <v>P, S, T &amp; D Plant - Commodity</v>
      </c>
      <c r="I717" s="42">
        <f>'Plt. Class.'!L$175</f>
        <v>0</v>
      </c>
      <c r="J717" s="135">
        <f t="shared" si="405"/>
        <v>0</v>
      </c>
      <c r="K717" s="135">
        <f t="shared" si="406"/>
        <v>0</v>
      </c>
      <c r="L717" s="135">
        <f t="shared" si="407"/>
        <v>0</v>
      </c>
      <c r="M717" s="135">
        <f t="shared" si="408"/>
        <v>0</v>
      </c>
      <c r="N717" s="135">
        <f t="shared" si="409"/>
        <v>0</v>
      </c>
      <c r="O717" s="135">
        <f t="shared" si="410"/>
        <v>0</v>
      </c>
      <c r="P717" s="135">
        <f t="shared" si="411"/>
        <v>0</v>
      </c>
      <c r="Q717" s="135">
        <f t="shared" si="412"/>
        <v>0</v>
      </c>
      <c r="R717" s="135">
        <f t="shared" si="413"/>
        <v>0</v>
      </c>
      <c r="S717" s="135">
        <f t="shared" si="414"/>
        <v>0</v>
      </c>
      <c r="T717" s="135">
        <f t="shared" si="415"/>
        <v>0</v>
      </c>
      <c r="U717" s="135">
        <f t="shared" si="416"/>
        <v>0</v>
      </c>
      <c r="V717" s="135">
        <f t="shared" si="417"/>
        <v>0</v>
      </c>
      <c r="W717" s="135">
        <f t="shared" si="418"/>
        <v>0</v>
      </c>
      <c r="X717" s="135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1">
        <v>39904</v>
      </c>
      <c r="E718" s="137" t="s">
        <v>326</v>
      </c>
      <c r="G718" s="43">
        <v>6.6</v>
      </c>
      <c r="H718" s="135" t="str">
        <f t="shared" si="404"/>
        <v>P, S, T &amp; D Plant - Commodity</v>
      </c>
      <c r="I718" s="42">
        <f>'Plt. Class.'!L$176</f>
        <v>0</v>
      </c>
      <c r="J718" s="135">
        <f t="shared" si="405"/>
        <v>0</v>
      </c>
      <c r="K718" s="135">
        <f t="shared" si="406"/>
        <v>0</v>
      </c>
      <c r="L718" s="135">
        <f t="shared" si="407"/>
        <v>0</v>
      </c>
      <c r="M718" s="135">
        <f t="shared" si="408"/>
        <v>0</v>
      </c>
      <c r="N718" s="135">
        <f t="shared" si="409"/>
        <v>0</v>
      </c>
      <c r="O718" s="135">
        <f t="shared" si="410"/>
        <v>0</v>
      </c>
      <c r="P718" s="135">
        <f t="shared" si="411"/>
        <v>0</v>
      </c>
      <c r="Q718" s="135">
        <f t="shared" si="412"/>
        <v>0</v>
      </c>
      <c r="R718" s="135">
        <f t="shared" si="413"/>
        <v>0</v>
      </c>
      <c r="S718" s="135">
        <f t="shared" si="414"/>
        <v>0</v>
      </c>
      <c r="T718" s="135">
        <f t="shared" si="415"/>
        <v>0</v>
      </c>
      <c r="U718" s="135">
        <f t="shared" si="416"/>
        <v>0</v>
      </c>
      <c r="V718" s="135">
        <f t="shared" si="417"/>
        <v>0</v>
      </c>
      <c r="W718" s="135">
        <f t="shared" si="418"/>
        <v>0</v>
      </c>
      <c r="X718" s="135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1">
        <v>39905</v>
      </c>
      <c r="E719" s="137" t="s">
        <v>327</v>
      </c>
      <c r="G719" s="43">
        <v>6.6</v>
      </c>
      <c r="H719" s="135" t="str">
        <f t="shared" si="404"/>
        <v>P, S, T &amp; D Plant - Commodity</v>
      </c>
      <c r="I719" s="42">
        <f>'Plt. Class.'!L$177</f>
        <v>0</v>
      </c>
      <c r="J719" s="135">
        <f t="shared" si="405"/>
        <v>0</v>
      </c>
      <c r="K719" s="135">
        <f t="shared" si="406"/>
        <v>0</v>
      </c>
      <c r="L719" s="135">
        <f t="shared" si="407"/>
        <v>0</v>
      </c>
      <c r="M719" s="135">
        <f t="shared" si="408"/>
        <v>0</v>
      </c>
      <c r="N719" s="135">
        <f t="shared" si="409"/>
        <v>0</v>
      </c>
      <c r="O719" s="135">
        <f t="shared" si="410"/>
        <v>0</v>
      </c>
      <c r="P719" s="135">
        <f t="shared" si="411"/>
        <v>0</v>
      </c>
      <c r="Q719" s="135">
        <f t="shared" si="412"/>
        <v>0</v>
      </c>
      <c r="R719" s="135">
        <f t="shared" si="413"/>
        <v>0</v>
      </c>
      <c r="S719" s="135">
        <f t="shared" si="414"/>
        <v>0</v>
      </c>
      <c r="T719" s="135">
        <f t="shared" si="415"/>
        <v>0</v>
      </c>
      <c r="U719" s="135">
        <f t="shared" si="416"/>
        <v>0</v>
      </c>
      <c r="V719" s="135">
        <f t="shared" si="417"/>
        <v>0</v>
      </c>
      <c r="W719" s="135">
        <f t="shared" si="418"/>
        <v>0</v>
      </c>
      <c r="X719" s="135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1">
        <v>39906</v>
      </c>
      <c r="E720" s="137" t="s">
        <v>328</v>
      </c>
      <c r="G720" s="43">
        <v>6.6</v>
      </c>
      <c r="H720" s="135" t="str">
        <f t="shared" si="404"/>
        <v>P, S, T &amp; D Plant - Commodity</v>
      </c>
      <c r="I720" s="42">
        <f>'Plt. Class.'!L$178</f>
        <v>432.36276411174009</v>
      </c>
      <c r="J720" s="135">
        <f t="shared" si="405"/>
        <v>169.84494125899801</v>
      </c>
      <c r="K720" s="135">
        <f t="shared" si="406"/>
        <v>96.098098653575917</v>
      </c>
      <c r="L720" s="135">
        <f t="shared" si="407"/>
        <v>5.0398419723167276</v>
      </c>
      <c r="M720" s="135">
        <f t="shared" si="408"/>
        <v>78.884188492990106</v>
      </c>
      <c r="N720" s="135">
        <f t="shared" si="409"/>
        <v>82.495693733859369</v>
      </c>
      <c r="O720" s="135">
        <f t="shared" si="410"/>
        <v>0</v>
      </c>
      <c r="P720" s="135">
        <f t="shared" si="411"/>
        <v>0</v>
      </c>
      <c r="Q720" s="135">
        <f t="shared" si="412"/>
        <v>0</v>
      </c>
      <c r="R720" s="135">
        <f t="shared" si="413"/>
        <v>0</v>
      </c>
      <c r="S720" s="135">
        <f t="shared" si="414"/>
        <v>0</v>
      </c>
      <c r="T720" s="135">
        <f t="shared" si="415"/>
        <v>0</v>
      </c>
      <c r="U720" s="135">
        <f t="shared" si="416"/>
        <v>0</v>
      </c>
      <c r="V720" s="135">
        <f t="shared" si="417"/>
        <v>0</v>
      </c>
      <c r="W720" s="135">
        <f t="shared" si="418"/>
        <v>0</v>
      </c>
      <c r="X720" s="135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1">
        <v>39907</v>
      </c>
      <c r="E721" s="137" t="s">
        <v>329</v>
      </c>
      <c r="G721" s="43">
        <v>6.6</v>
      </c>
      <c r="H721" s="135" t="str">
        <f t="shared" si="404"/>
        <v>P, S, T &amp; D Plant - Commodity</v>
      </c>
      <c r="I721" s="42">
        <f>'Plt. Class.'!L$179</f>
        <v>204.34487354670799</v>
      </c>
      <c r="J721" s="135">
        <f t="shared" si="405"/>
        <v>80.272738369181837</v>
      </c>
      <c r="K721" s="135">
        <f t="shared" si="406"/>
        <v>45.41823544353371</v>
      </c>
      <c r="L721" s="135">
        <f t="shared" si="407"/>
        <v>2.3819485765483122</v>
      </c>
      <c r="M721" s="135">
        <f t="shared" si="408"/>
        <v>37.282534159830625</v>
      </c>
      <c r="N721" s="135">
        <f t="shared" si="409"/>
        <v>38.989416997613517</v>
      </c>
      <c r="O721" s="135">
        <f t="shared" si="410"/>
        <v>0</v>
      </c>
      <c r="P721" s="135">
        <f t="shared" si="411"/>
        <v>0</v>
      </c>
      <c r="Q721" s="135">
        <f t="shared" si="412"/>
        <v>0</v>
      </c>
      <c r="R721" s="135">
        <f t="shared" si="413"/>
        <v>0</v>
      </c>
      <c r="S721" s="135">
        <f t="shared" si="414"/>
        <v>0</v>
      </c>
      <c r="T721" s="135">
        <f t="shared" si="415"/>
        <v>0</v>
      </c>
      <c r="U721" s="135">
        <f t="shared" si="416"/>
        <v>0</v>
      </c>
      <c r="V721" s="135">
        <f t="shared" si="417"/>
        <v>0</v>
      </c>
      <c r="W721" s="135">
        <f t="shared" si="418"/>
        <v>0</v>
      </c>
      <c r="X721" s="135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1">
        <v>39908</v>
      </c>
      <c r="E722" s="137" t="s">
        <v>330</v>
      </c>
      <c r="G722" s="43">
        <v>6.6</v>
      </c>
      <c r="H722" s="135" t="str">
        <f t="shared" si="404"/>
        <v>P, S, T &amp; D Plant - Commodity</v>
      </c>
      <c r="I722" s="42">
        <f>'Plt. Class.'!L$180</f>
        <v>4828.3923948127631</v>
      </c>
      <c r="J722" s="135">
        <f t="shared" si="405"/>
        <v>1896.7360067584939</v>
      </c>
      <c r="K722" s="135">
        <f t="shared" si="406"/>
        <v>1073.1713440868286</v>
      </c>
      <c r="L722" s="135">
        <f t="shared" si="407"/>
        <v>56.28221639341556</v>
      </c>
      <c r="M722" s="135">
        <f t="shared" si="408"/>
        <v>880.93574980498101</v>
      </c>
      <c r="N722" s="135">
        <f t="shared" si="409"/>
        <v>921.26707776904448</v>
      </c>
      <c r="O722" s="135">
        <f t="shared" si="410"/>
        <v>0</v>
      </c>
      <c r="P722" s="135">
        <f t="shared" si="411"/>
        <v>0</v>
      </c>
      <c r="Q722" s="135">
        <f t="shared" si="412"/>
        <v>0</v>
      </c>
      <c r="R722" s="135">
        <f t="shared" si="413"/>
        <v>0</v>
      </c>
      <c r="S722" s="135">
        <f t="shared" si="414"/>
        <v>0</v>
      </c>
      <c r="T722" s="135">
        <f t="shared" si="415"/>
        <v>0</v>
      </c>
      <c r="U722" s="135">
        <f t="shared" si="416"/>
        <v>0</v>
      </c>
      <c r="V722" s="135">
        <f t="shared" si="417"/>
        <v>0</v>
      </c>
      <c r="W722" s="135">
        <f t="shared" si="418"/>
        <v>0</v>
      </c>
      <c r="X722" s="135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1">
        <v>39909</v>
      </c>
      <c r="E723" s="137" t="s">
        <v>331</v>
      </c>
      <c r="G723" s="43">
        <v>6.6</v>
      </c>
      <c r="H723" s="135" t="str">
        <f t="shared" si="404"/>
        <v>P, S, T &amp; D Plant - Commodity</v>
      </c>
      <c r="I723" s="42">
        <f>'Plt. Class.'!L$181</f>
        <v>0</v>
      </c>
      <c r="J723" s="135">
        <f t="shared" si="405"/>
        <v>0</v>
      </c>
      <c r="K723" s="135">
        <f t="shared" si="406"/>
        <v>0</v>
      </c>
      <c r="L723" s="135">
        <f t="shared" si="407"/>
        <v>0</v>
      </c>
      <c r="M723" s="135">
        <f t="shared" si="408"/>
        <v>0</v>
      </c>
      <c r="N723" s="135">
        <f t="shared" si="409"/>
        <v>0</v>
      </c>
      <c r="O723" s="135">
        <f t="shared" si="410"/>
        <v>0</v>
      </c>
      <c r="P723" s="135">
        <f t="shared" si="411"/>
        <v>0</v>
      </c>
      <c r="Q723" s="135">
        <f t="shared" si="412"/>
        <v>0</v>
      </c>
      <c r="R723" s="135">
        <f t="shared" si="413"/>
        <v>0</v>
      </c>
      <c r="S723" s="135">
        <f t="shared" si="414"/>
        <v>0</v>
      </c>
      <c r="T723" s="135">
        <f t="shared" si="415"/>
        <v>0</v>
      </c>
      <c r="U723" s="135">
        <f t="shared" si="416"/>
        <v>0</v>
      </c>
      <c r="V723" s="135">
        <f t="shared" si="417"/>
        <v>0</v>
      </c>
      <c r="W723" s="135">
        <f t="shared" si="418"/>
        <v>0</v>
      </c>
      <c r="X723" s="135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1">
        <v>39924</v>
      </c>
      <c r="E724" s="137" t="s">
        <v>332</v>
      </c>
      <c r="G724" s="43">
        <v>6.6</v>
      </c>
      <c r="H724" s="135" t="str">
        <f t="shared" si="404"/>
        <v>P, S, T &amp; D Plant - Commodity</v>
      </c>
      <c r="I724" s="42">
        <f>'Plt. Class.'!L$182</f>
        <v>0</v>
      </c>
      <c r="J724" s="135">
        <f t="shared" si="405"/>
        <v>0</v>
      </c>
      <c r="K724" s="135">
        <f t="shared" si="406"/>
        <v>0</v>
      </c>
      <c r="L724" s="135">
        <f t="shared" si="407"/>
        <v>0</v>
      </c>
      <c r="M724" s="135">
        <f t="shared" si="408"/>
        <v>0</v>
      </c>
      <c r="N724" s="135">
        <f t="shared" si="409"/>
        <v>0</v>
      </c>
      <c r="O724" s="135">
        <f t="shared" si="410"/>
        <v>0</v>
      </c>
      <c r="P724" s="135">
        <f t="shared" si="411"/>
        <v>0</v>
      </c>
      <c r="Q724" s="135">
        <f t="shared" si="412"/>
        <v>0</v>
      </c>
      <c r="R724" s="135">
        <f t="shared" si="413"/>
        <v>0</v>
      </c>
      <c r="S724" s="135">
        <f t="shared" si="414"/>
        <v>0</v>
      </c>
      <c r="T724" s="135">
        <f t="shared" si="415"/>
        <v>0</v>
      </c>
      <c r="U724" s="135">
        <f t="shared" si="416"/>
        <v>0</v>
      </c>
      <c r="V724" s="135">
        <f t="shared" si="417"/>
        <v>0</v>
      </c>
      <c r="W724" s="135">
        <f t="shared" si="418"/>
        <v>0</v>
      </c>
      <c r="X724" s="135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5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5"/>
      <c r="I726" s="42">
        <f>'Plt. Class.'!L$184</f>
        <v>13466.688137040086</v>
      </c>
      <c r="J726" s="42">
        <f>SUM(J691:J724)</f>
        <v>5290.1152583937619</v>
      </c>
      <c r="K726" s="42">
        <f t="shared" ref="K726:X726" si="421">SUM(K691:K724)</f>
        <v>2993.1419459511194</v>
      </c>
      <c r="L726" s="42">
        <f t="shared" si="421"/>
        <v>156.97461884949468</v>
      </c>
      <c r="M726" s="42">
        <f t="shared" si="421"/>
        <v>2456.9848598341378</v>
      </c>
      <c r="N726" s="42">
        <f t="shared" si="421"/>
        <v>2569.4714540115742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5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359</v>
      </c>
      <c r="E728" s="44"/>
      <c r="G728" s="43">
        <v>6.6</v>
      </c>
      <c r="H728" s="135" t="str">
        <f>VLOOKUP($G728,alloc,3)</f>
        <v>P, S, T &amp; D Plant - Commodity</v>
      </c>
      <c r="I728" s="42">
        <f>'Plt. Class.'!L$186</f>
        <v>-61.204033853994467</v>
      </c>
      <c r="J728" s="135">
        <f>$I728*VLOOKUP($G728,alloc,6)</f>
        <v>-24.042763155383277</v>
      </c>
      <c r="K728" s="135">
        <f>$I728*VLOOKUP($G728,alloc,7)</f>
        <v>-13.603371454480568</v>
      </c>
      <c r="L728" s="135">
        <f>$I728*VLOOKUP($G728,alloc,8)</f>
        <v>-0.71342558678974721</v>
      </c>
      <c r="M728" s="135">
        <f>$I728*VLOOKUP($G728,alloc,9)</f>
        <v>-11.166619662515822</v>
      </c>
      <c r="N728" s="135">
        <f>$I728*VLOOKUP($G728,alloc,10)</f>
        <v>-11.677853994825057</v>
      </c>
      <c r="O728" s="135">
        <f>$I728*VLOOKUP($G728,alloc,11)</f>
        <v>0</v>
      </c>
      <c r="P728" s="135">
        <f>$I728*VLOOKUP($G728,alloc,12)</f>
        <v>0</v>
      </c>
      <c r="Q728" s="135">
        <f>$I728*VLOOKUP($G728,alloc,13)</f>
        <v>0</v>
      </c>
      <c r="R728" s="135">
        <f>$I728*VLOOKUP($G728,alloc,14)</f>
        <v>0</v>
      </c>
      <c r="S728" s="135">
        <f>$I728*VLOOKUP($G728,alloc,15)</f>
        <v>0</v>
      </c>
      <c r="T728" s="135">
        <f>$I728*VLOOKUP($G728,alloc,16)</f>
        <v>0</v>
      </c>
      <c r="U728" s="135">
        <f>$I728*VLOOKUP($G728,alloc,17)</f>
        <v>0</v>
      </c>
      <c r="V728" s="135">
        <f>$I728*VLOOKUP($G728,alloc,18)</f>
        <v>0</v>
      </c>
      <c r="W728" s="135">
        <f>$I728*VLOOKUP($G728,alloc,19)</f>
        <v>0</v>
      </c>
      <c r="X728" s="135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5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361</v>
      </c>
      <c r="E730" s="44"/>
      <c r="G730" s="43"/>
      <c r="H730" s="135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5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5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5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1">
        <v>37400</v>
      </c>
      <c r="E734" s="137" t="s">
        <v>125</v>
      </c>
      <c r="G734" s="43">
        <v>6.6</v>
      </c>
      <c r="H734" s="135" t="str">
        <f t="shared" ref="H734:H767" si="422">VLOOKUP($G734,alloc,3)</f>
        <v>P, S, T &amp; D Plant - Commodity</v>
      </c>
      <c r="I734" s="42">
        <f>'Plt. Class.'!L$192</f>
        <v>0</v>
      </c>
      <c r="J734" s="135">
        <f t="shared" ref="J734:J767" si="423">$I734*VLOOKUP($G734,alloc,6)</f>
        <v>0</v>
      </c>
      <c r="K734" s="135">
        <f t="shared" ref="K734:K767" si="424">$I734*VLOOKUP($G734,alloc,7)</f>
        <v>0</v>
      </c>
      <c r="L734" s="135">
        <f t="shared" ref="L734:L767" si="425">$I734*VLOOKUP($G734,alloc,8)</f>
        <v>0</v>
      </c>
      <c r="M734" s="135">
        <f t="shared" ref="M734:M767" si="426">$I734*VLOOKUP($G734,alloc,9)</f>
        <v>0</v>
      </c>
      <c r="N734" s="135">
        <f t="shared" ref="N734:N767" si="427">$I734*VLOOKUP($G734,alloc,10)</f>
        <v>0</v>
      </c>
      <c r="O734" s="135">
        <f t="shared" ref="O734:O767" si="428">$I734*VLOOKUP($G734,alloc,11)</f>
        <v>0</v>
      </c>
      <c r="P734" s="135">
        <f t="shared" ref="P734:P767" si="429">$I734*VLOOKUP($G734,alloc,12)</f>
        <v>0</v>
      </c>
      <c r="Q734" s="135">
        <f t="shared" ref="Q734:Q767" si="430">$I734*VLOOKUP($G734,alloc,13)</f>
        <v>0</v>
      </c>
      <c r="R734" s="135">
        <f t="shared" ref="R734:R767" si="431">$I734*VLOOKUP($G734,alloc,14)</f>
        <v>0</v>
      </c>
      <c r="S734" s="135">
        <f t="shared" ref="S734:S767" si="432">$I734*VLOOKUP($G734,alloc,15)</f>
        <v>0</v>
      </c>
      <c r="T734" s="135">
        <f t="shared" ref="T734:T767" si="433">$I734*VLOOKUP($G734,alloc,16)</f>
        <v>0</v>
      </c>
      <c r="U734" s="135">
        <f t="shared" ref="U734:U767" si="434">$I734*VLOOKUP($G734,alloc,17)</f>
        <v>0</v>
      </c>
      <c r="V734" s="135">
        <f t="shared" ref="V734:V767" si="435">$I734*VLOOKUP($G734,alloc,18)</f>
        <v>0</v>
      </c>
      <c r="W734" s="135">
        <f t="shared" ref="W734:W767" si="436">$I734*VLOOKUP($G734,alloc,19)</f>
        <v>0</v>
      </c>
      <c r="X734" s="135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1">
        <v>39001</v>
      </c>
      <c r="E735" s="137" t="s">
        <v>302</v>
      </c>
      <c r="G735" s="43">
        <v>6.6</v>
      </c>
      <c r="H735" s="135" t="str">
        <f t="shared" si="422"/>
        <v>P, S, T &amp; D Plant - Commodity</v>
      </c>
      <c r="I735" s="42">
        <f>'Plt. Class.'!L$193</f>
        <v>0</v>
      </c>
      <c r="J735" s="135">
        <f t="shared" si="423"/>
        <v>0</v>
      </c>
      <c r="K735" s="135">
        <f t="shared" si="424"/>
        <v>0</v>
      </c>
      <c r="L735" s="135">
        <f t="shared" si="425"/>
        <v>0</v>
      </c>
      <c r="M735" s="135">
        <f t="shared" si="426"/>
        <v>0</v>
      </c>
      <c r="N735" s="135">
        <f t="shared" si="427"/>
        <v>0</v>
      </c>
      <c r="O735" s="135">
        <f t="shared" si="428"/>
        <v>0</v>
      </c>
      <c r="P735" s="135">
        <f t="shared" si="429"/>
        <v>0</v>
      </c>
      <c r="Q735" s="135">
        <f t="shared" si="430"/>
        <v>0</v>
      </c>
      <c r="R735" s="135">
        <f t="shared" si="431"/>
        <v>0</v>
      </c>
      <c r="S735" s="135">
        <f t="shared" si="432"/>
        <v>0</v>
      </c>
      <c r="T735" s="135">
        <f t="shared" si="433"/>
        <v>0</v>
      </c>
      <c r="U735" s="135">
        <f t="shared" si="434"/>
        <v>0</v>
      </c>
      <c r="V735" s="135">
        <f t="shared" si="435"/>
        <v>0</v>
      </c>
      <c r="W735" s="135">
        <f t="shared" si="436"/>
        <v>0</v>
      </c>
      <c r="X735" s="135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1">
        <v>36602</v>
      </c>
      <c r="E736" s="137" t="s">
        <v>149</v>
      </c>
      <c r="G736" s="43">
        <v>6.6</v>
      </c>
      <c r="H736" s="135" t="str">
        <f t="shared" si="422"/>
        <v>P, S, T &amp; D Plant - Commodity</v>
      </c>
      <c r="I736" s="42">
        <f>'Plt. Class.'!L$194</f>
        <v>2493.9025453016839</v>
      </c>
      <c r="J736" s="135">
        <f t="shared" si="423"/>
        <v>979.67902528017123</v>
      </c>
      <c r="K736" s="135">
        <f t="shared" si="424"/>
        <v>554.30141705928122</v>
      </c>
      <c r="L736" s="135">
        <f t="shared" si="425"/>
        <v>29.070206238737612</v>
      </c>
      <c r="M736" s="135">
        <f t="shared" si="426"/>
        <v>455.01022473776891</v>
      </c>
      <c r="N736" s="135">
        <f t="shared" si="427"/>
        <v>475.84167198572504</v>
      </c>
      <c r="O736" s="135">
        <f t="shared" si="428"/>
        <v>0</v>
      </c>
      <c r="P736" s="135">
        <f t="shared" si="429"/>
        <v>0</v>
      </c>
      <c r="Q736" s="135">
        <f t="shared" si="430"/>
        <v>0</v>
      </c>
      <c r="R736" s="135">
        <f t="shared" si="431"/>
        <v>0</v>
      </c>
      <c r="S736" s="135">
        <f t="shared" si="432"/>
        <v>0</v>
      </c>
      <c r="T736" s="135">
        <f t="shared" si="433"/>
        <v>0</v>
      </c>
      <c r="U736" s="135">
        <f t="shared" si="434"/>
        <v>0</v>
      </c>
      <c r="V736" s="135">
        <f t="shared" si="435"/>
        <v>0</v>
      </c>
      <c r="W736" s="135">
        <f t="shared" si="436"/>
        <v>0</v>
      </c>
      <c r="X736" s="135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1">
        <v>37503</v>
      </c>
      <c r="E737" s="137" t="s">
        <v>289</v>
      </c>
      <c r="G737" s="43">
        <v>6.6</v>
      </c>
      <c r="H737" s="135" t="str">
        <f t="shared" si="422"/>
        <v>P, S, T &amp; D Plant - Commodity</v>
      </c>
      <c r="I737" s="42">
        <f>'Plt. Class.'!L$195</f>
        <v>0</v>
      </c>
      <c r="J737" s="135">
        <f t="shared" si="423"/>
        <v>0</v>
      </c>
      <c r="K737" s="135">
        <f t="shared" si="424"/>
        <v>0</v>
      </c>
      <c r="L737" s="135">
        <f t="shared" si="425"/>
        <v>0</v>
      </c>
      <c r="M737" s="135">
        <f t="shared" si="426"/>
        <v>0</v>
      </c>
      <c r="N737" s="135">
        <f t="shared" si="427"/>
        <v>0</v>
      </c>
      <c r="O737" s="135">
        <f t="shared" si="428"/>
        <v>0</v>
      </c>
      <c r="P737" s="135">
        <f t="shared" si="429"/>
        <v>0</v>
      </c>
      <c r="Q737" s="135">
        <f t="shared" si="430"/>
        <v>0</v>
      </c>
      <c r="R737" s="135">
        <f t="shared" si="431"/>
        <v>0</v>
      </c>
      <c r="S737" s="135">
        <f t="shared" si="432"/>
        <v>0</v>
      </c>
      <c r="T737" s="135">
        <f t="shared" si="433"/>
        <v>0</v>
      </c>
      <c r="U737" s="135">
        <f t="shared" si="434"/>
        <v>0</v>
      </c>
      <c r="V737" s="135">
        <f t="shared" si="435"/>
        <v>0</v>
      </c>
      <c r="W737" s="135">
        <f t="shared" si="436"/>
        <v>0</v>
      </c>
      <c r="X737" s="135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1">
        <v>39004</v>
      </c>
      <c r="E738" s="137" t="s">
        <v>304</v>
      </c>
      <c r="G738" s="43">
        <v>6.6</v>
      </c>
      <c r="H738" s="135" t="str">
        <f t="shared" si="422"/>
        <v>P, S, T &amp; D Plant - Commodity</v>
      </c>
      <c r="I738" s="42">
        <f>'Plt. Class.'!L$196</f>
        <v>0</v>
      </c>
      <c r="J738" s="135">
        <f t="shared" si="423"/>
        <v>0</v>
      </c>
      <c r="K738" s="135">
        <f t="shared" si="424"/>
        <v>0</v>
      </c>
      <c r="L738" s="135">
        <f t="shared" si="425"/>
        <v>0</v>
      </c>
      <c r="M738" s="135">
        <f t="shared" si="426"/>
        <v>0</v>
      </c>
      <c r="N738" s="135">
        <f t="shared" si="427"/>
        <v>0</v>
      </c>
      <c r="O738" s="135">
        <f t="shared" si="428"/>
        <v>0</v>
      </c>
      <c r="P738" s="135">
        <f t="shared" si="429"/>
        <v>0</v>
      </c>
      <c r="Q738" s="135">
        <f t="shared" si="430"/>
        <v>0</v>
      </c>
      <c r="R738" s="135">
        <f t="shared" si="431"/>
        <v>0</v>
      </c>
      <c r="S738" s="135">
        <f t="shared" si="432"/>
        <v>0</v>
      </c>
      <c r="T738" s="135">
        <f t="shared" si="433"/>
        <v>0</v>
      </c>
      <c r="U738" s="135">
        <f t="shared" si="434"/>
        <v>0</v>
      </c>
      <c r="V738" s="135">
        <f t="shared" si="435"/>
        <v>0</v>
      </c>
      <c r="W738" s="135">
        <f t="shared" si="436"/>
        <v>0</v>
      </c>
      <c r="X738" s="135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1">
        <v>39009</v>
      </c>
      <c r="E739" s="137" t="s">
        <v>305</v>
      </c>
      <c r="G739" s="43">
        <v>6.6</v>
      </c>
      <c r="H739" s="135" t="str">
        <f t="shared" si="422"/>
        <v>P, S, T &amp; D Plant - Commodity</v>
      </c>
      <c r="I739" s="42">
        <f>'Plt. Class.'!L$197</f>
        <v>5902.0237800122331</v>
      </c>
      <c r="J739" s="135">
        <f t="shared" si="423"/>
        <v>2318.4903174648011</v>
      </c>
      <c r="K739" s="135">
        <f t="shared" si="424"/>
        <v>1311.7995131532325</v>
      </c>
      <c r="L739" s="135">
        <f t="shared" si="425"/>
        <v>68.797014075036529</v>
      </c>
      <c r="M739" s="135">
        <f t="shared" si="426"/>
        <v>1076.8188081808801</v>
      </c>
      <c r="N739" s="135">
        <f t="shared" si="427"/>
        <v>1126.1181271382834</v>
      </c>
      <c r="O739" s="135">
        <f t="shared" si="428"/>
        <v>0</v>
      </c>
      <c r="P739" s="135">
        <f t="shared" si="429"/>
        <v>0</v>
      </c>
      <c r="Q739" s="135">
        <f t="shared" si="430"/>
        <v>0</v>
      </c>
      <c r="R739" s="135">
        <f t="shared" si="431"/>
        <v>0</v>
      </c>
      <c r="S739" s="135">
        <f t="shared" si="432"/>
        <v>0</v>
      </c>
      <c r="T739" s="135">
        <f t="shared" si="433"/>
        <v>0</v>
      </c>
      <c r="U739" s="135">
        <f t="shared" si="434"/>
        <v>0</v>
      </c>
      <c r="V739" s="135">
        <f t="shared" si="435"/>
        <v>0</v>
      </c>
      <c r="W739" s="135">
        <f t="shared" si="436"/>
        <v>0</v>
      </c>
      <c r="X739" s="135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1">
        <v>39100</v>
      </c>
      <c r="E740" s="137" t="s">
        <v>306</v>
      </c>
      <c r="G740" s="43">
        <v>6.6</v>
      </c>
      <c r="H740" s="135" t="str">
        <f t="shared" si="422"/>
        <v>P, S, T &amp; D Plant - Commodity</v>
      </c>
      <c r="I740" s="42">
        <f>'Plt. Class.'!L$198</f>
        <v>3300.4851801629688</v>
      </c>
      <c r="J740" s="135">
        <f t="shared" si="423"/>
        <v>1296.5286515887356</v>
      </c>
      <c r="K740" s="135">
        <f t="shared" si="424"/>
        <v>733.57462014466296</v>
      </c>
      <c r="L740" s="135">
        <f t="shared" si="425"/>
        <v>38.472146819044262</v>
      </c>
      <c r="M740" s="135">
        <f t="shared" si="426"/>
        <v>602.17048432739102</v>
      </c>
      <c r="N740" s="135">
        <f t="shared" si="427"/>
        <v>629.73927728313538</v>
      </c>
      <c r="O740" s="135">
        <f t="shared" si="428"/>
        <v>0</v>
      </c>
      <c r="P740" s="135">
        <f t="shared" si="429"/>
        <v>0</v>
      </c>
      <c r="Q740" s="135">
        <f t="shared" si="430"/>
        <v>0</v>
      </c>
      <c r="R740" s="135">
        <f t="shared" si="431"/>
        <v>0</v>
      </c>
      <c r="S740" s="135">
        <f t="shared" si="432"/>
        <v>0</v>
      </c>
      <c r="T740" s="135">
        <f t="shared" si="433"/>
        <v>0</v>
      </c>
      <c r="U740" s="135">
        <f t="shared" si="434"/>
        <v>0</v>
      </c>
      <c r="V740" s="135">
        <f t="shared" si="435"/>
        <v>0</v>
      </c>
      <c r="W740" s="135">
        <f t="shared" si="436"/>
        <v>0</v>
      </c>
      <c r="X740" s="135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1">
        <v>39102</v>
      </c>
      <c r="E741" s="137" t="s">
        <v>307</v>
      </c>
      <c r="G741" s="43">
        <v>6.6</v>
      </c>
      <c r="H741" s="135" t="str">
        <f t="shared" si="422"/>
        <v>P, S, T &amp; D Plant - Commodity</v>
      </c>
      <c r="I741" s="42">
        <f>'Plt. Class.'!L$199</f>
        <v>0</v>
      </c>
      <c r="J741" s="135">
        <f t="shared" si="423"/>
        <v>0</v>
      </c>
      <c r="K741" s="135">
        <f t="shared" si="424"/>
        <v>0</v>
      </c>
      <c r="L741" s="135">
        <f t="shared" si="425"/>
        <v>0</v>
      </c>
      <c r="M741" s="135">
        <f t="shared" si="426"/>
        <v>0</v>
      </c>
      <c r="N741" s="135">
        <f t="shared" si="427"/>
        <v>0</v>
      </c>
      <c r="O741" s="135">
        <f t="shared" si="428"/>
        <v>0</v>
      </c>
      <c r="P741" s="135">
        <f t="shared" si="429"/>
        <v>0</v>
      </c>
      <c r="Q741" s="135">
        <f t="shared" si="430"/>
        <v>0</v>
      </c>
      <c r="R741" s="135">
        <f t="shared" si="431"/>
        <v>0</v>
      </c>
      <c r="S741" s="135">
        <f t="shared" si="432"/>
        <v>0</v>
      </c>
      <c r="T741" s="135">
        <f t="shared" si="433"/>
        <v>0</v>
      </c>
      <c r="U741" s="135">
        <f t="shared" si="434"/>
        <v>0</v>
      </c>
      <c r="V741" s="135">
        <f t="shared" si="435"/>
        <v>0</v>
      </c>
      <c r="W741" s="135">
        <f t="shared" si="436"/>
        <v>0</v>
      </c>
      <c r="X741" s="135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1">
        <v>39103</v>
      </c>
      <c r="E742" s="137" t="s">
        <v>308</v>
      </c>
      <c r="G742" s="43">
        <v>6.6</v>
      </c>
      <c r="H742" s="135" t="str">
        <f t="shared" si="422"/>
        <v>P, S, T &amp; D Plant - Commodity</v>
      </c>
      <c r="I742" s="42">
        <f>'Plt. Class.'!L$200</f>
        <v>0</v>
      </c>
      <c r="J742" s="135">
        <f t="shared" si="423"/>
        <v>0</v>
      </c>
      <c r="K742" s="135">
        <f t="shared" si="424"/>
        <v>0</v>
      </c>
      <c r="L742" s="135">
        <f t="shared" si="425"/>
        <v>0</v>
      </c>
      <c r="M742" s="135">
        <f t="shared" si="426"/>
        <v>0</v>
      </c>
      <c r="N742" s="135">
        <f t="shared" si="427"/>
        <v>0</v>
      </c>
      <c r="O742" s="135">
        <f t="shared" si="428"/>
        <v>0</v>
      </c>
      <c r="P742" s="135">
        <f t="shared" si="429"/>
        <v>0</v>
      </c>
      <c r="Q742" s="135">
        <f t="shared" si="430"/>
        <v>0</v>
      </c>
      <c r="R742" s="135">
        <f t="shared" si="431"/>
        <v>0</v>
      </c>
      <c r="S742" s="135">
        <f t="shared" si="432"/>
        <v>0</v>
      </c>
      <c r="T742" s="135">
        <f t="shared" si="433"/>
        <v>0</v>
      </c>
      <c r="U742" s="135">
        <f t="shared" si="434"/>
        <v>0</v>
      </c>
      <c r="V742" s="135">
        <f t="shared" si="435"/>
        <v>0</v>
      </c>
      <c r="W742" s="135">
        <f t="shared" si="436"/>
        <v>0</v>
      </c>
      <c r="X742" s="135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1">
        <v>39200</v>
      </c>
      <c r="E743" s="137" t="s">
        <v>309</v>
      </c>
      <c r="G743" s="43">
        <v>6.6</v>
      </c>
      <c r="H743" s="135" t="str">
        <f t="shared" si="422"/>
        <v>P, S, T &amp; D Plant - Commodity</v>
      </c>
      <c r="I743" s="42">
        <f>'Plt. Class.'!L$201</f>
        <v>4.2978905023849236</v>
      </c>
      <c r="J743" s="135">
        <f t="shared" si="423"/>
        <v>1.6883390997253354</v>
      </c>
      <c r="K743" s="135">
        <f t="shared" si="424"/>
        <v>0.95526058158355287</v>
      </c>
      <c r="L743" s="135">
        <f t="shared" si="425"/>
        <v>5.0098414443346839E-2</v>
      </c>
      <c r="M743" s="135">
        <f t="shared" si="426"/>
        <v>0.784146167649034</v>
      </c>
      <c r="N743" s="135">
        <f t="shared" si="427"/>
        <v>0.82004623898365492</v>
      </c>
      <c r="O743" s="135">
        <f t="shared" si="428"/>
        <v>0</v>
      </c>
      <c r="P743" s="135">
        <f t="shared" si="429"/>
        <v>0</v>
      </c>
      <c r="Q743" s="135">
        <f t="shared" si="430"/>
        <v>0</v>
      </c>
      <c r="R743" s="135">
        <f t="shared" si="431"/>
        <v>0</v>
      </c>
      <c r="S743" s="135">
        <f t="shared" si="432"/>
        <v>0</v>
      </c>
      <c r="T743" s="135">
        <f t="shared" si="433"/>
        <v>0</v>
      </c>
      <c r="U743" s="135">
        <f t="shared" si="434"/>
        <v>0</v>
      </c>
      <c r="V743" s="135">
        <f t="shared" si="435"/>
        <v>0</v>
      </c>
      <c r="W743" s="135">
        <f t="shared" si="436"/>
        <v>0</v>
      </c>
      <c r="X743" s="135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1">
        <v>39201</v>
      </c>
      <c r="E744" s="137" t="s">
        <v>310</v>
      </c>
      <c r="G744" s="43">
        <v>6.6</v>
      </c>
      <c r="H744" s="135" t="str">
        <f t="shared" si="422"/>
        <v>P, S, T &amp; D Plant - Commodity</v>
      </c>
      <c r="I744" s="42">
        <f>'Plt. Class.'!L$202</f>
        <v>0</v>
      </c>
      <c r="J744" s="135">
        <f t="shared" si="423"/>
        <v>0</v>
      </c>
      <c r="K744" s="135">
        <f t="shared" si="424"/>
        <v>0</v>
      </c>
      <c r="L744" s="135">
        <f t="shared" si="425"/>
        <v>0</v>
      </c>
      <c r="M744" s="135">
        <f t="shared" si="426"/>
        <v>0</v>
      </c>
      <c r="N744" s="135">
        <f t="shared" si="427"/>
        <v>0</v>
      </c>
      <c r="O744" s="135">
        <f t="shared" si="428"/>
        <v>0</v>
      </c>
      <c r="P744" s="135">
        <f t="shared" si="429"/>
        <v>0</v>
      </c>
      <c r="Q744" s="135">
        <f t="shared" si="430"/>
        <v>0</v>
      </c>
      <c r="R744" s="135">
        <f t="shared" si="431"/>
        <v>0</v>
      </c>
      <c r="S744" s="135">
        <f t="shared" si="432"/>
        <v>0</v>
      </c>
      <c r="T744" s="135">
        <f t="shared" si="433"/>
        <v>0</v>
      </c>
      <c r="U744" s="135">
        <f t="shared" si="434"/>
        <v>0</v>
      </c>
      <c r="V744" s="135">
        <f t="shared" si="435"/>
        <v>0</v>
      </c>
      <c r="W744" s="135">
        <f t="shared" si="436"/>
        <v>0</v>
      </c>
      <c r="X744" s="135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1">
        <v>39202</v>
      </c>
      <c r="E745" s="137" t="s">
        <v>311</v>
      </c>
      <c r="G745" s="43">
        <v>6.6</v>
      </c>
      <c r="H745" s="135" t="str">
        <f t="shared" si="422"/>
        <v>P, S, T &amp; D Plant - Commodity</v>
      </c>
      <c r="I745" s="42">
        <f>'Plt. Class.'!L$203</f>
        <v>0</v>
      </c>
      <c r="J745" s="135">
        <f t="shared" si="423"/>
        <v>0</v>
      </c>
      <c r="K745" s="135">
        <f t="shared" si="424"/>
        <v>0</v>
      </c>
      <c r="L745" s="135">
        <f t="shared" si="425"/>
        <v>0</v>
      </c>
      <c r="M745" s="135">
        <f t="shared" si="426"/>
        <v>0</v>
      </c>
      <c r="N745" s="135">
        <f t="shared" si="427"/>
        <v>0</v>
      </c>
      <c r="O745" s="135">
        <f t="shared" si="428"/>
        <v>0</v>
      </c>
      <c r="P745" s="135">
        <f t="shared" si="429"/>
        <v>0</v>
      </c>
      <c r="Q745" s="135">
        <f t="shared" si="430"/>
        <v>0</v>
      </c>
      <c r="R745" s="135">
        <f t="shared" si="431"/>
        <v>0</v>
      </c>
      <c r="S745" s="135">
        <f t="shared" si="432"/>
        <v>0</v>
      </c>
      <c r="T745" s="135">
        <f t="shared" si="433"/>
        <v>0</v>
      </c>
      <c r="U745" s="135">
        <f t="shared" si="434"/>
        <v>0</v>
      </c>
      <c r="V745" s="135">
        <f t="shared" si="435"/>
        <v>0</v>
      </c>
      <c r="W745" s="135">
        <f t="shared" si="436"/>
        <v>0</v>
      </c>
      <c r="X745" s="135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1">
        <v>39300</v>
      </c>
      <c r="E746" s="137" t="s">
        <v>197</v>
      </c>
      <c r="G746" s="43">
        <v>6.6</v>
      </c>
      <c r="H746" s="135" t="str">
        <f t="shared" si="422"/>
        <v>P, S, T &amp; D Plant - Commodity</v>
      </c>
      <c r="I746" s="42">
        <f>'Plt. Class.'!L$204</f>
        <v>0</v>
      </c>
      <c r="J746" s="135">
        <f t="shared" si="423"/>
        <v>0</v>
      </c>
      <c r="K746" s="135">
        <f t="shared" si="424"/>
        <v>0</v>
      </c>
      <c r="L746" s="135">
        <f t="shared" si="425"/>
        <v>0</v>
      </c>
      <c r="M746" s="135">
        <f t="shared" si="426"/>
        <v>0</v>
      </c>
      <c r="N746" s="135">
        <f t="shared" si="427"/>
        <v>0</v>
      </c>
      <c r="O746" s="135">
        <f t="shared" si="428"/>
        <v>0</v>
      </c>
      <c r="P746" s="135">
        <f t="shared" si="429"/>
        <v>0</v>
      </c>
      <c r="Q746" s="135">
        <f t="shared" si="430"/>
        <v>0</v>
      </c>
      <c r="R746" s="135">
        <f t="shared" si="431"/>
        <v>0</v>
      </c>
      <c r="S746" s="135">
        <f t="shared" si="432"/>
        <v>0</v>
      </c>
      <c r="T746" s="135">
        <f t="shared" si="433"/>
        <v>0</v>
      </c>
      <c r="U746" s="135">
        <f t="shared" si="434"/>
        <v>0</v>
      </c>
      <c r="V746" s="135">
        <f t="shared" si="435"/>
        <v>0</v>
      </c>
      <c r="W746" s="135">
        <f t="shared" si="436"/>
        <v>0</v>
      </c>
      <c r="X746" s="135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1">
        <v>39400</v>
      </c>
      <c r="E747" s="137" t="s">
        <v>312</v>
      </c>
      <c r="G747" s="43">
        <v>6.6</v>
      </c>
      <c r="H747" s="135" t="str">
        <f t="shared" si="422"/>
        <v>P, S, T &amp; D Plant - Commodity</v>
      </c>
      <c r="I747" s="42">
        <f>'Plt. Class.'!L$205</f>
        <v>366.28014266364278</v>
      </c>
      <c r="J747" s="135">
        <f t="shared" si="423"/>
        <v>143.88572393104144</v>
      </c>
      <c r="K747" s="135">
        <f t="shared" si="424"/>
        <v>81.410399336423424</v>
      </c>
      <c r="L747" s="135">
        <f t="shared" si="425"/>
        <v>4.2695490681646806</v>
      </c>
      <c r="M747" s="135">
        <f t="shared" si="426"/>
        <v>66.82747501274369</v>
      </c>
      <c r="N747" s="135">
        <f t="shared" si="427"/>
        <v>69.886995315269587</v>
      </c>
      <c r="O747" s="135">
        <f t="shared" si="428"/>
        <v>0</v>
      </c>
      <c r="P747" s="135">
        <f t="shared" si="429"/>
        <v>0</v>
      </c>
      <c r="Q747" s="135">
        <f t="shared" si="430"/>
        <v>0</v>
      </c>
      <c r="R747" s="135">
        <f t="shared" si="431"/>
        <v>0</v>
      </c>
      <c r="S747" s="135">
        <f t="shared" si="432"/>
        <v>0</v>
      </c>
      <c r="T747" s="135">
        <f t="shared" si="433"/>
        <v>0</v>
      </c>
      <c r="U747" s="135">
        <f t="shared" si="434"/>
        <v>0</v>
      </c>
      <c r="V747" s="135">
        <f t="shared" si="435"/>
        <v>0</v>
      </c>
      <c r="W747" s="135">
        <f t="shared" si="436"/>
        <v>0</v>
      </c>
      <c r="X747" s="135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1">
        <v>39600</v>
      </c>
      <c r="E748" s="137" t="s">
        <v>313</v>
      </c>
      <c r="G748" s="43">
        <v>6.6</v>
      </c>
      <c r="H748" s="135" t="str">
        <f t="shared" si="422"/>
        <v>P, S, T &amp; D Plant - Commodity</v>
      </c>
      <c r="I748" s="42">
        <f>'Plt. Class.'!L$206</f>
        <v>0</v>
      </c>
      <c r="J748" s="135">
        <f t="shared" si="423"/>
        <v>0</v>
      </c>
      <c r="K748" s="135">
        <f t="shared" si="424"/>
        <v>0</v>
      </c>
      <c r="L748" s="135">
        <f t="shared" si="425"/>
        <v>0</v>
      </c>
      <c r="M748" s="135">
        <f t="shared" si="426"/>
        <v>0</v>
      </c>
      <c r="N748" s="135">
        <f t="shared" si="427"/>
        <v>0</v>
      </c>
      <c r="O748" s="135">
        <f t="shared" si="428"/>
        <v>0</v>
      </c>
      <c r="P748" s="135">
        <f t="shared" si="429"/>
        <v>0</v>
      </c>
      <c r="Q748" s="135">
        <f t="shared" si="430"/>
        <v>0</v>
      </c>
      <c r="R748" s="135">
        <f t="shared" si="431"/>
        <v>0</v>
      </c>
      <c r="S748" s="135">
        <f t="shared" si="432"/>
        <v>0</v>
      </c>
      <c r="T748" s="135">
        <f t="shared" si="433"/>
        <v>0</v>
      </c>
      <c r="U748" s="135">
        <f t="shared" si="434"/>
        <v>0</v>
      </c>
      <c r="V748" s="135">
        <f t="shared" si="435"/>
        <v>0</v>
      </c>
      <c r="W748" s="135">
        <f t="shared" si="436"/>
        <v>0</v>
      </c>
      <c r="X748" s="135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1">
        <v>39603</v>
      </c>
      <c r="E749" s="137" t="s">
        <v>314</v>
      </c>
      <c r="G749" s="43">
        <v>6.6</v>
      </c>
      <c r="H749" s="135" t="str">
        <f t="shared" si="422"/>
        <v>P, S, T &amp; D Plant - Commodity</v>
      </c>
      <c r="I749" s="42">
        <f>'Plt. Class.'!L$207</f>
        <v>0</v>
      </c>
      <c r="J749" s="135">
        <f t="shared" si="423"/>
        <v>0</v>
      </c>
      <c r="K749" s="135">
        <f t="shared" si="424"/>
        <v>0</v>
      </c>
      <c r="L749" s="135">
        <f t="shared" si="425"/>
        <v>0</v>
      </c>
      <c r="M749" s="135">
        <f t="shared" si="426"/>
        <v>0</v>
      </c>
      <c r="N749" s="135">
        <f t="shared" si="427"/>
        <v>0</v>
      </c>
      <c r="O749" s="135">
        <f t="shared" si="428"/>
        <v>0</v>
      </c>
      <c r="P749" s="135">
        <f t="shared" si="429"/>
        <v>0</v>
      </c>
      <c r="Q749" s="135">
        <f t="shared" si="430"/>
        <v>0</v>
      </c>
      <c r="R749" s="135">
        <f t="shared" si="431"/>
        <v>0</v>
      </c>
      <c r="S749" s="135">
        <f t="shared" si="432"/>
        <v>0</v>
      </c>
      <c r="T749" s="135">
        <f t="shared" si="433"/>
        <v>0</v>
      </c>
      <c r="U749" s="135">
        <f t="shared" si="434"/>
        <v>0</v>
      </c>
      <c r="V749" s="135">
        <f t="shared" si="435"/>
        <v>0</v>
      </c>
      <c r="W749" s="135">
        <f t="shared" si="436"/>
        <v>0</v>
      </c>
      <c r="X749" s="135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1">
        <v>39604</v>
      </c>
      <c r="E750" s="137" t="s">
        <v>315</v>
      </c>
      <c r="G750" s="43">
        <v>6.6</v>
      </c>
      <c r="H750" s="135" t="str">
        <f t="shared" si="422"/>
        <v>P, S, T &amp; D Plant - Commodity</v>
      </c>
      <c r="I750" s="42">
        <f>'Plt. Class.'!L$208</f>
        <v>0</v>
      </c>
      <c r="J750" s="135">
        <f t="shared" si="423"/>
        <v>0</v>
      </c>
      <c r="K750" s="135">
        <f t="shared" si="424"/>
        <v>0</v>
      </c>
      <c r="L750" s="135">
        <f t="shared" si="425"/>
        <v>0</v>
      </c>
      <c r="M750" s="135">
        <f t="shared" si="426"/>
        <v>0</v>
      </c>
      <c r="N750" s="135">
        <f t="shared" si="427"/>
        <v>0</v>
      </c>
      <c r="O750" s="135">
        <f t="shared" si="428"/>
        <v>0</v>
      </c>
      <c r="P750" s="135">
        <f t="shared" si="429"/>
        <v>0</v>
      </c>
      <c r="Q750" s="135">
        <f t="shared" si="430"/>
        <v>0</v>
      </c>
      <c r="R750" s="135">
        <f t="shared" si="431"/>
        <v>0</v>
      </c>
      <c r="S750" s="135">
        <f t="shared" si="432"/>
        <v>0</v>
      </c>
      <c r="T750" s="135">
        <f t="shared" si="433"/>
        <v>0</v>
      </c>
      <c r="U750" s="135">
        <f t="shared" si="434"/>
        <v>0</v>
      </c>
      <c r="V750" s="135">
        <f t="shared" si="435"/>
        <v>0</v>
      </c>
      <c r="W750" s="135">
        <f t="shared" si="436"/>
        <v>0</v>
      </c>
      <c r="X750" s="135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1">
        <v>39605</v>
      </c>
      <c r="E751" s="140" t="s">
        <v>316</v>
      </c>
      <c r="G751" s="43">
        <v>6.6</v>
      </c>
      <c r="H751" s="135" t="str">
        <f t="shared" si="422"/>
        <v>P, S, T &amp; D Plant - Commodity</v>
      </c>
      <c r="I751" s="42">
        <f>'Plt. Class.'!L$209</f>
        <v>0</v>
      </c>
      <c r="J751" s="135">
        <f t="shared" si="423"/>
        <v>0</v>
      </c>
      <c r="K751" s="135">
        <f t="shared" si="424"/>
        <v>0</v>
      </c>
      <c r="L751" s="135">
        <f t="shared" si="425"/>
        <v>0</v>
      </c>
      <c r="M751" s="135">
        <f t="shared" si="426"/>
        <v>0</v>
      </c>
      <c r="N751" s="135">
        <f t="shared" si="427"/>
        <v>0</v>
      </c>
      <c r="O751" s="135">
        <f t="shared" si="428"/>
        <v>0</v>
      </c>
      <c r="P751" s="135">
        <f t="shared" si="429"/>
        <v>0</v>
      </c>
      <c r="Q751" s="135">
        <f t="shared" si="430"/>
        <v>0</v>
      </c>
      <c r="R751" s="135">
        <f t="shared" si="431"/>
        <v>0</v>
      </c>
      <c r="S751" s="135">
        <f t="shared" si="432"/>
        <v>0</v>
      </c>
      <c r="T751" s="135">
        <f t="shared" si="433"/>
        <v>0</v>
      </c>
      <c r="U751" s="135">
        <f t="shared" si="434"/>
        <v>0</v>
      </c>
      <c r="V751" s="135">
        <f t="shared" si="435"/>
        <v>0</v>
      </c>
      <c r="W751" s="135">
        <f t="shared" si="436"/>
        <v>0</v>
      </c>
      <c r="X751" s="135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1">
        <v>39700</v>
      </c>
      <c r="E752" s="137" t="s">
        <v>317</v>
      </c>
      <c r="G752" s="43">
        <v>6.6</v>
      </c>
      <c r="H752" s="135" t="str">
        <f t="shared" si="422"/>
        <v>P, S, T &amp; D Plant - Commodity</v>
      </c>
      <c r="I752" s="42">
        <f>'Plt. Class.'!L$210</f>
        <v>1085.2558429561116</v>
      </c>
      <c r="J752" s="135">
        <f t="shared" si="423"/>
        <v>426.32074313001669</v>
      </c>
      <c r="K752" s="135">
        <f t="shared" si="424"/>
        <v>241.21185198504529</v>
      </c>
      <c r="L752" s="135">
        <f t="shared" si="425"/>
        <v>12.650298318979745</v>
      </c>
      <c r="M752" s="135">
        <f t="shared" si="426"/>
        <v>198.0039299978751</v>
      </c>
      <c r="N752" s="135">
        <f t="shared" si="427"/>
        <v>207.06901952419483</v>
      </c>
      <c r="O752" s="135">
        <f t="shared" si="428"/>
        <v>0</v>
      </c>
      <c r="P752" s="135">
        <f t="shared" si="429"/>
        <v>0</v>
      </c>
      <c r="Q752" s="135">
        <f t="shared" si="430"/>
        <v>0</v>
      </c>
      <c r="R752" s="135">
        <f t="shared" si="431"/>
        <v>0</v>
      </c>
      <c r="S752" s="135">
        <f t="shared" si="432"/>
        <v>0</v>
      </c>
      <c r="T752" s="135">
        <f t="shared" si="433"/>
        <v>0</v>
      </c>
      <c r="U752" s="135">
        <f t="shared" si="434"/>
        <v>0</v>
      </c>
      <c r="V752" s="135">
        <f t="shared" si="435"/>
        <v>0</v>
      </c>
      <c r="W752" s="135">
        <f t="shared" si="436"/>
        <v>0</v>
      </c>
      <c r="X752" s="135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1">
        <v>39701</v>
      </c>
      <c r="E753" s="137" t="s">
        <v>318</v>
      </c>
      <c r="G753" s="43">
        <v>6.6</v>
      </c>
      <c r="H753" s="135" t="str">
        <f t="shared" si="422"/>
        <v>P, S, T &amp; D Plant - Commodity</v>
      </c>
      <c r="I753" s="42">
        <f>'Plt. Class.'!L$211</f>
        <v>0</v>
      </c>
      <c r="J753" s="135">
        <f t="shared" si="423"/>
        <v>0</v>
      </c>
      <c r="K753" s="135">
        <f t="shared" si="424"/>
        <v>0</v>
      </c>
      <c r="L753" s="135">
        <f t="shared" si="425"/>
        <v>0</v>
      </c>
      <c r="M753" s="135">
        <f t="shared" si="426"/>
        <v>0</v>
      </c>
      <c r="N753" s="135">
        <f t="shared" si="427"/>
        <v>0</v>
      </c>
      <c r="O753" s="135">
        <f t="shared" si="428"/>
        <v>0</v>
      </c>
      <c r="P753" s="135">
        <f t="shared" si="429"/>
        <v>0</v>
      </c>
      <c r="Q753" s="135">
        <f t="shared" si="430"/>
        <v>0</v>
      </c>
      <c r="R753" s="135">
        <f t="shared" si="431"/>
        <v>0</v>
      </c>
      <c r="S753" s="135">
        <f t="shared" si="432"/>
        <v>0</v>
      </c>
      <c r="T753" s="135">
        <f t="shared" si="433"/>
        <v>0</v>
      </c>
      <c r="U753" s="135">
        <f t="shared" si="434"/>
        <v>0</v>
      </c>
      <c r="V753" s="135">
        <f t="shared" si="435"/>
        <v>0</v>
      </c>
      <c r="W753" s="135">
        <f t="shared" si="436"/>
        <v>0</v>
      </c>
      <c r="X753" s="135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1">
        <v>39702</v>
      </c>
      <c r="E754" s="137" t="s">
        <v>319</v>
      </c>
      <c r="G754" s="43">
        <v>6.6</v>
      </c>
      <c r="H754" s="135" t="str">
        <f t="shared" si="422"/>
        <v>P, S, T &amp; D Plant - Commodity</v>
      </c>
      <c r="I754" s="42">
        <f>'Plt. Class.'!L$212</f>
        <v>0</v>
      </c>
      <c r="J754" s="135">
        <f t="shared" si="423"/>
        <v>0</v>
      </c>
      <c r="K754" s="135">
        <f t="shared" si="424"/>
        <v>0</v>
      </c>
      <c r="L754" s="135">
        <f t="shared" si="425"/>
        <v>0</v>
      </c>
      <c r="M754" s="135">
        <f t="shared" si="426"/>
        <v>0</v>
      </c>
      <c r="N754" s="135">
        <f t="shared" si="427"/>
        <v>0</v>
      </c>
      <c r="O754" s="135">
        <f t="shared" si="428"/>
        <v>0</v>
      </c>
      <c r="P754" s="135">
        <f t="shared" si="429"/>
        <v>0</v>
      </c>
      <c r="Q754" s="135">
        <f t="shared" si="430"/>
        <v>0</v>
      </c>
      <c r="R754" s="135">
        <f t="shared" si="431"/>
        <v>0</v>
      </c>
      <c r="S754" s="135">
        <f t="shared" si="432"/>
        <v>0</v>
      </c>
      <c r="T754" s="135">
        <f t="shared" si="433"/>
        <v>0</v>
      </c>
      <c r="U754" s="135">
        <f t="shared" si="434"/>
        <v>0</v>
      </c>
      <c r="V754" s="135">
        <f t="shared" si="435"/>
        <v>0</v>
      </c>
      <c r="W754" s="135">
        <f t="shared" si="436"/>
        <v>0</v>
      </c>
      <c r="X754" s="135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1">
        <v>39705</v>
      </c>
      <c r="E755" s="137" t="s">
        <v>320</v>
      </c>
      <c r="G755" s="43">
        <v>6.6</v>
      </c>
      <c r="H755" s="135" t="str">
        <f t="shared" si="422"/>
        <v>P, S, T &amp; D Plant - Commodity</v>
      </c>
      <c r="I755" s="42">
        <f>'Plt. Class.'!L$213</f>
        <v>0</v>
      </c>
      <c r="J755" s="135">
        <f t="shared" si="423"/>
        <v>0</v>
      </c>
      <c r="K755" s="135">
        <f t="shared" si="424"/>
        <v>0</v>
      </c>
      <c r="L755" s="135">
        <f t="shared" si="425"/>
        <v>0</v>
      </c>
      <c r="M755" s="135">
        <f t="shared" si="426"/>
        <v>0</v>
      </c>
      <c r="N755" s="135">
        <f t="shared" si="427"/>
        <v>0</v>
      </c>
      <c r="O755" s="135">
        <f t="shared" si="428"/>
        <v>0</v>
      </c>
      <c r="P755" s="135">
        <f t="shared" si="429"/>
        <v>0</v>
      </c>
      <c r="Q755" s="135">
        <f t="shared" si="430"/>
        <v>0</v>
      </c>
      <c r="R755" s="135">
        <f t="shared" si="431"/>
        <v>0</v>
      </c>
      <c r="S755" s="135">
        <f t="shared" si="432"/>
        <v>0</v>
      </c>
      <c r="T755" s="135">
        <f t="shared" si="433"/>
        <v>0</v>
      </c>
      <c r="U755" s="135">
        <f t="shared" si="434"/>
        <v>0</v>
      </c>
      <c r="V755" s="135">
        <f t="shared" si="435"/>
        <v>0</v>
      </c>
      <c r="W755" s="135">
        <f t="shared" si="436"/>
        <v>0</v>
      </c>
      <c r="X755" s="135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1">
        <v>39800</v>
      </c>
      <c r="E756" s="137" t="s">
        <v>321</v>
      </c>
      <c r="G756" s="43">
        <v>6.6</v>
      </c>
      <c r="H756" s="135" t="str">
        <f t="shared" si="422"/>
        <v>P, S, T &amp; D Plant - Commodity</v>
      </c>
      <c r="I756" s="42">
        <f>'Plt. Class.'!L$214</f>
        <v>87.855281746556855</v>
      </c>
      <c r="J756" s="135">
        <f t="shared" si="423"/>
        <v>34.512165260559478</v>
      </c>
      <c r="K756" s="135">
        <f t="shared" si="424"/>
        <v>19.526948741442464</v>
      </c>
      <c r="L756" s="135">
        <f t="shared" si="425"/>
        <v>1.0240861914778059</v>
      </c>
      <c r="M756" s="135">
        <f t="shared" si="426"/>
        <v>16.029115318563949</v>
      </c>
      <c r="N756" s="135">
        <f t="shared" si="427"/>
        <v>16.762966234513165</v>
      </c>
      <c r="O756" s="135">
        <f t="shared" si="428"/>
        <v>0</v>
      </c>
      <c r="P756" s="135">
        <f t="shared" si="429"/>
        <v>0</v>
      </c>
      <c r="Q756" s="135">
        <f t="shared" si="430"/>
        <v>0</v>
      </c>
      <c r="R756" s="135">
        <f t="shared" si="431"/>
        <v>0</v>
      </c>
      <c r="S756" s="135">
        <f t="shared" si="432"/>
        <v>0</v>
      </c>
      <c r="T756" s="135">
        <f t="shared" si="433"/>
        <v>0</v>
      </c>
      <c r="U756" s="135">
        <f t="shared" si="434"/>
        <v>0</v>
      </c>
      <c r="V756" s="135">
        <f t="shared" si="435"/>
        <v>0</v>
      </c>
      <c r="W756" s="135">
        <f t="shared" si="436"/>
        <v>0</v>
      </c>
      <c r="X756" s="135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1">
        <v>39900</v>
      </c>
      <c r="E757" s="137" t="s">
        <v>322</v>
      </c>
      <c r="G757" s="43">
        <v>6.6</v>
      </c>
      <c r="H757" s="135" t="str">
        <f t="shared" si="422"/>
        <v>P, S, T &amp; D Plant - Commodity</v>
      </c>
      <c r="I757" s="42">
        <f>'Plt. Class.'!L$215</f>
        <v>97.87646845645115</v>
      </c>
      <c r="J757" s="135">
        <f t="shared" si="423"/>
        <v>38.448785176440047</v>
      </c>
      <c r="K757" s="135">
        <f t="shared" si="424"/>
        <v>21.754284370244307</v>
      </c>
      <c r="L757" s="135">
        <f t="shared" si="425"/>
        <v>1.1408982798099436</v>
      </c>
      <c r="M757" s="135">
        <f t="shared" si="426"/>
        <v>17.857471613238872</v>
      </c>
      <c r="N757" s="135">
        <f t="shared" si="427"/>
        <v>18.675029016717989</v>
      </c>
      <c r="O757" s="135">
        <f t="shared" si="428"/>
        <v>0</v>
      </c>
      <c r="P757" s="135">
        <f t="shared" si="429"/>
        <v>0</v>
      </c>
      <c r="Q757" s="135">
        <f t="shared" si="430"/>
        <v>0</v>
      </c>
      <c r="R757" s="135">
        <f t="shared" si="431"/>
        <v>0</v>
      </c>
      <c r="S757" s="135">
        <f t="shared" si="432"/>
        <v>0</v>
      </c>
      <c r="T757" s="135">
        <f t="shared" si="433"/>
        <v>0</v>
      </c>
      <c r="U757" s="135">
        <f t="shared" si="434"/>
        <v>0</v>
      </c>
      <c r="V757" s="135">
        <f t="shared" si="435"/>
        <v>0</v>
      </c>
      <c r="W757" s="135">
        <f t="shared" si="436"/>
        <v>0</v>
      </c>
      <c r="X757" s="135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1">
        <v>39901</v>
      </c>
      <c r="E758" s="137" t="s">
        <v>323</v>
      </c>
      <c r="G758" s="43">
        <v>6.6</v>
      </c>
      <c r="H758" s="135" t="str">
        <f t="shared" si="422"/>
        <v>P, S, T &amp; D Plant - Commodity</v>
      </c>
      <c r="I758" s="42">
        <f>'Plt. Class.'!L$216</f>
        <v>22889.48111580719</v>
      </c>
      <c r="J758" s="135">
        <f t="shared" si="423"/>
        <v>8991.6683356166322</v>
      </c>
      <c r="K758" s="135">
        <f t="shared" si="424"/>
        <v>5087.4769914911703</v>
      </c>
      <c r="L758" s="135">
        <f t="shared" si="425"/>
        <v>266.81152316387414</v>
      </c>
      <c r="M758" s="135">
        <f t="shared" si="426"/>
        <v>4176.1647688500452</v>
      </c>
      <c r="N758" s="135">
        <f t="shared" si="427"/>
        <v>4367.3594966854689</v>
      </c>
      <c r="O758" s="135">
        <f t="shared" si="428"/>
        <v>0</v>
      </c>
      <c r="P758" s="135">
        <f t="shared" si="429"/>
        <v>0</v>
      </c>
      <c r="Q758" s="135">
        <f t="shared" si="430"/>
        <v>0</v>
      </c>
      <c r="R758" s="135">
        <f t="shared" si="431"/>
        <v>0</v>
      </c>
      <c r="S758" s="135">
        <f t="shared" si="432"/>
        <v>0</v>
      </c>
      <c r="T758" s="135">
        <f t="shared" si="433"/>
        <v>0</v>
      </c>
      <c r="U758" s="135">
        <f t="shared" si="434"/>
        <v>0</v>
      </c>
      <c r="V758" s="135">
        <f t="shared" si="435"/>
        <v>0</v>
      </c>
      <c r="W758" s="135">
        <f t="shared" si="436"/>
        <v>0</v>
      </c>
      <c r="X758" s="135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1">
        <v>39902</v>
      </c>
      <c r="E759" s="137" t="s">
        <v>324</v>
      </c>
      <c r="G759" s="43">
        <v>6.6</v>
      </c>
      <c r="H759" s="135" t="str">
        <f t="shared" si="422"/>
        <v>P, S, T &amp; D Plant - Commodity</v>
      </c>
      <c r="I759" s="42">
        <f>'Plt. Class.'!L$217</f>
        <v>12181.360736007167</v>
      </c>
      <c r="J759" s="135">
        <f t="shared" si="423"/>
        <v>4785.2004621912893</v>
      </c>
      <c r="K759" s="135">
        <f t="shared" si="424"/>
        <v>2707.4616569919995</v>
      </c>
      <c r="L759" s="135">
        <f t="shared" si="425"/>
        <v>141.99218390923619</v>
      </c>
      <c r="M759" s="135">
        <f t="shared" si="426"/>
        <v>2222.4780581520154</v>
      </c>
      <c r="N759" s="135">
        <f t="shared" si="427"/>
        <v>2324.2283747626275</v>
      </c>
      <c r="O759" s="135">
        <f t="shared" si="428"/>
        <v>0</v>
      </c>
      <c r="P759" s="135">
        <f t="shared" si="429"/>
        <v>0</v>
      </c>
      <c r="Q759" s="135">
        <f t="shared" si="430"/>
        <v>0</v>
      </c>
      <c r="R759" s="135">
        <f t="shared" si="431"/>
        <v>0</v>
      </c>
      <c r="S759" s="135">
        <f t="shared" si="432"/>
        <v>0</v>
      </c>
      <c r="T759" s="135">
        <f t="shared" si="433"/>
        <v>0</v>
      </c>
      <c r="U759" s="135">
        <f t="shared" si="434"/>
        <v>0</v>
      </c>
      <c r="V759" s="135">
        <f t="shared" si="435"/>
        <v>0</v>
      </c>
      <c r="W759" s="135">
        <f t="shared" si="436"/>
        <v>0</v>
      </c>
      <c r="X759" s="135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1">
        <v>39903</v>
      </c>
      <c r="E760" s="137" t="s">
        <v>325</v>
      </c>
      <c r="G760" s="43">
        <v>6.6</v>
      </c>
      <c r="H760" s="135" t="str">
        <f t="shared" si="422"/>
        <v>P, S, T &amp; D Plant - Commodity</v>
      </c>
      <c r="I760" s="42">
        <f>'Plt. Class.'!L$218</f>
        <v>2185.5701871735619</v>
      </c>
      <c r="J760" s="135">
        <f t="shared" si="423"/>
        <v>858.55691301384979</v>
      </c>
      <c r="K760" s="135">
        <f t="shared" si="424"/>
        <v>485.77064653754331</v>
      </c>
      <c r="L760" s="135">
        <f t="shared" si="425"/>
        <v>25.47612624641917</v>
      </c>
      <c r="M760" s="135">
        <f t="shared" si="426"/>
        <v>398.75526969547724</v>
      </c>
      <c r="N760" s="135">
        <f t="shared" si="427"/>
        <v>417.01123168027249</v>
      </c>
      <c r="O760" s="135">
        <f t="shared" si="428"/>
        <v>0</v>
      </c>
      <c r="P760" s="135">
        <f t="shared" si="429"/>
        <v>0</v>
      </c>
      <c r="Q760" s="135">
        <f t="shared" si="430"/>
        <v>0</v>
      </c>
      <c r="R760" s="135">
        <f t="shared" si="431"/>
        <v>0</v>
      </c>
      <c r="S760" s="135">
        <f t="shared" si="432"/>
        <v>0</v>
      </c>
      <c r="T760" s="135">
        <f t="shared" si="433"/>
        <v>0</v>
      </c>
      <c r="U760" s="135">
        <f t="shared" si="434"/>
        <v>0</v>
      </c>
      <c r="V760" s="135">
        <f t="shared" si="435"/>
        <v>0</v>
      </c>
      <c r="W760" s="135">
        <f t="shared" si="436"/>
        <v>0</v>
      </c>
      <c r="X760" s="135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1">
        <v>39904</v>
      </c>
      <c r="E761" s="137" t="s">
        <v>326</v>
      </c>
      <c r="G761" s="43">
        <v>6.6</v>
      </c>
      <c r="H761" s="135" t="str">
        <f t="shared" si="422"/>
        <v>P, S, T &amp; D Plant - Commodity</v>
      </c>
      <c r="I761" s="42">
        <f>'Plt. Class.'!L$219</f>
        <v>0</v>
      </c>
      <c r="J761" s="135">
        <f t="shared" si="423"/>
        <v>0</v>
      </c>
      <c r="K761" s="135">
        <f t="shared" si="424"/>
        <v>0</v>
      </c>
      <c r="L761" s="135">
        <f t="shared" si="425"/>
        <v>0</v>
      </c>
      <c r="M761" s="135">
        <f t="shared" si="426"/>
        <v>0</v>
      </c>
      <c r="N761" s="135">
        <f t="shared" si="427"/>
        <v>0</v>
      </c>
      <c r="O761" s="135">
        <f t="shared" si="428"/>
        <v>0</v>
      </c>
      <c r="P761" s="135">
        <f t="shared" si="429"/>
        <v>0</v>
      </c>
      <c r="Q761" s="135">
        <f t="shared" si="430"/>
        <v>0</v>
      </c>
      <c r="R761" s="135">
        <f t="shared" si="431"/>
        <v>0</v>
      </c>
      <c r="S761" s="135">
        <f t="shared" si="432"/>
        <v>0</v>
      </c>
      <c r="T761" s="135">
        <f t="shared" si="433"/>
        <v>0</v>
      </c>
      <c r="U761" s="135">
        <f t="shared" si="434"/>
        <v>0</v>
      </c>
      <c r="V761" s="135">
        <f t="shared" si="435"/>
        <v>0</v>
      </c>
      <c r="W761" s="135">
        <f t="shared" si="436"/>
        <v>0</v>
      </c>
      <c r="X761" s="135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1">
        <v>39905</v>
      </c>
      <c r="E762" s="137" t="s">
        <v>327</v>
      </c>
      <c r="G762" s="43">
        <v>6.6</v>
      </c>
      <c r="H762" s="135" t="str">
        <f t="shared" si="422"/>
        <v>P, S, T &amp; D Plant - Commodity</v>
      </c>
      <c r="I762" s="42">
        <f>'Plt. Class.'!L$220</f>
        <v>0</v>
      </c>
      <c r="J762" s="135">
        <f t="shared" si="423"/>
        <v>0</v>
      </c>
      <c r="K762" s="135">
        <f t="shared" si="424"/>
        <v>0</v>
      </c>
      <c r="L762" s="135">
        <f t="shared" si="425"/>
        <v>0</v>
      </c>
      <c r="M762" s="135">
        <f t="shared" si="426"/>
        <v>0</v>
      </c>
      <c r="N762" s="135">
        <f t="shared" si="427"/>
        <v>0</v>
      </c>
      <c r="O762" s="135">
        <f t="shared" si="428"/>
        <v>0</v>
      </c>
      <c r="P762" s="135">
        <f t="shared" si="429"/>
        <v>0</v>
      </c>
      <c r="Q762" s="135">
        <f t="shared" si="430"/>
        <v>0</v>
      </c>
      <c r="R762" s="135">
        <f t="shared" si="431"/>
        <v>0</v>
      </c>
      <c r="S762" s="135">
        <f t="shared" si="432"/>
        <v>0</v>
      </c>
      <c r="T762" s="135">
        <f t="shared" si="433"/>
        <v>0</v>
      </c>
      <c r="U762" s="135">
        <f t="shared" si="434"/>
        <v>0</v>
      </c>
      <c r="V762" s="135">
        <f t="shared" si="435"/>
        <v>0</v>
      </c>
      <c r="W762" s="135">
        <f t="shared" si="436"/>
        <v>0</v>
      </c>
      <c r="X762" s="135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1">
        <v>39906</v>
      </c>
      <c r="E763" s="137" t="s">
        <v>328</v>
      </c>
      <c r="G763" s="43">
        <v>6.6</v>
      </c>
      <c r="H763" s="135" t="str">
        <f t="shared" si="422"/>
        <v>P, S, T &amp; D Plant - Commodity</v>
      </c>
      <c r="I763" s="42">
        <f>'Plt. Class.'!L$221</f>
        <v>1429.4858862806461</v>
      </c>
      <c r="J763" s="135">
        <f t="shared" si="423"/>
        <v>561.54453282927955</v>
      </c>
      <c r="K763" s="135">
        <f t="shared" si="424"/>
        <v>317.7213375576203</v>
      </c>
      <c r="L763" s="135">
        <f t="shared" si="425"/>
        <v>16.662820128168278</v>
      </c>
      <c r="M763" s="135">
        <f t="shared" si="426"/>
        <v>260.80838467460802</v>
      </c>
      <c r="N763" s="135">
        <f t="shared" si="427"/>
        <v>272.74881109097021</v>
      </c>
      <c r="O763" s="135">
        <f t="shared" si="428"/>
        <v>0</v>
      </c>
      <c r="P763" s="135">
        <f t="shared" si="429"/>
        <v>0</v>
      </c>
      <c r="Q763" s="135">
        <f t="shared" si="430"/>
        <v>0</v>
      </c>
      <c r="R763" s="135">
        <f t="shared" si="431"/>
        <v>0</v>
      </c>
      <c r="S763" s="135">
        <f t="shared" si="432"/>
        <v>0</v>
      </c>
      <c r="T763" s="135">
        <f t="shared" si="433"/>
        <v>0</v>
      </c>
      <c r="U763" s="135">
        <f t="shared" si="434"/>
        <v>0</v>
      </c>
      <c r="V763" s="135">
        <f t="shared" si="435"/>
        <v>0</v>
      </c>
      <c r="W763" s="135">
        <f t="shared" si="436"/>
        <v>0</v>
      </c>
      <c r="X763" s="135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1">
        <v>39907</v>
      </c>
      <c r="E764" s="137" t="s">
        <v>329</v>
      </c>
      <c r="G764" s="43">
        <v>6.6</v>
      </c>
      <c r="H764" s="135" t="str">
        <f t="shared" si="422"/>
        <v>P, S, T &amp; D Plant - Commodity</v>
      </c>
      <c r="I764" s="42">
        <f>'Plt. Class.'!L$222</f>
        <v>887.41553858875136</v>
      </c>
      <c r="J764" s="135">
        <f t="shared" si="423"/>
        <v>348.60319281559504</v>
      </c>
      <c r="K764" s="135">
        <f t="shared" si="424"/>
        <v>197.23933939875195</v>
      </c>
      <c r="L764" s="135">
        <f t="shared" si="425"/>
        <v>10.34417033449667</v>
      </c>
      <c r="M764" s="135">
        <f t="shared" si="426"/>
        <v>161.90814849992901</v>
      </c>
      <c r="N764" s="135">
        <f t="shared" si="427"/>
        <v>169.32068753997876</v>
      </c>
      <c r="O764" s="135">
        <f t="shared" si="428"/>
        <v>0</v>
      </c>
      <c r="P764" s="135">
        <f t="shared" si="429"/>
        <v>0</v>
      </c>
      <c r="Q764" s="135">
        <f t="shared" si="430"/>
        <v>0</v>
      </c>
      <c r="R764" s="135">
        <f t="shared" si="431"/>
        <v>0</v>
      </c>
      <c r="S764" s="135">
        <f t="shared" si="432"/>
        <v>0</v>
      </c>
      <c r="T764" s="135">
        <f t="shared" si="433"/>
        <v>0</v>
      </c>
      <c r="U764" s="135">
        <f t="shared" si="434"/>
        <v>0</v>
      </c>
      <c r="V764" s="135">
        <f t="shared" si="435"/>
        <v>0</v>
      </c>
      <c r="W764" s="135">
        <f t="shared" si="436"/>
        <v>0</v>
      </c>
      <c r="X764" s="135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1">
        <v>39908</v>
      </c>
      <c r="E765" s="137" t="s">
        <v>330</v>
      </c>
      <c r="G765" s="43">
        <v>6.6</v>
      </c>
      <c r="H765" s="135" t="str">
        <f t="shared" si="422"/>
        <v>P, S, T &amp; D Plant - Commodity</v>
      </c>
      <c r="I765" s="42">
        <f>'Plt. Class.'!L$223</f>
        <v>44443.635656585415</v>
      </c>
      <c r="J765" s="135">
        <f t="shared" si="423"/>
        <v>17458.780713776301</v>
      </c>
      <c r="K765" s="135">
        <f t="shared" si="424"/>
        <v>9878.1607445416885</v>
      </c>
      <c r="L765" s="135">
        <f t="shared" si="425"/>
        <v>518.05779538990009</v>
      </c>
      <c r="M765" s="135">
        <f t="shared" si="426"/>
        <v>8108.7004327268869</v>
      </c>
      <c r="N765" s="135">
        <f t="shared" si="427"/>
        <v>8479.9359701506419</v>
      </c>
      <c r="O765" s="135">
        <f t="shared" si="428"/>
        <v>0</v>
      </c>
      <c r="P765" s="135">
        <f t="shared" si="429"/>
        <v>0</v>
      </c>
      <c r="Q765" s="135">
        <f t="shared" si="430"/>
        <v>0</v>
      </c>
      <c r="R765" s="135">
        <f t="shared" si="431"/>
        <v>0</v>
      </c>
      <c r="S765" s="135">
        <f t="shared" si="432"/>
        <v>0</v>
      </c>
      <c r="T765" s="135">
        <f t="shared" si="433"/>
        <v>0</v>
      </c>
      <c r="U765" s="135">
        <f t="shared" si="434"/>
        <v>0</v>
      </c>
      <c r="V765" s="135">
        <f t="shared" si="435"/>
        <v>0</v>
      </c>
      <c r="W765" s="135">
        <f t="shared" si="436"/>
        <v>0</v>
      </c>
      <c r="X765" s="135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1">
        <v>39909</v>
      </c>
      <c r="E766" s="137" t="s">
        <v>331</v>
      </c>
      <c r="G766" s="43">
        <v>6.6</v>
      </c>
      <c r="H766" s="135" t="str">
        <f t="shared" si="422"/>
        <v>P, S, T &amp; D Plant - Commodity</v>
      </c>
      <c r="I766" s="42">
        <f>'Plt. Class.'!L$224</f>
        <v>14503.889695344824</v>
      </c>
      <c r="J766" s="135">
        <f t="shared" si="423"/>
        <v>5697.5588505956139</v>
      </c>
      <c r="K766" s="135">
        <f t="shared" si="424"/>
        <v>3223.6731247365615</v>
      </c>
      <c r="L766" s="135">
        <f t="shared" si="425"/>
        <v>169.0647717978776</v>
      </c>
      <c r="M766" s="135">
        <f t="shared" si="426"/>
        <v>2646.2213298123629</v>
      </c>
      <c r="N766" s="135">
        <f t="shared" si="427"/>
        <v>2767.3716184024097</v>
      </c>
      <c r="O766" s="135">
        <f t="shared" si="428"/>
        <v>0</v>
      </c>
      <c r="P766" s="135">
        <f t="shared" si="429"/>
        <v>0</v>
      </c>
      <c r="Q766" s="135">
        <f t="shared" si="430"/>
        <v>0</v>
      </c>
      <c r="R766" s="135">
        <f t="shared" si="431"/>
        <v>0</v>
      </c>
      <c r="S766" s="135">
        <f t="shared" si="432"/>
        <v>0</v>
      </c>
      <c r="T766" s="135">
        <f t="shared" si="433"/>
        <v>0</v>
      </c>
      <c r="U766" s="135">
        <f t="shared" si="434"/>
        <v>0</v>
      </c>
      <c r="V766" s="135">
        <f t="shared" si="435"/>
        <v>0</v>
      </c>
      <c r="W766" s="135">
        <f t="shared" si="436"/>
        <v>0</v>
      </c>
      <c r="X766" s="135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1">
        <v>39931</v>
      </c>
      <c r="E767" s="137" t="s">
        <v>540</v>
      </c>
      <c r="G767" s="43">
        <v>6.6</v>
      </c>
      <c r="H767" s="135" t="str">
        <f t="shared" si="422"/>
        <v>P, S, T &amp; D Plant - Commodity</v>
      </c>
      <c r="I767" s="42">
        <f>'Plt. Class.'!L$225</f>
        <v>0</v>
      </c>
      <c r="J767" s="135">
        <f t="shared" si="423"/>
        <v>0</v>
      </c>
      <c r="K767" s="135">
        <f t="shared" si="424"/>
        <v>0</v>
      </c>
      <c r="L767" s="135">
        <f t="shared" si="425"/>
        <v>0</v>
      </c>
      <c r="M767" s="135">
        <f t="shared" si="426"/>
        <v>0</v>
      </c>
      <c r="N767" s="135">
        <f t="shared" si="427"/>
        <v>0</v>
      </c>
      <c r="O767" s="135">
        <f t="shared" si="428"/>
        <v>0</v>
      </c>
      <c r="P767" s="135">
        <f t="shared" si="429"/>
        <v>0</v>
      </c>
      <c r="Q767" s="135">
        <f t="shared" si="430"/>
        <v>0</v>
      </c>
      <c r="R767" s="135">
        <f t="shared" si="431"/>
        <v>0</v>
      </c>
      <c r="S767" s="135">
        <f t="shared" si="432"/>
        <v>0</v>
      </c>
      <c r="T767" s="135">
        <f t="shared" si="433"/>
        <v>0</v>
      </c>
      <c r="U767" s="135">
        <f t="shared" si="434"/>
        <v>0</v>
      </c>
      <c r="V767" s="135">
        <f t="shared" si="435"/>
        <v>0</v>
      </c>
      <c r="W767" s="135">
        <f t="shared" si="436"/>
        <v>0</v>
      </c>
      <c r="X767" s="135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5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5"/>
      <c r="I769" s="42">
        <f>'Plt. Class.'!L$227</f>
        <v>111858.8159475896</v>
      </c>
      <c r="J769" s="42">
        <f>SUM(J734:J767)</f>
        <v>43941.466751770051</v>
      </c>
      <c r="K769" s="42">
        <f t="shared" ref="K769:X769" si="440">SUM(K734:K767)</f>
        <v>24862.038136627249</v>
      </c>
      <c r="L769" s="42">
        <f t="shared" si="440"/>
        <v>1303.8836883756662</v>
      </c>
      <c r="M769" s="42">
        <f t="shared" si="440"/>
        <v>20408.538047767437</v>
      </c>
      <c r="N769" s="42">
        <f t="shared" si="440"/>
        <v>21342.889323049196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5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359</v>
      </c>
      <c r="E771" s="44"/>
      <c r="G771" s="43">
        <v>6.6</v>
      </c>
      <c r="H771" s="135" t="str">
        <f>VLOOKUP($G771,alloc,3)</f>
        <v>P, S, T &amp; D Plant - Commodity</v>
      </c>
      <c r="I771" s="42">
        <f>'Plt. Class.'!L$229</f>
        <v>5348.1541268526425</v>
      </c>
      <c r="J771" s="135">
        <f>$I771*VLOOKUP($G771,alloc,6)</f>
        <v>2100.9138596509633</v>
      </c>
      <c r="K771" s="135">
        <f>$I771*VLOOKUP($G771,alloc,7)</f>
        <v>1188.6949699581196</v>
      </c>
      <c r="L771" s="135">
        <f>$I771*VLOOKUP($G771,alloc,8)</f>
        <v>62.340825529473435</v>
      </c>
      <c r="M771" s="135">
        <f>$I771*VLOOKUP($G771,alloc,9)</f>
        <v>975.76579958022148</v>
      </c>
      <c r="N771" s="135">
        <f>$I771*VLOOKUP($G771,alloc,10)</f>
        <v>1020.4386721338652</v>
      </c>
      <c r="O771" s="135">
        <f>$I771*VLOOKUP($G771,alloc,11)</f>
        <v>0</v>
      </c>
      <c r="P771" s="135">
        <f>$I771*VLOOKUP($G771,alloc,12)</f>
        <v>0</v>
      </c>
      <c r="Q771" s="135">
        <f>$I771*VLOOKUP($G771,alloc,13)</f>
        <v>0</v>
      </c>
      <c r="R771" s="135">
        <f>$I771*VLOOKUP($G771,alloc,14)</f>
        <v>0</v>
      </c>
      <c r="S771" s="135">
        <f>$I771*VLOOKUP($G771,alloc,15)</f>
        <v>0</v>
      </c>
      <c r="T771" s="135">
        <f>$I771*VLOOKUP($G771,alloc,16)</f>
        <v>0</v>
      </c>
      <c r="U771" s="135">
        <f>$I771*VLOOKUP($G771,alloc,17)</f>
        <v>0</v>
      </c>
      <c r="V771" s="135">
        <f>$I771*VLOOKUP($G771,alloc,18)</f>
        <v>0</v>
      </c>
      <c r="W771" s="135">
        <f>$I771*VLOOKUP($G771,alloc,19)</f>
        <v>0</v>
      </c>
      <c r="X771" s="135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5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363</v>
      </c>
      <c r="E773" s="44"/>
      <c r="G773" s="43"/>
      <c r="H773" s="135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5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5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5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1">
        <v>37400</v>
      </c>
      <c r="E777" s="137" t="s">
        <v>125</v>
      </c>
      <c r="G777" s="43">
        <v>6.6</v>
      </c>
      <c r="H777" s="135" t="str">
        <f t="shared" ref="H777:H810" si="441">VLOOKUP($G777,alloc,3)</f>
        <v>P, S, T &amp; D Plant - Commodity</v>
      </c>
      <c r="I777" s="42">
        <f>'Plt. Class.'!L$235</f>
        <v>2400.774883648915</v>
      </c>
      <c r="J777" s="135">
        <f t="shared" ref="J777:J810" si="442">$I777*VLOOKUP($G777,alloc,6)</f>
        <v>943.09571252543424</v>
      </c>
      <c r="K777" s="135">
        <f t="shared" ref="K777:K810" si="443">$I777*VLOOKUP($G777,alloc,7)</f>
        <v>533.60261512782779</v>
      </c>
      <c r="L777" s="135">
        <f t="shared" ref="L777:L810" si="444">$I777*VLOOKUP($G777,alloc,8)</f>
        <v>27.984662484881792</v>
      </c>
      <c r="M777" s="135">
        <f t="shared" ref="M777:M810" si="445">$I777*VLOOKUP($G777,alloc,9)</f>
        <v>438.01916855646039</v>
      </c>
      <c r="N777" s="135">
        <f t="shared" ref="N777:N810" si="446">$I777*VLOOKUP($G777,alloc,10)</f>
        <v>458.07272495431096</v>
      </c>
      <c r="O777" s="135">
        <f t="shared" ref="O777:O810" si="447">$I777*VLOOKUP($G777,alloc,11)</f>
        <v>0</v>
      </c>
      <c r="P777" s="135">
        <f t="shared" ref="P777:P810" si="448">$I777*VLOOKUP($G777,alloc,12)</f>
        <v>0</v>
      </c>
      <c r="Q777" s="135">
        <f t="shared" ref="Q777:Q810" si="449">$I777*VLOOKUP($G777,alloc,13)</f>
        <v>0</v>
      </c>
      <c r="R777" s="135">
        <f t="shared" ref="R777:R810" si="450">$I777*VLOOKUP($G777,alloc,14)</f>
        <v>0</v>
      </c>
      <c r="S777" s="135">
        <f t="shared" ref="S777:S810" si="451">$I777*VLOOKUP($G777,alloc,15)</f>
        <v>0</v>
      </c>
      <c r="T777" s="135">
        <f t="shared" ref="T777:T810" si="452">$I777*VLOOKUP($G777,alloc,16)</f>
        <v>0</v>
      </c>
      <c r="U777" s="135">
        <f t="shared" ref="U777:U810" si="453">$I777*VLOOKUP($G777,alloc,17)</f>
        <v>0</v>
      </c>
      <c r="V777" s="135">
        <f t="shared" ref="V777:V810" si="454">$I777*VLOOKUP($G777,alloc,18)</f>
        <v>0</v>
      </c>
      <c r="W777" s="135">
        <f t="shared" ref="W777:W810" si="455">$I777*VLOOKUP($G777,alloc,19)</f>
        <v>0</v>
      </c>
      <c r="X777" s="135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1">
        <v>39001</v>
      </c>
      <c r="E778" s="137" t="s">
        <v>302</v>
      </c>
      <c r="G778" s="43">
        <v>6.6</v>
      </c>
      <c r="H778" s="135" t="str">
        <f t="shared" si="441"/>
        <v>P, S, T &amp; D Plant - Commodity</v>
      </c>
      <c r="I778" s="42">
        <f>'Plt. Class.'!L$236</f>
        <v>0</v>
      </c>
      <c r="J778" s="135">
        <f t="shared" si="442"/>
        <v>0</v>
      </c>
      <c r="K778" s="135">
        <f t="shared" si="443"/>
        <v>0</v>
      </c>
      <c r="L778" s="135">
        <f t="shared" si="444"/>
        <v>0</v>
      </c>
      <c r="M778" s="135">
        <f t="shared" si="445"/>
        <v>0</v>
      </c>
      <c r="N778" s="135">
        <f t="shared" si="446"/>
        <v>0</v>
      </c>
      <c r="O778" s="135">
        <f t="shared" si="447"/>
        <v>0</v>
      </c>
      <c r="P778" s="135">
        <f t="shared" si="448"/>
        <v>0</v>
      </c>
      <c r="Q778" s="135">
        <f t="shared" si="449"/>
        <v>0</v>
      </c>
      <c r="R778" s="135">
        <f t="shared" si="450"/>
        <v>0</v>
      </c>
      <c r="S778" s="135">
        <f t="shared" si="451"/>
        <v>0</v>
      </c>
      <c r="T778" s="135">
        <f t="shared" si="452"/>
        <v>0</v>
      </c>
      <c r="U778" s="135">
        <f t="shared" si="453"/>
        <v>0</v>
      </c>
      <c r="V778" s="135">
        <f t="shared" si="454"/>
        <v>0</v>
      </c>
      <c r="W778" s="135">
        <f t="shared" si="455"/>
        <v>0</v>
      </c>
      <c r="X778" s="135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1">
        <v>36602</v>
      </c>
      <c r="E779" s="137" t="s">
        <v>149</v>
      </c>
      <c r="G779" s="43">
        <v>6.6</v>
      </c>
      <c r="H779" s="135" t="str">
        <f t="shared" si="441"/>
        <v>P, S, T &amp; D Plant - Commodity</v>
      </c>
      <c r="I779" s="42">
        <f>'Plt. Class.'!L$237</f>
        <v>13942.869993336833</v>
      </c>
      <c r="J779" s="135">
        <f t="shared" si="442"/>
        <v>5477.1736411327984</v>
      </c>
      <c r="K779" s="135">
        <f t="shared" si="443"/>
        <v>3098.9793926550669</v>
      </c>
      <c r="L779" s="135">
        <f t="shared" si="444"/>
        <v>162.52523861840663</v>
      </c>
      <c r="M779" s="135">
        <f t="shared" si="445"/>
        <v>2543.8638013781106</v>
      </c>
      <c r="N779" s="135">
        <f t="shared" si="446"/>
        <v>2660.3279195524524</v>
      </c>
      <c r="O779" s="135">
        <f t="shared" si="447"/>
        <v>0</v>
      </c>
      <c r="P779" s="135">
        <f t="shared" si="448"/>
        <v>0</v>
      </c>
      <c r="Q779" s="135">
        <f t="shared" si="449"/>
        <v>0</v>
      </c>
      <c r="R779" s="135">
        <f t="shared" si="450"/>
        <v>0</v>
      </c>
      <c r="S779" s="135">
        <f t="shared" si="451"/>
        <v>0</v>
      </c>
      <c r="T779" s="135">
        <f t="shared" si="452"/>
        <v>0</v>
      </c>
      <c r="U779" s="135">
        <f t="shared" si="453"/>
        <v>0</v>
      </c>
      <c r="V779" s="135">
        <f t="shared" si="454"/>
        <v>0</v>
      </c>
      <c r="W779" s="135">
        <f t="shared" si="455"/>
        <v>0</v>
      </c>
      <c r="X779" s="135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1">
        <v>37503</v>
      </c>
      <c r="E780" s="137" t="s">
        <v>289</v>
      </c>
      <c r="G780" s="43">
        <v>6.6</v>
      </c>
      <c r="H780" s="135" t="str">
        <f t="shared" si="441"/>
        <v>P, S, T &amp; D Plant - Commodity</v>
      </c>
      <c r="I780" s="42">
        <f>'Plt. Class.'!L$238</f>
        <v>0</v>
      </c>
      <c r="J780" s="135">
        <f t="shared" si="442"/>
        <v>0</v>
      </c>
      <c r="K780" s="135">
        <f t="shared" si="443"/>
        <v>0</v>
      </c>
      <c r="L780" s="135">
        <f t="shared" si="444"/>
        <v>0</v>
      </c>
      <c r="M780" s="135">
        <f t="shared" si="445"/>
        <v>0</v>
      </c>
      <c r="N780" s="135">
        <f t="shared" si="446"/>
        <v>0</v>
      </c>
      <c r="O780" s="135">
        <f t="shared" si="447"/>
        <v>0</v>
      </c>
      <c r="P780" s="135">
        <f t="shared" si="448"/>
        <v>0</v>
      </c>
      <c r="Q780" s="135">
        <f t="shared" si="449"/>
        <v>0</v>
      </c>
      <c r="R780" s="135">
        <f t="shared" si="450"/>
        <v>0</v>
      </c>
      <c r="S780" s="135">
        <f t="shared" si="451"/>
        <v>0</v>
      </c>
      <c r="T780" s="135">
        <f t="shared" si="452"/>
        <v>0</v>
      </c>
      <c r="U780" s="135">
        <f t="shared" si="453"/>
        <v>0</v>
      </c>
      <c r="V780" s="135">
        <f t="shared" si="454"/>
        <v>0</v>
      </c>
      <c r="W780" s="135">
        <f t="shared" si="455"/>
        <v>0</v>
      </c>
      <c r="X780" s="135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1">
        <v>39004</v>
      </c>
      <c r="E781" s="137" t="s">
        <v>304</v>
      </c>
      <c r="G781" s="43">
        <v>6.6</v>
      </c>
      <c r="H781" s="135" t="str">
        <f t="shared" si="441"/>
        <v>P, S, T &amp; D Plant - Commodity</v>
      </c>
      <c r="I781" s="42">
        <f>'Plt. Class.'!L$239</f>
        <v>0</v>
      </c>
      <c r="J781" s="135">
        <f t="shared" si="442"/>
        <v>0</v>
      </c>
      <c r="K781" s="135">
        <f t="shared" si="443"/>
        <v>0</v>
      </c>
      <c r="L781" s="135">
        <f t="shared" si="444"/>
        <v>0</v>
      </c>
      <c r="M781" s="135">
        <f t="shared" si="445"/>
        <v>0</v>
      </c>
      <c r="N781" s="135">
        <f t="shared" si="446"/>
        <v>0</v>
      </c>
      <c r="O781" s="135">
        <f t="shared" si="447"/>
        <v>0</v>
      </c>
      <c r="P781" s="135">
        <f t="shared" si="448"/>
        <v>0</v>
      </c>
      <c r="Q781" s="135">
        <f t="shared" si="449"/>
        <v>0</v>
      </c>
      <c r="R781" s="135">
        <f t="shared" si="450"/>
        <v>0</v>
      </c>
      <c r="S781" s="135">
        <f t="shared" si="451"/>
        <v>0</v>
      </c>
      <c r="T781" s="135">
        <f t="shared" si="452"/>
        <v>0</v>
      </c>
      <c r="U781" s="135">
        <f t="shared" si="453"/>
        <v>0</v>
      </c>
      <c r="V781" s="135">
        <f t="shared" si="454"/>
        <v>0</v>
      </c>
      <c r="W781" s="135">
        <f t="shared" si="455"/>
        <v>0</v>
      </c>
      <c r="X781" s="135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1">
        <v>39009</v>
      </c>
      <c r="E782" s="137" t="s">
        <v>305</v>
      </c>
      <c r="G782" s="43">
        <v>6.6</v>
      </c>
      <c r="H782" s="135" t="str">
        <f t="shared" si="441"/>
        <v>P, S, T &amp; D Plant - Commodity</v>
      </c>
      <c r="I782" s="42">
        <f>'Plt. Class.'!L$240</f>
        <v>1855.040287383991</v>
      </c>
      <c r="J782" s="135">
        <f t="shared" si="442"/>
        <v>728.71494679033481</v>
      </c>
      <c r="K782" s="135">
        <f t="shared" si="443"/>
        <v>412.30619132898653</v>
      </c>
      <c r="L782" s="135">
        <f t="shared" si="444"/>
        <v>21.623300331848494</v>
      </c>
      <c r="M782" s="135">
        <f t="shared" si="445"/>
        <v>338.45039360112611</v>
      </c>
      <c r="N782" s="135">
        <f t="shared" si="446"/>
        <v>353.9454553316952</v>
      </c>
      <c r="O782" s="135">
        <f t="shared" si="447"/>
        <v>0</v>
      </c>
      <c r="P782" s="135">
        <f t="shared" si="448"/>
        <v>0</v>
      </c>
      <c r="Q782" s="135">
        <f t="shared" si="449"/>
        <v>0</v>
      </c>
      <c r="R782" s="135">
        <f t="shared" si="450"/>
        <v>0</v>
      </c>
      <c r="S782" s="135">
        <f t="shared" si="451"/>
        <v>0</v>
      </c>
      <c r="T782" s="135">
        <f t="shared" si="452"/>
        <v>0</v>
      </c>
      <c r="U782" s="135">
        <f t="shared" si="453"/>
        <v>0</v>
      </c>
      <c r="V782" s="135">
        <f t="shared" si="454"/>
        <v>0</v>
      </c>
      <c r="W782" s="135">
        <f t="shared" si="455"/>
        <v>0</v>
      </c>
      <c r="X782" s="135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1">
        <v>39100</v>
      </c>
      <c r="E783" s="137" t="s">
        <v>306</v>
      </c>
      <c r="G783" s="43">
        <v>6.6</v>
      </c>
      <c r="H783" s="135" t="str">
        <f t="shared" si="441"/>
        <v>P, S, T &amp; D Plant - Commodity</v>
      </c>
      <c r="I783" s="42">
        <f>'Plt. Class.'!L$241</f>
        <v>2146.5067373054439</v>
      </c>
      <c r="J783" s="135">
        <f t="shared" si="442"/>
        <v>843.21162914821696</v>
      </c>
      <c r="K783" s="135">
        <f t="shared" si="443"/>
        <v>477.08830020532019</v>
      </c>
      <c r="L783" s="135">
        <f t="shared" si="444"/>
        <v>25.020782654023343</v>
      </c>
      <c r="M783" s="135">
        <f t="shared" si="445"/>
        <v>391.62817920951971</v>
      </c>
      <c r="N783" s="135">
        <f t="shared" si="446"/>
        <v>409.55784608836387</v>
      </c>
      <c r="O783" s="135">
        <f t="shared" si="447"/>
        <v>0</v>
      </c>
      <c r="P783" s="135">
        <f t="shared" si="448"/>
        <v>0</v>
      </c>
      <c r="Q783" s="135">
        <f t="shared" si="449"/>
        <v>0</v>
      </c>
      <c r="R783" s="135">
        <f t="shared" si="450"/>
        <v>0</v>
      </c>
      <c r="S783" s="135">
        <f t="shared" si="451"/>
        <v>0</v>
      </c>
      <c r="T783" s="135">
        <f t="shared" si="452"/>
        <v>0</v>
      </c>
      <c r="U783" s="135">
        <f t="shared" si="453"/>
        <v>0</v>
      </c>
      <c r="V783" s="135">
        <f t="shared" si="454"/>
        <v>0</v>
      </c>
      <c r="W783" s="135">
        <f t="shared" si="455"/>
        <v>0</v>
      </c>
      <c r="X783" s="135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1">
        <v>39102</v>
      </c>
      <c r="E784" s="137" t="s">
        <v>307</v>
      </c>
      <c r="G784" s="43">
        <v>6.6</v>
      </c>
      <c r="H784" s="135" t="str">
        <f t="shared" si="441"/>
        <v>P, S, T &amp; D Plant - Commodity</v>
      </c>
      <c r="I784" s="42">
        <f>'Plt. Class.'!L$242</f>
        <v>0</v>
      </c>
      <c r="J784" s="135">
        <f t="shared" si="442"/>
        <v>0</v>
      </c>
      <c r="K784" s="135">
        <f t="shared" si="443"/>
        <v>0</v>
      </c>
      <c r="L784" s="135">
        <f t="shared" si="444"/>
        <v>0</v>
      </c>
      <c r="M784" s="135">
        <f t="shared" si="445"/>
        <v>0</v>
      </c>
      <c r="N784" s="135">
        <f t="shared" si="446"/>
        <v>0</v>
      </c>
      <c r="O784" s="135">
        <f t="shared" si="447"/>
        <v>0</v>
      </c>
      <c r="P784" s="135">
        <f t="shared" si="448"/>
        <v>0</v>
      </c>
      <c r="Q784" s="135">
        <f t="shared" si="449"/>
        <v>0</v>
      </c>
      <c r="R784" s="135">
        <f t="shared" si="450"/>
        <v>0</v>
      </c>
      <c r="S784" s="135">
        <f t="shared" si="451"/>
        <v>0</v>
      </c>
      <c r="T784" s="135">
        <f t="shared" si="452"/>
        <v>0</v>
      </c>
      <c r="U784" s="135">
        <f t="shared" si="453"/>
        <v>0</v>
      </c>
      <c r="V784" s="135">
        <f t="shared" si="454"/>
        <v>0</v>
      </c>
      <c r="W784" s="135">
        <f t="shared" si="455"/>
        <v>0</v>
      </c>
      <c r="X784" s="135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1">
        <v>39103</v>
      </c>
      <c r="E785" s="137" t="s">
        <v>308</v>
      </c>
      <c r="G785" s="43">
        <v>6.6</v>
      </c>
      <c r="H785" s="135" t="str">
        <f t="shared" si="441"/>
        <v>P, S, T &amp; D Plant - Commodity</v>
      </c>
      <c r="I785" s="42">
        <f>'Plt. Class.'!L$243</f>
        <v>0</v>
      </c>
      <c r="J785" s="135">
        <f t="shared" si="442"/>
        <v>0</v>
      </c>
      <c r="K785" s="135">
        <f t="shared" si="443"/>
        <v>0</v>
      </c>
      <c r="L785" s="135">
        <f t="shared" si="444"/>
        <v>0</v>
      </c>
      <c r="M785" s="135">
        <f t="shared" si="445"/>
        <v>0</v>
      </c>
      <c r="N785" s="135">
        <f t="shared" si="446"/>
        <v>0</v>
      </c>
      <c r="O785" s="135">
        <f t="shared" si="447"/>
        <v>0</v>
      </c>
      <c r="P785" s="135">
        <f t="shared" si="448"/>
        <v>0</v>
      </c>
      <c r="Q785" s="135">
        <f t="shared" si="449"/>
        <v>0</v>
      </c>
      <c r="R785" s="135">
        <f t="shared" si="450"/>
        <v>0</v>
      </c>
      <c r="S785" s="135">
        <f t="shared" si="451"/>
        <v>0</v>
      </c>
      <c r="T785" s="135">
        <f t="shared" si="452"/>
        <v>0</v>
      </c>
      <c r="U785" s="135">
        <f t="shared" si="453"/>
        <v>0</v>
      </c>
      <c r="V785" s="135">
        <f t="shared" si="454"/>
        <v>0</v>
      </c>
      <c r="W785" s="135">
        <f t="shared" si="455"/>
        <v>0</v>
      </c>
      <c r="X785" s="135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1">
        <v>39200</v>
      </c>
      <c r="E786" s="137" t="s">
        <v>309</v>
      </c>
      <c r="G786" s="43">
        <v>6.6</v>
      </c>
      <c r="H786" s="135" t="str">
        <f t="shared" si="441"/>
        <v>P, S, T &amp; D Plant - Commodity</v>
      </c>
      <c r="I786" s="42">
        <f>'Plt. Class.'!L$244</f>
        <v>26.046468880931862</v>
      </c>
      <c r="J786" s="135">
        <f t="shared" si="442"/>
        <v>10.231826938600307</v>
      </c>
      <c r="K786" s="135">
        <f t="shared" si="443"/>
        <v>5.7891574942614721</v>
      </c>
      <c r="L786" s="135">
        <f t="shared" si="444"/>
        <v>0.30361099056818031</v>
      </c>
      <c r="M786" s="135">
        <f t="shared" si="445"/>
        <v>4.7521542818364066</v>
      </c>
      <c r="N786" s="135">
        <f t="shared" si="446"/>
        <v>4.9697191756654986</v>
      </c>
      <c r="O786" s="135">
        <f t="shared" si="447"/>
        <v>0</v>
      </c>
      <c r="P786" s="135">
        <f t="shared" si="448"/>
        <v>0</v>
      </c>
      <c r="Q786" s="135">
        <f t="shared" si="449"/>
        <v>0</v>
      </c>
      <c r="R786" s="135">
        <f t="shared" si="450"/>
        <v>0</v>
      </c>
      <c r="S786" s="135">
        <f t="shared" si="451"/>
        <v>0</v>
      </c>
      <c r="T786" s="135">
        <f t="shared" si="452"/>
        <v>0</v>
      </c>
      <c r="U786" s="135">
        <f t="shared" si="453"/>
        <v>0</v>
      </c>
      <c r="V786" s="135">
        <f t="shared" si="454"/>
        <v>0</v>
      </c>
      <c r="W786" s="135">
        <f t="shared" si="455"/>
        <v>0</v>
      </c>
      <c r="X786" s="135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1">
        <v>39201</v>
      </c>
      <c r="E787" s="137" t="s">
        <v>310</v>
      </c>
      <c r="G787" s="43">
        <v>6.6</v>
      </c>
      <c r="H787" s="135" t="str">
        <f t="shared" si="441"/>
        <v>P, S, T &amp; D Plant - Commodity</v>
      </c>
      <c r="I787" s="42">
        <f>'Plt. Class.'!L$245</f>
        <v>0</v>
      </c>
      <c r="J787" s="135">
        <f t="shared" si="442"/>
        <v>0</v>
      </c>
      <c r="K787" s="135">
        <f t="shared" si="443"/>
        <v>0</v>
      </c>
      <c r="L787" s="135">
        <f t="shared" si="444"/>
        <v>0</v>
      </c>
      <c r="M787" s="135">
        <f t="shared" si="445"/>
        <v>0</v>
      </c>
      <c r="N787" s="135">
        <f t="shared" si="446"/>
        <v>0</v>
      </c>
      <c r="O787" s="135">
        <f t="shared" si="447"/>
        <v>0</v>
      </c>
      <c r="P787" s="135">
        <f t="shared" si="448"/>
        <v>0</v>
      </c>
      <c r="Q787" s="135">
        <f t="shared" si="449"/>
        <v>0</v>
      </c>
      <c r="R787" s="135">
        <f t="shared" si="450"/>
        <v>0</v>
      </c>
      <c r="S787" s="135">
        <f t="shared" si="451"/>
        <v>0</v>
      </c>
      <c r="T787" s="135">
        <f t="shared" si="452"/>
        <v>0</v>
      </c>
      <c r="U787" s="135">
        <f t="shared" si="453"/>
        <v>0</v>
      </c>
      <c r="V787" s="135">
        <f t="shared" si="454"/>
        <v>0</v>
      </c>
      <c r="W787" s="135">
        <f t="shared" si="455"/>
        <v>0</v>
      </c>
      <c r="X787" s="135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1">
        <v>39202</v>
      </c>
      <c r="E788" s="137" t="s">
        <v>311</v>
      </c>
      <c r="G788" s="43">
        <v>6.6</v>
      </c>
      <c r="H788" s="135" t="str">
        <f t="shared" si="441"/>
        <v>P, S, T &amp; D Plant - Commodity</v>
      </c>
      <c r="I788" s="42">
        <f>'Plt. Class.'!L$246</f>
        <v>0</v>
      </c>
      <c r="J788" s="135">
        <f t="shared" si="442"/>
        <v>0</v>
      </c>
      <c r="K788" s="135">
        <f t="shared" si="443"/>
        <v>0</v>
      </c>
      <c r="L788" s="135">
        <f t="shared" si="444"/>
        <v>0</v>
      </c>
      <c r="M788" s="135">
        <f t="shared" si="445"/>
        <v>0</v>
      </c>
      <c r="N788" s="135">
        <f t="shared" si="446"/>
        <v>0</v>
      </c>
      <c r="O788" s="135">
        <f t="shared" si="447"/>
        <v>0</v>
      </c>
      <c r="P788" s="135">
        <f t="shared" si="448"/>
        <v>0</v>
      </c>
      <c r="Q788" s="135">
        <f t="shared" si="449"/>
        <v>0</v>
      </c>
      <c r="R788" s="135">
        <f t="shared" si="450"/>
        <v>0</v>
      </c>
      <c r="S788" s="135">
        <f t="shared" si="451"/>
        <v>0</v>
      </c>
      <c r="T788" s="135">
        <f t="shared" si="452"/>
        <v>0</v>
      </c>
      <c r="U788" s="135">
        <f t="shared" si="453"/>
        <v>0</v>
      </c>
      <c r="V788" s="135">
        <f t="shared" si="454"/>
        <v>0</v>
      </c>
      <c r="W788" s="135">
        <f t="shared" si="455"/>
        <v>0</v>
      </c>
      <c r="X788" s="135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1">
        <v>39300</v>
      </c>
      <c r="E789" s="137" t="s">
        <v>197</v>
      </c>
      <c r="G789" s="43">
        <v>6.6</v>
      </c>
      <c r="H789" s="135" t="str">
        <f t="shared" si="441"/>
        <v>P, S, T &amp; D Plant - Commodity</v>
      </c>
      <c r="I789" s="42">
        <f>'Plt. Class.'!L$247</f>
        <v>0</v>
      </c>
      <c r="J789" s="135">
        <f t="shared" si="442"/>
        <v>0</v>
      </c>
      <c r="K789" s="135">
        <f t="shared" si="443"/>
        <v>0</v>
      </c>
      <c r="L789" s="135">
        <f t="shared" si="444"/>
        <v>0</v>
      </c>
      <c r="M789" s="135">
        <f t="shared" si="445"/>
        <v>0</v>
      </c>
      <c r="N789" s="135">
        <f t="shared" si="446"/>
        <v>0</v>
      </c>
      <c r="O789" s="135">
        <f t="shared" si="447"/>
        <v>0</v>
      </c>
      <c r="P789" s="135">
        <f t="shared" si="448"/>
        <v>0</v>
      </c>
      <c r="Q789" s="135">
        <f t="shared" si="449"/>
        <v>0</v>
      </c>
      <c r="R789" s="135">
        <f t="shared" si="450"/>
        <v>0</v>
      </c>
      <c r="S789" s="135">
        <f t="shared" si="451"/>
        <v>0</v>
      </c>
      <c r="T789" s="135">
        <f t="shared" si="452"/>
        <v>0</v>
      </c>
      <c r="U789" s="135">
        <f t="shared" si="453"/>
        <v>0</v>
      </c>
      <c r="V789" s="135">
        <f t="shared" si="454"/>
        <v>0</v>
      </c>
      <c r="W789" s="135">
        <f t="shared" si="455"/>
        <v>0</v>
      </c>
      <c r="X789" s="135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1">
        <v>39400</v>
      </c>
      <c r="E790" s="137" t="s">
        <v>312</v>
      </c>
      <c r="G790" s="43">
        <v>6.6</v>
      </c>
      <c r="H790" s="135" t="str">
        <f t="shared" si="441"/>
        <v>P, S, T &amp; D Plant - Commodity</v>
      </c>
      <c r="I790" s="42">
        <f>'Plt. Class.'!L$248</f>
        <v>94.072873567342967</v>
      </c>
      <c r="J790" s="135">
        <f t="shared" si="442"/>
        <v>36.954620081439764</v>
      </c>
      <c r="K790" s="135">
        <f t="shared" si="443"/>
        <v>20.908887247199523</v>
      </c>
      <c r="L790" s="135">
        <f t="shared" si="444"/>
        <v>1.0965616283704995</v>
      </c>
      <c r="M790" s="135">
        <f t="shared" si="445"/>
        <v>17.16350922542825</v>
      </c>
      <c r="N790" s="135">
        <f t="shared" si="446"/>
        <v>17.949295384904939</v>
      </c>
      <c r="O790" s="135">
        <f t="shared" si="447"/>
        <v>0</v>
      </c>
      <c r="P790" s="135">
        <f t="shared" si="448"/>
        <v>0</v>
      </c>
      <c r="Q790" s="135">
        <f t="shared" si="449"/>
        <v>0</v>
      </c>
      <c r="R790" s="135">
        <f t="shared" si="450"/>
        <v>0</v>
      </c>
      <c r="S790" s="135">
        <f t="shared" si="451"/>
        <v>0</v>
      </c>
      <c r="T790" s="135">
        <f t="shared" si="452"/>
        <v>0</v>
      </c>
      <c r="U790" s="135">
        <f t="shared" si="453"/>
        <v>0</v>
      </c>
      <c r="V790" s="135">
        <f t="shared" si="454"/>
        <v>0</v>
      </c>
      <c r="W790" s="135">
        <f t="shared" si="455"/>
        <v>0</v>
      </c>
      <c r="X790" s="135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1">
        <v>39600</v>
      </c>
      <c r="E791" s="137" t="s">
        <v>313</v>
      </c>
      <c r="G791" s="43">
        <v>6.6</v>
      </c>
      <c r="H791" s="135" t="str">
        <f t="shared" si="441"/>
        <v>P, S, T &amp; D Plant - Commodity</v>
      </c>
      <c r="I791" s="42">
        <f>'Plt. Class.'!L$249</f>
        <v>6.3924661907201328</v>
      </c>
      <c r="J791" s="135">
        <f t="shared" si="442"/>
        <v>2.5111506697241754</v>
      </c>
      <c r="K791" s="135">
        <f t="shared" si="443"/>
        <v>1.4208065486340329</v>
      </c>
      <c r="L791" s="135">
        <f t="shared" si="444"/>
        <v>7.4513862174960019E-2</v>
      </c>
      <c r="M791" s="135">
        <f t="shared" si="445"/>
        <v>1.1662995747559588</v>
      </c>
      <c r="N791" s="135">
        <f t="shared" si="446"/>
        <v>1.2196955354310064</v>
      </c>
      <c r="O791" s="135">
        <f t="shared" si="447"/>
        <v>0</v>
      </c>
      <c r="P791" s="135">
        <f t="shared" si="448"/>
        <v>0</v>
      </c>
      <c r="Q791" s="135">
        <f t="shared" si="449"/>
        <v>0</v>
      </c>
      <c r="R791" s="135">
        <f t="shared" si="450"/>
        <v>0</v>
      </c>
      <c r="S791" s="135">
        <f t="shared" si="451"/>
        <v>0</v>
      </c>
      <c r="T791" s="135">
        <f t="shared" si="452"/>
        <v>0</v>
      </c>
      <c r="U791" s="135">
        <f t="shared" si="453"/>
        <v>0</v>
      </c>
      <c r="V791" s="135">
        <f t="shared" si="454"/>
        <v>0</v>
      </c>
      <c r="W791" s="135">
        <f t="shared" si="455"/>
        <v>0</v>
      </c>
      <c r="X791" s="135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1">
        <v>39603</v>
      </c>
      <c r="E792" s="137" t="s">
        <v>314</v>
      </c>
      <c r="G792" s="43">
        <v>6.6</v>
      </c>
      <c r="H792" s="135" t="str">
        <f t="shared" si="441"/>
        <v>P, S, T &amp; D Plant - Commodity</v>
      </c>
      <c r="I792" s="42">
        <f>'Plt. Class.'!L$250</f>
        <v>0</v>
      </c>
      <c r="J792" s="135">
        <f t="shared" si="442"/>
        <v>0</v>
      </c>
      <c r="K792" s="135">
        <f t="shared" si="443"/>
        <v>0</v>
      </c>
      <c r="L792" s="135">
        <f t="shared" si="444"/>
        <v>0</v>
      </c>
      <c r="M792" s="135">
        <f t="shared" si="445"/>
        <v>0</v>
      </c>
      <c r="N792" s="135">
        <f t="shared" si="446"/>
        <v>0</v>
      </c>
      <c r="O792" s="135">
        <f t="shared" si="447"/>
        <v>0</v>
      </c>
      <c r="P792" s="135">
        <f t="shared" si="448"/>
        <v>0</v>
      </c>
      <c r="Q792" s="135">
        <f t="shared" si="449"/>
        <v>0</v>
      </c>
      <c r="R792" s="135">
        <f t="shared" si="450"/>
        <v>0</v>
      </c>
      <c r="S792" s="135">
        <f t="shared" si="451"/>
        <v>0</v>
      </c>
      <c r="T792" s="135">
        <f t="shared" si="452"/>
        <v>0</v>
      </c>
      <c r="U792" s="135">
        <f t="shared" si="453"/>
        <v>0</v>
      </c>
      <c r="V792" s="135">
        <f t="shared" si="454"/>
        <v>0</v>
      </c>
      <c r="W792" s="135">
        <f t="shared" si="455"/>
        <v>0</v>
      </c>
      <c r="X792" s="135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1">
        <v>39604</v>
      </c>
      <c r="E793" s="137" t="s">
        <v>315</v>
      </c>
      <c r="G793" s="43">
        <v>6.6</v>
      </c>
      <c r="H793" s="135" t="str">
        <f t="shared" si="441"/>
        <v>P, S, T &amp; D Plant - Commodity</v>
      </c>
      <c r="I793" s="42">
        <f>'Plt. Class.'!L$251</f>
        <v>0</v>
      </c>
      <c r="J793" s="135">
        <f t="shared" si="442"/>
        <v>0</v>
      </c>
      <c r="K793" s="135">
        <f t="shared" si="443"/>
        <v>0</v>
      </c>
      <c r="L793" s="135">
        <f t="shared" si="444"/>
        <v>0</v>
      </c>
      <c r="M793" s="135">
        <f t="shared" si="445"/>
        <v>0</v>
      </c>
      <c r="N793" s="135">
        <f t="shared" si="446"/>
        <v>0</v>
      </c>
      <c r="O793" s="135">
        <f t="shared" si="447"/>
        <v>0</v>
      </c>
      <c r="P793" s="135">
        <f t="shared" si="448"/>
        <v>0</v>
      </c>
      <c r="Q793" s="135">
        <f t="shared" si="449"/>
        <v>0</v>
      </c>
      <c r="R793" s="135">
        <f t="shared" si="450"/>
        <v>0</v>
      </c>
      <c r="S793" s="135">
        <f t="shared" si="451"/>
        <v>0</v>
      </c>
      <c r="T793" s="135">
        <f t="shared" si="452"/>
        <v>0</v>
      </c>
      <c r="U793" s="135">
        <f t="shared" si="453"/>
        <v>0</v>
      </c>
      <c r="V793" s="135">
        <f t="shared" si="454"/>
        <v>0</v>
      </c>
      <c r="W793" s="135">
        <f t="shared" si="455"/>
        <v>0</v>
      </c>
      <c r="X793" s="135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1">
        <v>39605</v>
      </c>
      <c r="E794" s="140" t="s">
        <v>316</v>
      </c>
      <c r="G794" s="43">
        <v>6.6</v>
      </c>
      <c r="H794" s="135" t="str">
        <f t="shared" si="441"/>
        <v>P, S, T &amp; D Plant - Commodity</v>
      </c>
      <c r="I794" s="42">
        <f>'Plt. Class.'!L$252</f>
        <v>0</v>
      </c>
      <c r="J794" s="135">
        <f t="shared" si="442"/>
        <v>0</v>
      </c>
      <c r="K794" s="135">
        <f t="shared" si="443"/>
        <v>0</v>
      </c>
      <c r="L794" s="135">
        <f t="shared" si="444"/>
        <v>0</v>
      </c>
      <c r="M794" s="135">
        <f t="shared" si="445"/>
        <v>0</v>
      </c>
      <c r="N794" s="135">
        <f t="shared" si="446"/>
        <v>0</v>
      </c>
      <c r="O794" s="135">
        <f t="shared" si="447"/>
        <v>0</v>
      </c>
      <c r="P794" s="135">
        <f t="shared" si="448"/>
        <v>0</v>
      </c>
      <c r="Q794" s="135">
        <f t="shared" si="449"/>
        <v>0</v>
      </c>
      <c r="R794" s="135">
        <f t="shared" si="450"/>
        <v>0</v>
      </c>
      <c r="S794" s="135">
        <f t="shared" si="451"/>
        <v>0</v>
      </c>
      <c r="T794" s="135">
        <f t="shared" si="452"/>
        <v>0</v>
      </c>
      <c r="U794" s="135">
        <f t="shared" si="453"/>
        <v>0</v>
      </c>
      <c r="V794" s="135">
        <f t="shared" si="454"/>
        <v>0</v>
      </c>
      <c r="W794" s="135">
        <f t="shared" si="455"/>
        <v>0</v>
      </c>
      <c r="X794" s="135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1">
        <v>39700</v>
      </c>
      <c r="E795" s="137" t="s">
        <v>317</v>
      </c>
      <c r="G795" s="43">
        <v>6.6</v>
      </c>
      <c r="H795" s="135" t="str">
        <f t="shared" si="441"/>
        <v>P, S, T &amp; D Plant - Commodity</v>
      </c>
      <c r="I795" s="42">
        <f>'Plt. Class.'!L$253</f>
        <v>1337.8180335346954</v>
      </c>
      <c r="J795" s="135">
        <f t="shared" si="442"/>
        <v>525.53467639087739</v>
      </c>
      <c r="K795" s="135">
        <f t="shared" si="443"/>
        <v>297.34699663897169</v>
      </c>
      <c r="L795" s="135">
        <f t="shared" si="444"/>
        <v>15.594292655109118</v>
      </c>
      <c r="M795" s="135">
        <f t="shared" si="445"/>
        <v>244.08366928517077</v>
      </c>
      <c r="N795" s="135">
        <f t="shared" si="446"/>
        <v>255.25839856456656</v>
      </c>
      <c r="O795" s="135">
        <f t="shared" si="447"/>
        <v>0</v>
      </c>
      <c r="P795" s="135">
        <f t="shared" si="448"/>
        <v>0</v>
      </c>
      <c r="Q795" s="135">
        <f t="shared" si="449"/>
        <v>0</v>
      </c>
      <c r="R795" s="135">
        <f t="shared" si="450"/>
        <v>0</v>
      </c>
      <c r="S795" s="135">
        <f t="shared" si="451"/>
        <v>0</v>
      </c>
      <c r="T795" s="135">
        <f t="shared" si="452"/>
        <v>0</v>
      </c>
      <c r="U795" s="135">
        <f t="shared" si="453"/>
        <v>0</v>
      </c>
      <c r="V795" s="135">
        <f t="shared" si="454"/>
        <v>0</v>
      </c>
      <c r="W795" s="135">
        <f t="shared" si="455"/>
        <v>0</v>
      </c>
      <c r="X795" s="135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1">
        <v>39701</v>
      </c>
      <c r="E796" s="137" t="s">
        <v>318</v>
      </c>
      <c r="G796" s="43">
        <v>6.6</v>
      </c>
      <c r="H796" s="135" t="str">
        <f t="shared" si="441"/>
        <v>P, S, T &amp; D Plant - Commodity</v>
      </c>
      <c r="I796" s="42">
        <f>'Plt. Class.'!L$254</f>
        <v>0</v>
      </c>
      <c r="J796" s="135">
        <f t="shared" si="442"/>
        <v>0</v>
      </c>
      <c r="K796" s="135">
        <f t="shared" si="443"/>
        <v>0</v>
      </c>
      <c r="L796" s="135">
        <f t="shared" si="444"/>
        <v>0</v>
      </c>
      <c r="M796" s="135">
        <f t="shared" si="445"/>
        <v>0</v>
      </c>
      <c r="N796" s="135">
        <f t="shared" si="446"/>
        <v>0</v>
      </c>
      <c r="O796" s="135">
        <f t="shared" si="447"/>
        <v>0</v>
      </c>
      <c r="P796" s="135">
        <f t="shared" si="448"/>
        <v>0</v>
      </c>
      <c r="Q796" s="135">
        <f t="shared" si="449"/>
        <v>0</v>
      </c>
      <c r="R796" s="135">
        <f t="shared" si="450"/>
        <v>0</v>
      </c>
      <c r="S796" s="135">
        <f t="shared" si="451"/>
        <v>0</v>
      </c>
      <c r="T796" s="135">
        <f t="shared" si="452"/>
        <v>0</v>
      </c>
      <c r="U796" s="135">
        <f t="shared" si="453"/>
        <v>0</v>
      </c>
      <c r="V796" s="135">
        <f t="shared" si="454"/>
        <v>0</v>
      </c>
      <c r="W796" s="135">
        <f t="shared" si="455"/>
        <v>0</v>
      </c>
      <c r="X796" s="135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1">
        <v>39702</v>
      </c>
      <c r="E797" s="137" t="s">
        <v>319</v>
      </c>
      <c r="G797" s="43">
        <v>6.6</v>
      </c>
      <c r="H797" s="135" t="str">
        <f t="shared" si="441"/>
        <v>P, S, T &amp; D Plant - Commodity</v>
      </c>
      <c r="I797" s="42">
        <f>'Plt. Class.'!L$255</f>
        <v>0</v>
      </c>
      <c r="J797" s="135">
        <f t="shared" si="442"/>
        <v>0</v>
      </c>
      <c r="K797" s="135">
        <f t="shared" si="443"/>
        <v>0</v>
      </c>
      <c r="L797" s="135">
        <f t="shared" si="444"/>
        <v>0</v>
      </c>
      <c r="M797" s="135">
        <f t="shared" si="445"/>
        <v>0</v>
      </c>
      <c r="N797" s="135">
        <f t="shared" si="446"/>
        <v>0</v>
      </c>
      <c r="O797" s="135">
        <f t="shared" si="447"/>
        <v>0</v>
      </c>
      <c r="P797" s="135">
        <f t="shared" si="448"/>
        <v>0</v>
      </c>
      <c r="Q797" s="135">
        <f t="shared" si="449"/>
        <v>0</v>
      </c>
      <c r="R797" s="135">
        <f t="shared" si="450"/>
        <v>0</v>
      </c>
      <c r="S797" s="135">
        <f t="shared" si="451"/>
        <v>0</v>
      </c>
      <c r="T797" s="135">
        <f t="shared" si="452"/>
        <v>0</v>
      </c>
      <c r="U797" s="135">
        <f t="shared" si="453"/>
        <v>0</v>
      </c>
      <c r="V797" s="135">
        <f t="shared" si="454"/>
        <v>0</v>
      </c>
      <c r="W797" s="135">
        <f t="shared" si="455"/>
        <v>0</v>
      </c>
      <c r="X797" s="135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1">
        <v>39705</v>
      </c>
      <c r="E798" s="137" t="s">
        <v>320</v>
      </c>
      <c r="G798" s="43">
        <v>6.6</v>
      </c>
      <c r="H798" s="135" t="str">
        <f t="shared" si="441"/>
        <v>P, S, T &amp; D Plant - Commodity</v>
      </c>
      <c r="I798" s="42">
        <f>'Plt. Class.'!L$256</f>
        <v>0</v>
      </c>
      <c r="J798" s="135">
        <f t="shared" si="442"/>
        <v>0</v>
      </c>
      <c r="K798" s="135">
        <f t="shared" si="443"/>
        <v>0</v>
      </c>
      <c r="L798" s="135">
        <f t="shared" si="444"/>
        <v>0</v>
      </c>
      <c r="M798" s="135">
        <f t="shared" si="445"/>
        <v>0</v>
      </c>
      <c r="N798" s="135">
        <f t="shared" si="446"/>
        <v>0</v>
      </c>
      <c r="O798" s="135">
        <f t="shared" si="447"/>
        <v>0</v>
      </c>
      <c r="P798" s="135">
        <f t="shared" si="448"/>
        <v>0</v>
      </c>
      <c r="Q798" s="135">
        <f t="shared" si="449"/>
        <v>0</v>
      </c>
      <c r="R798" s="135">
        <f t="shared" si="450"/>
        <v>0</v>
      </c>
      <c r="S798" s="135">
        <f t="shared" si="451"/>
        <v>0</v>
      </c>
      <c r="T798" s="135">
        <f t="shared" si="452"/>
        <v>0</v>
      </c>
      <c r="U798" s="135">
        <f t="shared" si="453"/>
        <v>0</v>
      </c>
      <c r="V798" s="135">
        <f t="shared" si="454"/>
        <v>0</v>
      </c>
      <c r="W798" s="135">
        <f t="shared" si="455"/>
        <v>0</v>
      </c>
      <c r="X798" s="135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1">
        <v>39800</v>
      </c>
      <c r="E799" s="137" t="s">
        <v>321</v>
      </c>
      <c r="G799" s="43">
        <v>6.6</v>
      </c>
      <c r="H799" s="135" t="str">
        <f t="shared" si="441"/>
        <v>P, S, T &amp; D Plant - Commodity</v>
      </c>
      <c r="I799" s="42">
        <f>'Plt. Class.'!L$257</f>
        <v>183.80820463619688</v>
      </c>
      <c r="J799" s="135">
        <f t="shared" si="442"/>
        <v>72.205324580838592</v>
      </c>
      <c r="K799" s="135">
        <f t="shared" si="443"/>
        <v>40.853700754630481</v>
      </c>
      <c r="L799" s="135">
        <f t="shared" si="444"/>
        <v>2.1425626383086889</v>
      </c>
      <c r="M799" s="135">
        <f t="shared" si="445"/>
        <v>33.535637813002275</v>
      </c>
      <c r="N799" s="135">
        <f t="shared" si="446"/>
        <v>35.070978849416861</v>
      </c>
      <c r="O799" s="135">
        <f t="shared" si="447"/>
        <v>0</v>
      </c>
      <c r="P799" s="135">
        <f t="shared" si="448"/>
        <v>0</v>
      </c>
      <c r="Q799" s="135">
        <f t="shared" si="449"/>
        <v>0</v>
      </c>
      <c r="R799" s="135">
        <f t="shared" si="450"/>
        <v>0</v>
      </c>
      <c r="S799" s="135">
        <f t="shared" si="451"/>
        <v>0</v>
      </c>
      <c r="T799" s="135">
        <f t="shared" si="452"/>
        <v>0</v>
      </c>
      <c r="U799" s="135">
        <f t="shared" si="453"/>
        <v>0</v>
      </c>
      <c r="V799" s="135">
        <f t="shared" si="454"/>
        <v>0</v>
      </c>
      <c r="W799" s="135">
        <f t="shared" si="455"/>
        <v>0</v>
      </c>
      <c r="X799" s="135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1">
        <v>39900</v>
      </c>
      <c r="E800" s="137" t="s">
        <v>322</v>
      </c>
      <c r="G800" s="43">
        <v>6.6</v>
      </c>
      <c r="H800" s="135" t="str">
        <f t="shared" si="441"/>
        <v>P, S, T &amp; D Plant - Commodity</v>
      </c>
      <c r="I800" s="42">
        <f>'Plt. Class.'!L$258</f>
        <v>484.19518637513357</v>
      </c>
      <c r="J800" s="135">
        <f t="shared" si="442"/>
        <v>190.20625690726803</v>
      </c>
      <c r="K800" s="135">
        <f t="shared" si="443"/>
        <v>107.61851077406578</v>
      </c>
      <c r="L800" s="135">
        <f t="shared" si="444"/>
        <v>5.6440272512839575</v>
      </c>
      <c r="M800" s="135">
        <f t="shared" si="445"/>
        <v>88.340966243668674</v>
      </c>
      <c r="N800" s="135">
        <f t="shared" si="446"/>
        <v>92.385425198847187</v>
      </c>
      <c r="O800" s="135">
        <f t="shared" si="447"/>
        <v>0</v>
      </c>
      <c r="P800" s="135">
        <f t="shared" si="448"/>
        <v>0</v>
      </c>
      <c r="Q800" s="135">
        <f t="shared" si="449"/>
        <v>0</v>
      </c>
      <c r="R800" s="135">
        <f t="shared" si="450"/>
        <v>0</v>
      </c>
      <c r="S800" s="135">
        <f t="shared" si="451"/>
        <v>0</v>
      </c>
      <c r="T800" s="135">
        <f t="shared" si="452"/>
        <v>0</v>
      </c>
      <c r="U800" s="135">
        <f t="shared" si="453"/>
        <v>0</v>
      </c>
      <c r="V800" s="135">
        <f t="shared" si="454"/>
        <v>0</v>
      </c>
      <c r="W800" s="135">
        <f t="shared" si="455"/>
        <v>0</v>
      </c>
      <c r="X800" s="135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1">
        <v>39901</v>
      </c>
      <c r="E801" s="137" t="s">
        <v>323</v>
      </c>
      <c r="G801" s="43">
        <v>6.6</v>
      </c>
      <c r="H801" s="135" t="str">
        <f t="shared" si="441"/>
        <v>P, S, T &amp; D Plant - Commodity</v>
      </c>
      <c r="I801" s="42">
        <f>'Plt. Class.'!L$259</f>
        <v>6124.2739424063257</v>
      </c>
      <c r="J801" s="135">
        <f t="shared" si="442"/>
        <v>2405.7967853429454</v>
      </c>
      <c r="K801" s="135">
        <f t="shared" si="443"/>
        <v>1361.197425749612</v>
      </c>
      <c r="L801" s="135">
        <f t="shared" si="444"/>
        <v>71.387675875178218</v>
      </c>
      <c r="M801" s="135">
        <f t="shared" si="445"/>
        <v>1117.368145816168</v>
      </c>
      <c r="N801" s="135">
        <f t="shared" si="446"/>
        <v>1168.5239096224225</v>
      </c>
      <c r="O801" s="135">
        <f t="shared" si="447"/>
        <v>0</v>
      </c>
      <c r="P801" s="135">
        <f t="shared" si="448"/>
        <v>0</v>
      </c>
      <c r="Q801" s="135">
        <f t="shared" si="449"/>
        <v>0</v>
      </c>
      <c r="R801" s="135">
        <f t="shared" si="450"/>
        <v>0</v>
      </c>
      <c r="S801" s="135">
        <f t="shared" si="451"/>
        <v>0</v>
      </c>
      <c r="T801" s="135">
        <f t="shared" si="452"/>
        <v>0</v>
      </c>
      <c r="U801" s="135">
        <f t="shared" si="453"/>
        <v>0</v>
      </c>
      <c r="V801" s="135">
        <f t="shared" si="454"/>
        <v>0</v>
      </c>
      <c r="W801" s="135">
        <f t="shared" si="455"/>
        <v>0</v>
      </c>
      <c r="X801" s="135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1">
        <v>39902</v>
      </c>
      <c r="E802" s="137" t="s">
        <v>324</v>
      </c>
      <c r="G802" s="43">
        <v>6.6</v>
      </c>
      <c r="H802" s="135" t="str">
        <f t="shared" si="441"/>
        <v>P, S, T &amp; D Plant - Commodity</v>
      </c>
      <c r="I802" s="42">
        <f>'Plt. Class.'!L$260</f>
        <v>1243.7540788856775</v>
      </c>
      <c r="J802" s="135">
        <f t="shared" si="442"/>
        <v>488.58355992557836</v>
      </c>
      <c r="K802" s="135">
        <f t="shared" si="443"/>
        <v>276.44009173429612</v>
      </c>
      <c r="L802" s="135">
        <f t="shared" si="444"/>
        <v>14.497834990221724</v>
      </c>
      <c r="M802" s="135">
        <f t="shared" si="445"/>
        <v>226.92178730818458</v>
      </c>
      <c r="N802" s="135">
        <f t="shared" si="446"/>
        <v>237.31080492739676</v>
      </c>
      <c r="O802" s="135">
        <f t="shared" si="447"/>
        <v>0</v>
      </c>
      <c r="P802" s="135">
        <f t="shared" si="448"/>
        <v>0</v>
      </c>
      <c r="Q802" s="135">
        <f t="shared" si="449"/>
        <v>0</v>
      </c>
      <c r="R802" s="135">
        <f t="shared" si="450"/>
        <v>0</v>
      </c>
      <c r="S802" s="135">
        <f t="shared" si="451"/>
        <v>0</v>
      </c>
      <c r="T802" s="135">
        <f t="shared" si="452"/>
        <v>0</v>
      </c>
      <c r="U802" s="135">
        <f t="shared" si="453"/>
        <v>0</v>
      </c>
      <c r="V802" s="135">
        <f t="shared" si="454"/>
        <v>0</v>
      </c>
      <c r="W802" s="135">
        <f t="shared" si="455"/>
        <v>0</v>
      </c>
      <c r="X802" s="135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1">
        <v>39903</v>
      </c>
      <c r="E803" s="137" t="s">
        <v>325</v>
      </c>
      <c r="G803" s="43">
        <v>6.6</v>
      </c>
      <c r="H803" s="135" t="str">
        <f t="shared" si="441"/>
        <v>P, S, T &amp; D Plant - Commodity</v>
      </c>
      <c r="I803" s="42">
        <f>'Plt. Class.'!L$261</f>
        <v>413.82445849562401</v>
      </c>
      <c r="J803" s="135">
        <f t="shared" si="442"/>
        <v>162.5625439533946</v>
      </c>
      <c r="K803" s="135">
        <f t="shared" si="443"/>
        <v>91.977725508983724</v>
      </c>
      <c r="L803" s="135">
        <f t="shared" si="444"/>
        <v>4.8237499808343376</v>
      </c>
      <c r="M803" s="135">
        <f t="shared" si="445"/>
        <v>75.501891690519813</v>
      </c>
      <c r="N803" s="135">
        <f t="shared" si="446"/>
        <v>78.958547361891604</v>
      </c>
      <c r="O803" s="135">
        <f t="shared" si="447"/>
        <v>0</v>
      </c>
      <c r="P803" s="135">
        <f t="shared" si="448"/>
        <v>0</v>
      </c>
      <c r="Q803" s="135">
        <f t="shared" si="449"/>
        <v>0</v>
      </c>
      <c r="R803" s="135">
        <f t="shared" si="450"/>
        <v>0</v>
      </c>
      <c r="S803" s="135">
        <f t="shared" si="451"/>
        <v>0</v>
      </c>
      <c r="T803" s="135">
        <f t="shared" si="452"/>
        <v>0</v>
      </c>
      <c r="U803" s="135">
        <f t="shared" si="453"/>
        <v>0</v>
      </c>
      <c r="V803" s="135">
        <f t="shared" si="454"/>
        <v>0</v>
      </c>
      <c r="W803" s="135">
        <f t="shared" si="455"/>
        <v>0</v>
      </c>
      <c r="X803" s="135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1">
        <v>39904</v>
      </c>
      <c r="E804" s="137" t="s">
        <v>326</v>
      </c>
      <c r="G804" s="43">
        <v>6.6</v>
      </c>
      <c r="H804" s="135" t="str">
        <f t="shared" si="441"/>
        <v>P, S, T &amp; D Plant - Commodity</v>
      </c>
      <c r="I804" s="42">
        <f>'Plt. Class.'!L$262</f>
        <v>0</v>
      </c>
      <c r="J804" s="135">
        <f t="shared" si="442"/>
        <v>0</v>
      </c>
      <c r="K804" s="135">
        <f t="shared" si="443"/>
        <v>0</v>
      </c>
      <c r="L804" s="135">
        <f t="shared" si="444"/>
        <v>0</v>
      </c>
      <c r="M804" s="135">
        <f t="shared" si="445"/>
        <v>0</v>
      </c>
      <c r="N804" s="135">
        <f t="shared" si="446"/>
        <v>0</v>
      </c>
      <c r="O804" s="135">
        <f t="shared" si="447"/>
        <v>0</v>
      </c>
      <c r="P804" s="135">
        <f t="shared" si="448"/>
        <v>0</v>
      </c>
      <c r="Q804" s="135">
        <f t="shared" si="449"/>
        <v>0</v>
      </c>
      <c r="R804" s="135">
        <f t="shared" si="450"/>
        <v>0</v>
      </c>
      <c r="S804" s="135">
        <f t="shared" si="451"/>
        <v>0</v>
      </c>
      <c r="T804" s="135">
        <f t="shared" si="452"/>
        <v>0</v>
      </c>
      <c r="U804" s="135">
        <f t="shared" si="453"/>
        <v>0</v>
      </c>
      <c r="V804" s="135">
        <f t="shared" si="454"/>
        <v>0</v>
      </c>
      <c r="W804" s="135">
        <f t="shared" si="455"/>
        <v>0</v>
      </c>
      <c r="X804" s="135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1">
        <v>39905</v>
      </c>
      <c r="E805" s="137" t="s">
        <v>327</v>
      </c>
      <c r="G805" s="43">
        <v>6.6</v>
      </c>
      <c r="H805" s="135" t="str">
        <f t="shared" si="441"/>
        <v>P, S, T &amp; D Plant - Commodity</v>
      </c>
      <c r="I805" s="42">
        <f>'Plt. Class.'!L$263</f>
        <v>0</v>
      </c>
      <c r="J805" s="135">
        <f t="shared" si="442"/>
        <v>0</v>
      </c>
      <c r="K805" s="135">
        <f t="shared" si="443"/>
        <v>0</v>
      </c>
      <c r="L805" s="135">
        <f t="shared" si="444"/>
        <v>0</v>
      </c>
      <c r="M805" s="135">
        <f t="shared" si="445"/>
        <v>0</v>
      </c>
      <c r="N805" s="135">
        <f t="shared" si="446"/>
        <v>0</v>
      </c>
      <c r="O805" s="135">
        <f t="shared" si="447"/>
        <v>0</v>
      </c>
      <c r="P805" s="135">
        <f t="shared" si="448"/>
        <v>0</v>
      </c>
      <c r="Q805" s="135">
        <f t="shared" si="449"/>
        <v>0</v>
      </c>
      <c r="R805" s="135">
        <f t="shared" si="450"/>
        <v>0</v>
      </c>
      <c r="S805" s="135">
        <f t="shared" si="451"/>
        <v>0</v>
      </c>
      <c r="T805" s="135">
        <f t="shared" si="452"/>
        <v>0</v>
      </c>
      <c r="U805" s="135">
        <f t="shared" si="453"/>
        <v>0</v>
      </c>
      <c r="V805" s="135">
        <f t="shared" si="454"/>
        <v>0</v>
      </c>
      <c r="W805" s="135">
        <f t="shared" si="455"/>
        <v>0</v>
      </c>
      <c r="X805" s="135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1">
        <v>39906</v>
      </c>
      <c r="E806" s="137" t="s">
        <v>328</v>
      </c>
      <c r="G806" s="43">
        <v>6.6</v>
      </c>
      <c r="H806" s="135" t="str">
        <f t="shared" si="441"/>
        <v>P, S, T &amp; D Plant - Commodity</v>
      </c>
      <c r="I806" s="42">
        <f>'Plt. Class.'!L$264</f>
        <v>687.76205627078264</v>
      </c>
      <c r="J806" s="135">
        <f t="shared" si="442"/>
        <v>270.17337232419385</v>
      </c>
      <c r="K806" s="135">
        <f t="shared" si="443"/>
        <v>152.86382505551492</v>
      </c>
      <c r="L806" s="135">
        <f t="shared" si="444"/>
        <v>8.0169070185344165</v>
      </c>
      <c r="M806" s="135">
        <f t="shared" si="445"/>
        <v>125.48155435320875</v>
      </c>
      <c r="N806" s="135">
        <f t="shared" si="446"/>
        <v>131.22639751933076</v>
      </c>
      <c r="O806" s="135">
        <f t="shared" si="447"/>
        <v>0</v>
      </c>
      <c r="P806" s="135">
        <f t="shared" si="448"/>
        <v>0</v>
      </c>
      <c r="Q806" s="135">
        <f t="shared" si="449"/>
        <v>0</v>
      </c>
      <c r="R806" s="135">
        <f t="shared" si="450"/>
        <v>0</v>
      </c>
      <c r="S806" s="135">
        <f t="shared" si="451"/>
        <v>0</v>
      </c>
      <c r="T806" s="135">
        <f t="shared" si="452"/>
        <v>0</v>
      </c>
      <c r="U806" s="135">
        <f t="shared" si="453"/>
        <v>0</v>
      </c>
      <c r="V806" s="135">
        <f t="shared" si="454"/>
        <v>0</v>
      </c>
      <c r="W806" s="135">
        <f t="shared" si="455"/>
        <v>0</v>
      </c>
      <c r="X806" s="135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1">
        <v>39907</v>
      </c>
      <c r="E807" s="137" t="s">
        <v>329</v>
      </c>
      <c r="G807" s="43">
        <v>6.6</v>
      </c>
      <c r="H807" s="135" t="str">
        <f t="shared" si="441"/>
        <v>P, S, T &amp; D Plant - Commodity</v>
      </c>
      <c r="I807" s="42">
        <f>'Plt. Class.'!L$265</f>
        <v>158.26724087386339</v>
      </c>
      <c r="J807" s="135">
        <f t="shared" si="442"/>
        <v>62.172075073740402</v>
      </c>
      <c r="K807" s="135">
        <f t="shared" si="443"/>
        <v>35.176898173393852</v>
      </c>
      <c r="L807" s="135">
        <f t="shared" si="444"/>
        <v>1.8448440744835168</v>
      </c>
      <c r="M807" s="135">
        <f t="shared" si="445"/>
        <v>28.875712474936286</v>
      </c>
      <c r="N807" s="135">
        <f t="shared" si="446"/>
        <v>30.19771107730935</v>
      </c>
      <c r="O807" s="135">
        <f t="shared" si="447"/>
        <v>0</v>
      </c>
      <c r="P807" s="135">
        <f t="shared" si="448"/>
        <v>0</v>
      </c>
      <c r="Q807" s="135">
        <f t="shared" si="449"/>
        <v>0</v>
      </c>
      <c r="R807" s="135">
        <f t="shared" si="450"/>
        <v>0</v>
      </c>
      <c r="S807" s="135">
        <f t="shared" si="451"/>
        <v>0</v>
      </c>
      <c r="T807" s="135">
        <f t="shared" si="452"/>
        <v>0</v>
      </c>
      <c r="U807" s="135">
        <f t="shared" si="453"/>
        <v>0</v>
      </c>
      <c r="V807" s="135">
        <f t="shared" si="454"/>
        <v>0</v>
      </c>
      <c r="W807" s="135">
        <f t="shared" si="455"/>
        <v>0</v>
      </c>
      <c r="X807" s="135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1">
        <v>39908</v>
      </c>
      <c r="E808" s="137" t="s">
        <v>330</v>
      </c>
      <c r="G808" s="43">
        <v>6.6</v>
      </c>
      <c r="H808" s="135" t="str">
        <f t="shared" si="441"/>
        <v>P, S, T &amp; D Plant - Commodity</v>
      </c>
      <c r="I808" s="42">
        <f>'Plt. Class.'!L$266</f>
        <v>59204.178550062381</v>
      </c>
      <c r="J808" s="135">
        <f t="shared" si="442"/>
        <v>23257.160566962742</v>
      </c>
      <c r="K808" s="135">
        <f t="shared" si="443"/>
        <v>13158.87829215895</v>
      </c>
      <c r="L808" s="135">
        <f t="shared" si="444"/>
        <v>690.11424840466748</v>
      </c>
      <c r="M808" s="135">
        <f t="shared" si="445"/>
        <v>10801.747902390536</v>
      </c>
      <c r="N808" s="135">
        <f t="shared" si="446"/>
        <v>11296.277540145491</v>
      </c>
      <c r="O808" s="135">
        <f t="shared" si="447"/>
        <v>0</v>
      </c>
      <c r="P808" s="135">
        <f t="shared" si="448"/>
        <v>0</v>
      </c>
      <c r="Q808" s="135">
        <f t="shared" si="449"/>
        <v>0</v>
      </c>
      <c r="R808" s="135">
        <f t="shared" si="450"/>
        <v>0</v>
      </c>
      <c r="S808" s="135">
        <f t="shared" si="451"/>
        <v>0</v>
      </c>
      <c r="T808" s="135">
        <f t="shared" si="452"/>
        <v>0</v>
      </c>
      <c r="U808" s="135">
        <f t="shared" si="453"/>
        <v>0</v>
      </c>
      <c r="V808" s="135">
        <f t="shared" si="454"/>
        <v>0</v>
      </c>
      <c r="W808" s="135">
        <f t="shared" si="455"/>
        <v>0</v>
      </c>
      <c r="X808" s="135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1">
        <v>39909</v>
      </c>
      <c r="E809" s="137" t="s">
        <v>331</v>
      </c>
      <c r="G809" s="43">
        <v>6.6</v>
      </c>
      <c r="H809" s="135" t="str">
        <f t="shared" si="441"/>
        <v>P, S, T &amp; D Plant - Commodity</v>
      </c>
      <c r="I809" s="42">
        <f>'Plt. Class.'!L$267</f>
        <v>5.5615156723806436</v>
      </c>
      <c r="J809" s="135">
        <f t="shared" si="442"/>
        <v>2.1847286147018097</v>
      </c>
      <c r="K809" s="135">
        <f t="shared" si="443"/>
        <v>1.236117274913433</v>
      </c>
      <c r="L809" s="135">
        <f t="shared" si="444"/>
        <v>6.4827877055845126E-2</v>
      </c>
      <c r="M809" s="135">
        <f t="shared" si="445"/>
        <v>1.014693417246753</v>
      </c>
      <c r="N809" s="135">
        <f t="shared" si="446"/>
        <v>1.0611484884628031</v>
      </c>
      <c r="O809" s="135">
        <f t="shared" si="447"/>
        <v>0</v>
      </c>
      <c r="P809" s="135">
        <f t="shared" si="448"/>
        <v>0</v>
      </c>
      <c r="Q809" s="135">
        <f t="shared" si="449"/>
        <v>0</v>
      </c>
      <c r="R809" s="135">
        <f t="shared" si="450"/>
        <v>0</v>
      </c>
      <c r="S809" s="135">
        <f t="shared" si="451"/>
        <v>0</v>
      </c>
      <c r="T809" s="135">
        <f t="shared" si="452"/>
        <v>0</v>
      </c>
      <c r="U809" s="135">
        <f t="shared" si="453"/>
        <v>0</v>
      </c>
      <c r="V809" s="135">
        <f t="shared" si="454"/>
        <v>0</v>
      </c>
      <c r="W809" s="135">
        <f t="shared" si="455"/>
        <v>0</v>
      </c>
      <c r="X809" s="135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1">
        <v>39924</v>
      </c>
      <c r="E810" s="137" t="s">
        <v>332</v>
      </c>
      <c r="G810" s="43">
        <v>6.6</v>
      </c>
      <c r="H810" s="135" t="str">
        <f t="shared" si="441"/>
        <v>P, S, T &amp; D Plant - Commodity</v>
      </c>
      <c r="I810" s="42">
        <f>'Plt. Class.'!L$268</f>
        <v>0</v>
      </c>
      <c r="J810" s="135">
        <f t="shared" si="442"/>
        <v>0</v>
      </c>
      <c r="K810" s="135">
        <f t="shared" si="443"/>
        <v>0</v>
      </c>
      <c r="L810" s="135">
        <f t="shared" si="444"/>
        <v>0</v>
      </c>
      <c r="M810" s="135">
        <f t="shared" si="445"/>
        <v>0</v>
      </c>
      <c r="N810" s="135">
        <f t="shared" si="446"/>
        <v>0</v>
      </c>
      <c r="O810" s="135">
        <f t="shared" si="447"/>
        <v>0</v>
      </c>
      <c r="P810" s="135">
        <f t="shared" si="448"/>
        <v>0</v>
      </c>
      <c r="Q810" s="135">
        <f t="shared" si="449"/>
        <v>0</v>
      </c>
      <c r="R810" s="135">
        <f t="shared" si="450"/>
        <v>0</v>
      </c>
      <c r="S810" s="135">
        <f t="shared" si="451"/>
        <v>0</v>
      </c>
      <c r="T810" s="135">
        <f t="shared" si="452"/>
        <v>0</v>
      </c>
      <c r="U810" s="135">
        <f t="shared" si="453"/>
        <v>0</v>
      </c>
      <c r="V810" s="135">
        <f t="shared" si="454"/>
        <v>0</v>
      </c>
      <c r="W810" s="135">
        <f t="shared" si="455"/>
        <v>0</v>
      </c>
      <c r="X810" s="135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5"/>
      <c r="I812" s="42">
        <f>'Plt. Class.'!L$270</f>
        <v>90315.146977527242</v>
      </c>
      <c r="J812" s="42">
        <f>SUM(J777:J810)</f>
        <v>35478.473417362831</v>
      </c>
      <c r="K812" s="42">
        <f t="shared" ref="K812:X812" si="459">SUM(K777:K810)</f>
        <v>20073.684934430632</v>
      </c>
      <c r="L812" s="42">
        <f t="shared" si="459"/>
        <v>1052.7596413359513</v>
      </c>
      <c r="M812" s="42">
        <f t="shared" si="459"/>
        <v>16477.915466619881</v>
      </c>
      <c r="N812" s="42">
        <f t="shared" si="459"/>
        <v>17232.313517777959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5"/>
      <c r="I813" s="42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359</v>
      </c>
      <c r="E814" s="44"/>
      <c r="G814" s="43">
        <v>6.6</v>
      </c>
      <c r="H814" s="135" t="str">
        <f>VLOOKUP($G814,alloc,3)</f>
        <v>P, S, T &amp; D Plant - Commodity</v>
      </c>
      <c r="I814" s="42">
        <f>'Plt. Class.'!L$272</f>
        <v>2224.6139280053508</v>
      </c>
      <c r="J814" s="135">
        <f>$I814*VLOOKUP($G814,alloc,6)</f>
        <v>873.89445458436512</v>
      </c>
      <c r="K814" s="135">
        <f>$I814*VLOOKUP($G814,alloc,7)</f>
        <v>494.4486122868978</v>
      </c>
      <c r="L814" s="135">
        <f>$I814*VLOOKUP($G814,alloc,8)</f>
        <v>25.931240100186312</v>
      </c>
      <c r="M814" s="135">
        <f>$I814*VLOOKUP($G814,alloc,9)</f>
        <v>405.8787642858909</v>
      </c>
      <c r="N814" s="135">
        <f>$I814*VLOOKUP($G814,alloc,10)</f>
        <v>424.46085674801077</v>
      </c>
      <c r="O814" s="135">
        <f>$I814*VLOOKUP($G814,alloc,11)</f>
        <v>0</v>
      </c>
      <c r="P814" s="135">
        <f>$I814*VLOOKUP($G814,alloc,12)</f>
        <v>0</v>
      </c>
      <c r="Q814" s="135">
        <f>$I814*VLOOKUP($G814,alloc,13)</f>
        <v>0</v>
      </c>
      <c r="R814" s="135">
        <f>$I814*VLOOKUP($G814,alloc,14)</f>
        <v>0</v>
      </c>
      <c r="S814" s="135">
        <f>$I814*VLOOKUP($G814,alloc,15)</f>
        <v>0</v>
      </c>
      <c r="T814" s="135">
        <f>$I814*VLOOKUP($G814,alloc,16)</f>
        <v>0</v>
      </c>
      <c r="U814" s="135">
        <f>$I814*VLOOKUP($G814,alloc,17)</f>
        <v>0</v>
      </c>
      <c r="V814" s="135">
        <f>$I814*VLOOKUP($G814,alloc,18)</f>
        <v>0</v>
      </c>
      <c r="W814" s="135">
        <f>$I814*VLOOKUP($G814,alloc,19)</f>
        <v>0</v>
      </c>
      <c r="X814" s="135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7624618.969872552</v>
      </c>
      <c r="J816" s="42">
        <f t="shared" ref="J816:X816" si="460">J675+J687+J726+J769+J812</f>
        <v>2995176.8943857616</v>
      </c>
      <c r="K816" s="42">
        <f t="shared" si="460"/>
        <v>1694668.104613598</v>
      </c>
      <c r="L816" s="42">
        <f t="shared" si="460"/>
        <v>88876.466469612409</v>
      </c>
      <c r="M816" s="42">
        <f t="shared" si="460"/>
        <v>1391104.7156022259</v>
      </c>
      <c r="N816" s="42">
        <f t="shared" si="460"/>
        <v>1454792.7888013537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387</v>
      </c>
      <c r="E818" s="44"/>
      <c r="G818" s="43"/>
      <c r="H818" s="44"/>
      <c r="I818" s="42">
        <f>'Plt. Class.'!L$276</f>
        <v>318847.23468298506</v>
      </c>
      <c r="J818" s="42">
        <f t="shared" ref="J818:X818" si="461">J677+J689+J728+J771+J814</f>
        <v>125252.66822313545</v>
      </c>
      <c r="K818" s="42">
        <f t="shared" si="461"/>
        <v>70867.834969402218</v>
      </c>
      <c r="L818" s="42">
        <f t="shared" si="461"/>
        <v>3716.6467825086152</v>
      </c>
      <c r="M818" s="42">
        <f t="shared" si="461"/>
        <v>58173.384594934614</v>
      </c>
      <c r="N818" s="42">
        <f t="shared" si="461"/>
        <v>60836.700113004226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8"/>
      <c r="H821" s="44"/>
      <c r="I821" s="44"/>
      <c r="J821" s="42"/>
      <c r="K821" s="131"/>
      <c r="L821" s="131"/>
      <c r="M821" s="131"/>
      <c r="N821" s="45"/>
      <c r="O821" s="45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0" t="s">
        <v>38</v>
      </c>
      <c r="H822" s="148" t="s">
        <v>38</v>
      </c>
      <c r="I822" s="45" t="s">
        <v>1</v>
      </c>
      <c r="J822" s="3" t="s">
        <v>56</v>
      </c>
      <c r="K822" s="3" t="s">
        <v>608</v>
      </c>
      <c r="L822" s="3" t="s">
        <v>608</v>
      </c>
      <c r="M822" s="68" t="s">
        <v>609</v>
      </c>
      <c r="N822" s="68" t="s">
        <v>609</v>
      </c>
      <c r="O822" s="45"/>
      <c r="P822" s="45"/>
      <c r="Q822" s="45"/>
      <c r="R822" s="45"/>
      <c r="S822" s="45"/>
      <c r="T822" s="131"/>
      <c r="U822" s="131"/>
      <c r="V822" s="131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1" t="s">
        <v>301</v>
      </c>
      <c r="B823" s="44"/>
      <c r="C823" s="131" t="s">
        <v>299</v>
      </c>
      <c r="D823" s="44"/>
      <c r="E823" s="44"/>
      <c r="F823" s="44"/>
      <c r="G823" s="130" t="s">
        <v>39</v>
      </c>
      <c r="H823" s="148" t="s">
        <v>21</v>
      </c>
      <c r="I823" s="45" t="s">
        <v>2</v>
      </c>
      <c r="J823" s="3" t="s">
        <v>508</v>
      </c>
      <c r="K823" s="68" t="s">
        <v>610</v>
      </c>
      <c r="L823" s="68" t="s">
        <v>611</v>
      </c>
      <c r="M823" s="68" t="s">
        <v>610</v>
      </c>
      <c r="N823" s="68" t="s">
        <v>611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2" t="s">
        <v>300</v>
      </c>
      <c r="B824" s="133"/>
      <c r="C824" s="132" t="s">
        <v>300</v>
      </c>
      <c r="D824" s="44"/>
      <c r="E824" s="44"/>
      <c r="F824" s="44"/>
      <c r="G824" s="128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333</v>
      </c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6">
        <v>30100</v>
      </c>
      <c r="D827" s="44"/>
      <c r="E827" s="137" t="s">
        <v>334</v>
      </c>
      <c r="G827" s="43"/>
      <c r="H827" s="135"/>
      <c r="I827" s="42">
        <f>'Plt. Class.'!G$14</f>
        <v>8329.7199999999993</v>
      </c>
      <c r="J827" s="135">
        <f>+J14+J285+J556</f>
        <v>5052.9047391353724</v>
      </c>
      <c r="K827" s="135">
        <f t="shared" ref="K827:X827" si="463">+K14+K285+K556</f>
        <v>1994.3197137238599</v>
      </c>
      <c r="L827" s="135">
        <f t="shared" si="463"/>
        <v>19.618163483365073</v>
      </c>
      <c r="M827" s="135">
        <f t="shared" si="463"/>
        <v>644.9333317824852</v>
      </c>
      <c r="N827" s="135">
        <f t="shared" si="463"/>
        <v>617.94405187491623</v>
      </c>
      <c r="O827" s="135">
        <f t="shared" si="463"/>
        <v>0</v>
      </c>
      <c r="P827" s="135">
        <f t="shared" si="463"/>
        <v>0</v>
      </c>
      <c r="Q827" s="135">
        <f t="shared" si="463"/>
        <v>0</v>
      </c>
      <c r="R827" s="135">
        <f t="shared" si="463"/>
        <v>0</v>
      </c>
      <c r="S827" s="135">
        <f t="shared" si="463"/>
        <v>0</v>
      </c>
      <c r="T827" s="135">
        <f t="shared" si="463"/>
        <v>0</v>
      </c>
      <c r="U827" s="135">
        <f t="shared" si="463"/>
        <v>0</v>
      </c>
      <c r="V827" s="135">
        <f t="shared" si="463"/>
        <v>0</v>
      </c>
      <c r="W827" s="135">
        <f t="shared" si="463"/>
        <v>0</v>
      </c>
      <c r="X827" s="135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6">
        <v>30200</v>
      </c>
      <c r="D828" s="44"/>
      <c r="E828" s="137" t="s">
        <v>196</v>
      </c>
      <c r="G828" s="43"/>
      <c r="H828" s="135"/>
      <c r="I828" s="42">
        <f>'Plt. Class.'!G$15</f>
        <v>119852.68999999996</v>
      </c>
      <c r="J828" s="135">
        <f t="shared" ref="J828:X828" si="464">+J15+J286+J557</f>
        <v>72704.03150395483</v>
      </c>
      <c r="K828" s="135">
        <f t="shared" si="464"/>
        <v>28695.392211242925</v>
      </c>
      <c r="L828" s="135">
        <f t="shared" si="464"/>
        <v>282.27715533548229</v>
      </c>
      <c r="M828" s="135">
        <f t="shared" si="464"/>
        <v>9279.6630240624327</v>
      </c>
      <c r="N828" s="135">
        <f t="shared" si="464"/>
        <v>8891.3261054042941</v>
      </c>
      <c r="O828" s="135">
        <f t="shared" si="464"/>
        <v>0</v>
      </c>
      <c r="P828" s="135">
        <f t="shared" si="464"/>
        <v>0</v>
      </c>
      <c r="Q828" s="135">
        <f t="shared" si="464"/>
        <v>0</v>
      </c>
      <c r="R828" s="135">
        <f t="shared" si="464"/>
        <v>0</v>
      </c>
      <c r="S828" s="135">
        <f t="shared" si="464"/>
        <v>0</v>
      </c>
      <c r="T828" s="135">
        <f t="shared" si="464"/>
        <v>0</v>
      </c>
      <c r="U828" s="135">
        <f t="shared" si="464"/>
        <v>0</v>
      </c>
      <c r="V828" s="135">
        <f t="shared" si="464"/>
        <v>0</v>
      </c>
      <c r="W828" s="135">
        <f t="shared" si="464"/>
        <v>0</v>
      </c>
      <c r="X828" s="135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8">
        <v>30300</v>
      </c>
      <c r="D829" s="44"/>
      <c r="E829" s="137" t="s">
        <v>335</v>
      </c>
      <c r="G829" s="43"/>
      <c r="H829" s="135"/>
      <c r="I829" s="42">
        <f>'Plt. Class.'!G$16</f>
        <v>0</v>
      </c>
      <c r="J829" s="135">
        <f t="shared" ref="J829:X829" si="465">+J16+J287+J558</f>
        <v>0</v>
      </c>
      <c r="K829" s="135">
        <f t="shared" si="465"/>
        <v>0</v>
      </c>
      <c r="L829" s="135">
        <f t="shared" si="465"/>
        <v>0</v>
      </c>
      <c r="M829" s="135">
        <f t="shared" si="465"/>
        <v>0</v>
      </c>
      <c r="N829" s="135">
        <f t="shared" si="465"/>
        <v>0</v>
      </c>
      <c r="O829" s="135">
        <f t="shared" si="465"/>
        <v>0</v>
      </c>
      <c r="P829" s="135">
        <f t="shared" si="465"/>
        <v>0</v>
      </c>
      <c r="Q829" s="135">
        <f t="shared" si="465"/>
        <v>0</v>
      </c>
      <c r="R829" s="135">
        <f t="shared" si="465"/>
        <v>0</v>
      </c>
      <c r="S829" s="135">
        <f t="shared" si="465"/>
        <v>0</v>
      </c>
      <c r="T829" s="135">
        <f t="shared" si="465"/>
        <v>0</v>
      </c>
      <c r="U829" s="135">
        <f t="shared" si="465"/>
        <v>0</v>
      </c>
      <c r="V829" s="135">
        <f t="shared" si="465"/>
        <v>0</v>
      </c>
      <c r="W829" s="135">
        <f t="shared" si="465"/>
        <v>0</v>
      </c>
      <c r="X829" s="135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336</v>
      </c>
      <c r="E831" s="44"/>
      <c r="G831" s="43"/>
      <c r="H831" s="135"/>
      <c r="I831" s="42">
        <f>'Plt. Class.'!G$18</f>
        <v>128182.40999999996</v>
      </c>
      <c r="J831" s="42">
        <f t="shared" ref="J831:X831" si="466">SUM(J827:J829)</f>
        <v>77756.936243090197</v>
      </c>
      <c r="K831" s="42">
        <f t="shared" si="466"/>
        <v>30689.711924966785</v>
      </c>
      <c r="L831" s="42">
        <f t="shared" si="466"/>
        <v>301.89531881884739</v>
      </c>
      <c r="M831" s="42">
        <f t="shared" si="466"/>
        <v>9924.5963558449184</v>
      </c>
      <c r="N831" s="42">
        <f t="shared" si="466"/>
        <v>9509.2701572792103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5"/>
      <c r="I832" s="42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345</v>
      </c>
      <c r="E833" s="44"/>
      <c r="G833" s="43"/>
      <c r="H833" s="135"/>
      <c r="I833" s="42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5"/>
      <c r="I834" s="42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6">
        <v>32520</v>
      </c>
      <c r="D835" s="44"/>
      <c r="E835" s="137" t="s">
        <v>337</v>
      </c>
      <c r="G835" s="43"/>
      <c r="H835" s="135"/>
      <c r="I835" s="42">
        <f>'Plt. Class.'!G$22</f>
        <v>0</v>
      </c>
      <c r="J835" s="135">
        <f t="shared" ref="J835:X835" si="467">+J22+J293+J564</f>
        <v>0</v>
      </c>
      <c r="K835" s="135">
        <f t="shared" si="467"/>
        <v>0</v>
      </c>
      <c r="L835" s="135">
        <f t="shared" si="467"/>
        <v>0</v>
      </c>
      <c r="M835" s="135">
        <f t="shared" si="467"/>
        <v>0</v>
      </c>
      <c r="N835" s="135">
        <f t="shared" si="467"/>
        <v>0</v>
      </c>
      <c r="O835" s="135">
        <f t="shared" si="467"/>
        <v>0</v>
      </c>
      <c r="P835" s="135">
        <f t="shared" si="467"/>
        <v>0</v>
      </c>
      <c r="Q835" s="135">
        <f t="shared" si="467"/>
        <v>0</v>
      </c>
      <c r="R835" s="135">
        <f t="shared" si="467"/>
        <v>0</v>
      </c>
      <c r="S835" s="135">
        <f t="shared" si="467"/>
        <v>0</v>
      </c>
      <c r="T835" s="135">
        <f t="shared" si="467"/>
        <v>0</v>
      </c>
      <c r="U835" s="135">
        <f t="shared" si="467"/>
        <v>0</v>
      </c>
      <c r="V835" s="135">
        <f t="shared" si="467"/>
        <v>0</v>
      </c>
      <c r="W835" s="135">
        <f t="shared" si="467"/>
        <v>0</v>
      </c>
      <c r="X835" s="135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6">
        <v>32540</v>
      </c>
      <c r="D836" s="44"/>
      <c r="E836" s="137" t="s">
        <v>338</v>
      </c>
      <c r="G836" s="43"/>
      <c r="H836" s="135"/>
      <c r="I836" s="42">
        <f>'Plt. Class.'!G$23</f>
        <v>0</v>
      </c>
      <c r="J836" s="135">
        <f t="shared" ref="J836:X836" si="469">+J23+J294+J565</f>
        <v>0</v>
      </c>
      <c r="K836" s="135">
        <f t="shared" si="469"/>
        <v>0</v>
      </c>
      <c r="L836" s="135">
        <f t="shared" si="469"/>
        <v>0</v>
      </c>
      <c r="M836" s="135">
        <f t="shared" si="469"/>
        <v>0</v>
      </c>
      <c r="N836" s="135">
        <f t="shared" si="469"/>
        <v>0</v>
      </c>
      <c r="O836" s="135">
        <f t="shared" si="469"/>
        <v>0</v>
      </c>
      <c r="P836" s="135">
        <f t="shared" si="469"/>
        <v>0</v>
      </c>
      <c r="Q836" s="135">
        <f t="shared" si="469"/>
        <v>0</v>
      </c>
      <c r="R836" s="135">
        <f t="shared" si="469"/>
        <v>0</v>
      </c>
      <c r="S836" s="135">
        <f t="shared" si="469"/>
        <v>0</v>
      </c>
      <c r="T836" s="135">
        <f t="shared" si="469"/>
        <v>0</v>
      </c>
      <c r="U836" s="135">
        <f t="shared" si="469"/>
        <v>0</v>
      </c>
      <c r="V836" s="135">
        <f t="shared" si="469"/>
        <v>0</v>
      </c>
      <c r="W836" s="135">
        <f t="shared" si="469"/>
        <v>0</v>
      </c>
      <c r="X836" s="135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6">
        <v>33100</v>
      </c>
      <c r="D837" s="44"/>
      <c r="E837" s="137" t="s">
        <v>339</v>
      </c>
      <c r="G837" s="43"/>
      <c r="H837" s="135"/>
      <c r="I837" s="42">
        <f>'Plt. Class.'!G$24</f>
        <v>0</v>
      </c>
      <c r="J837" s="135">
        <f t="shared" ref="J837:X837" si="470">+J24+J295+J566</f>
        <v>0</v>
      </c>
      <c r="K837" s="135">
        <f t="shared" si="470"/>
        <v>0</v>
      </c>
      <c r="L837" s="135">
        <f t="shared" si="470"/>
        <v>0</v>
      </c>
      <c r="M837" s="135">
        <f t="shared" si="470"/>
        <v>0</v>
      </c>
      <c r="N837" s="135">
        <f t="shared" si="470"/>
        <v>0</v>
      </c>
      <c r="O837" s="135">
        <f t="shared" si="470"/>
        <v>0</v>
      </c>
      <c r="P837" s="135">
        <f t="shared" si="470"/>
        <v>0</v>
      </c>
      <c r="Q837" s="135">
        <f t="shared" si="470"/>
        <v>0</v>
      </c>
      <c r="R837" s="135">
        <f t="shared" si="470"/>
        <v>0</v>
      </c>
      <c r="S837" s="135">
        <f t="shared" si="470"/>
        <v>0</v>
      </c>
      <c r="T837" s="135">
        <f t="shared" si="470"/>
        <v>0</v>
      </c>
      <c r="U837" s="135">
        <f t="shared" si="470"/>
        <v>0</v>
      </c>
      <c r="V837" s="135">
        <f t="shared" si="470"/>
        <v>0</v>
      </c>
      <c r="W837" s="135">
        <f t="shared" si="470"/>
        <v>0</v>
      </c>
      <c r="X837" s="135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6">
        <v>33201</v>
      </c>
      <c r="D838" s="44"/>
      <c r="E838" s="137" t="s">
        <v>340</v>
      </c>
      <c r="G838" s="43"/>
      <c r="H838" s="135"/>
      <c r="I838" s="42">
        <f>'Plt. Class.'!G$25</f>
        <v>0</v>
      </c>
      <c r="J838" s="135">
        <f t="shared" ref="J838:X838" si="471">+J25+J296+J567</f>
        <v>0</v>
      </c>
      <c r="K838" s="135">
        <f t="shared" si="471"/>
        <v>0</v>
      </c>
      <c r="L838" s="135">
        <f t="shared" si="471"/>
        <v>0</v>
      </c>
      <c r="M838" s="135">
        <f t="shared" si="471"/>
        <v>0</v>
      </c>
      <c r="N838" s="135">
        <f t="shared" si="471"/>
        <v>0</v>
      </c>
      <c r="O838" s="135">
        <f t="shared" si="471"/>
        <v>0</v>
      </c>
      <c r="P838" s="135">
        <f t="shared" si="471"/>
        <v>0</v>
      </c>
      <c r="Q838" s="135">
        <f t="shared" si="471"/>
        <v>0</v>
      </c>
      <c r="R838" s="135">
        <f t="shared" si="471"/>
        <v>0</v>
      </c>
      <c r="S838" s="135">
        <f t="shared" si="471"/>
        <v>0</v>
      </c>
      <c r="T838" s="135">
        <f t="shared" si="471"/>
        <v>0</v>
      </c>
      <c r="U838" s="135">
        <f t="shared" si="471"/>
        <v>0</v>
      </c>
      <c r="V838" s="135">
        <f t="shared" si="471"/>
        <v>0</v>
      </c>
      <c r="W838" s="135">
        <f t="shared" si="471"/>
        <v>0</v>
      </c>
      <c r="X838" s="135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6">
        <v>33202</v>
      </c>
      <c r="D839" s="44"/>
      <c r="E839" s="137" t="s">
        <v>341</v>
      </c>
      <c r="G839" s="43"/>
      <c r="H839" s="135"/>
      <c r="I839" s="42">
        <f>'Plt. Class.'!G$26</f>
        <v>0</v>
      </c>
      <c r="J839" s="135">
        <f t="shared" ref="J839:X839" si="472">+J26+J297+J568</f>
        <v>0</v>
      </c>
      <c r="K839" s="135">
        <f t="shared" si="472"/>
        <v>0</v>
      </c>
      <c r="L839" s="135">
        <f t="shared" si="472"/>
        <v>0</v>
      </c>
      <c r="M839" s="135">
        <f t="shared" si="472"/>
        <v>0</v>
      </c>
      <c r="N839" s="135">
        <f t="shared" si="472"/>
        <v>0</v>
      </c>
      <c r="O839" s="135">
        <f t="shared" si="472"/>
        <v>0</v>
      </c>
      <c r="P839" s="135">
        <f t="shared" si="472"/>
        <v>0</v>
      </c>
      <c r="Q839" s="135">
        <f t="shared" si="472"/>
        <v>0</v>
      </c>
      <c r="R839" s="135">
        <f t="shared" si="472"/>
        <v>0</v>
      </c>
      <c r="S839" s="135">
        <f t="shared" si="472"/>
        <v>0</v>
      </c>
      <c r="T839" s="135">
        <f t="shared" si="472"/>
        <v>0</v>
      </c>
      <c r="U839" s="135">
        <f t="shared" si="472"/>
        <v>0</v>
      </c>
      <c r="V839" s="135">
        <f t="shared" si="472"/>
        <v>0</v>
      </c>
      <c r="W839" s="135">
        <f t="shared" si="472"/>
        <v>0</v>
      </c>
      <c r="X839" s="135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6">
        <v>33400</v>
      </c>
      <c r="D840" s="44"/>
      <c r="E840" s="137" t="s">
        <v>342</v>
      </c>
      <c r="G840" s="43"/>
      <c r="H840" s="135"/>
      <c r="I840" s="42">
        <f>'Plt. Class.'!G$27</f>
        <v>0</v>
      </c>
      <c r="J840" s="135">
        <f t="shared" ref="J840:X840" si="473">+J27+J298+J569</f>
        <v>0</v>
      </c>
      <c r="K840" s="135">
        <f t="shared" si="473"/>
        <v>0</v>
      </c>
      <c r="L840" s="135">
        <f t="shared" si="473"/>
        <v>0</v>
      </c>
      <c r="M840" s="135">
        <f t="shared" si="473"/>
        <v>0</v>
      </c>
      <c r="N840" s="135">
        <f t="shared" si="473"/>
        <v>0</v>
      </c>
      <c r="O840" s="135">
        <f t="shared" si="473"/>
        <v>0</v>
      </c>
      <c r="P840" s="135">
        <f t="shared" si="473"/>
        <v>0</v>
      </c>
      <c r="Q840" s="135">
        <f t="shared" si="473"/>
        <v>0</v>
      </c>
      <c r="R840" s="135">
        <f t="shared" si="473"/>
        <v>0</v>
      </c>
      <c r="S840" s="135">
        <f t="shared" si="473"/>
        <v>0</v>
      </c>
      <c r="T840" s="135">
        <f t="shared" si="473"/>
        <v>0</v>
      </c>
      <c r="U840" s="135">
        <f t="shared" si="473"/>
        <v>0</v>
      </c>
      <c r="V840" s="135">
        <f t="shared" si="473"/>
        <v>0</v>
      </c>
      <c r="W840" s="135">
        <f t="shared" si="473"/>
        <v>0</v>
      </c>
      <c r="X840" s="135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6">
        <v>33600</v>
      </c>
      <c r="D841" s="44"/>
      <c r="E841" s="137" t="s">
        <v>343</v>
      </c>
      <c r="G841" s="43"/>
      <c r="H841" s="135"/>
      <c r="I841" s="42">
        <f>'Plt. Class.'!G$28</f>
        <v>0</v>
      </c>
      <c r="J841" s="135">
        <f t="shared" ref="J841:X841" si="474">+J28+J299+J570</f>
        <v>0</v>
      </c>
      <c r="K841" s="135">
        <f t="shared" si="474"/>
        <v>0</v>
      </c>
      <c r="L841" s="135">
        <f t="shared" si="474"/>
        <v>0</v>
      </c>
      <c r="M841" s="135">
        <f t="shared" si="474"/>
        <v>0</v>
      </c>
      <c r="N841" s="135">
        <f t="shared" si="474"/>
        <v>0</v>
      </c>
      <c r="O841" s="135">
        <f t="shared" si="474"/>
        <v>0</v>
      </c>
      <c r="P841" s="135">
        <f t="shared" si="474"/>
        <v>0</v>
      </c>
      <c r="Q841" s="135">
        <f t="shared" si="474"/>
        <v>0</v>
      </c>
      <c r="R841" s="135">
        <f t="shared" si="474"/>
        <v>0</v>
      </c>
      <c r="S841" s="135">
        <f t="shared" si="474"/>
        <v>0</v>
      </c>
      <c r="T841" s="135">
        <f t="shared" si="474"/>
        <v>0</v>
      </c>
      <c r="U841" s="135">
        <f t="shared" si="474"/>
        <v>0</v>
      </c>
      <c r="V841" s="135">
        <f t="shared" si="474"/>
        <v>0</v>
      </c>
      <c r="W841" s="135">
        <f t="shared" si="474"/>
        <v>0</v>
      </c>
      <c r="X841" s="135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5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344</v>
      </c>
      <c r="E843" s="44"/>
      <c r="G843" s="43"/>
      <c r="H843" s="135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5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357</v>
      </c>
      <c r="E845" s="44"/>
      <c r="G845" s="43"/>
      <c r="H845" s="135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5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6">
        <v>35010</v>
      </c>
      <c r="D847" s="44"/>
      <c r="E847" s="137" t="s">
        <v>285</v>
      </c>
      <c r="G847" s="43"/>
      <c r="H847" s="135"/>
      <c r="I847" s="42">
        <f>'Plt. Class.'!G$34</f>
        <v>261126.68999999997</v>
      </c>
      <c r="J847" s="135">
        <f t="shared" ref="J847:X847" si="476">+J34+J305+J576</f>
        <v>115934.02295878707</v>
      </c>
      <c r="K847" s="135">
        <f t="shared" si="476"/>
        <v>61899.194563470963</v>
      </c>
      <c r="L847" s="135">
        <f t="shared" si="476"/>
        <v>1965.9102948393481</v>
      </c>
      <c r="M847" s="135">
        <f t="shared" si="476"/>
        <v>40356.648511504973</v>
      </c>
      <c r="N847" s="135">
        <f t="shared" si="476"/>
        <v>40970.913671397633</v>
      </c>
      <c r="O847" s="135">
        <f t="shared" si="476"/>
        <v>0</v>
      </c>
      <c r="P847" s="135">
        <f t="shared" si="476"/>
        <v>0</v>
      </c>
      <c r="Q847" s="135">
        <f t="shared" si="476"/>
        <v>0</v>
      </c>
      <c r="R847" s="135">
        <f t="shared" si="476"/>
        <v>0</v>
      </c>
      <c r="S847" s="135">
        <f t="shared" si="476"/>
        <v>0</v>
      </c>
      <c r="T847" s="135">
        <f t="shared" si="476"/>
        <v>0</v>
      </c>
      <c r="U847" s="135">
        <f t="shared" si="476"/>
        <v>0</v>
      </c>
      <c r="V847" s="135">
        <f t="shared" si="476"/>
        <v>0</v>
      </c>
      <c r="W847" s="135">
        <f t="shared" si="476"/>
        <v>0</v>
      </c>
      <c r="X847" s="135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6">
        <v>35020</v>
      </c>
      <c r="D848" s="44"/>
      <c r="E848" s="137" t="s">
        <v>147</v>
      </c>
      <c r="G848" s="43"/>
      <c r="H848" s="135"/>
      <c r="I848" s="42">
        <f>'Plt. Class.'!G$35</f>
        <v>4681.5800000000008</v>
      </c>
      <c r="J848" s="135">
        <f t="shared" ref="J848:X848" si="478">+J35+J306+J577</f>
        <v>2078.5098727495015</v>
      </c>
      <c r="K848" s="135">
        <f t="shared" si="478"/>
        <v>1109.7526311249703</v>
      </c>
      <c r="L848" s="135">
        <f t="shared" si="478"/>
        <v>35.245597905422834</v>
      </c>
      <c r="M848" s="135">
        <f t="shared" si="478"/>
        <v>723.52955777324598</v>
      </c>
      <c r="N848" s="135">
        <f t="shared" si="478"/>
        <v>734.54234044686041</v>
      </c>
      <c r="O848" s="135">
        <f t="shared" si="478"/>
        <v>0</v>
      </c>
      <c r="P848" s="135">
        <f t="shared" si="478"/>
        <v>0</v>
      </c>
      <c r="Q848" s="135">
        <f t="shared" si="478"/>
        <v>0</v>
      </c>
      <c r="R848" s="135">
        <f t="shared" si="478"/>
        <v>0</v>
      </c>
      <c r="S848" s="135">
        <f t="shared" si="478"/>
        <v>0</v>
      </c>
      <c r="T848" s="135">
        <f t="shared" si="478"/>
        <v>0</v>
      </c>
      <c r="U848" s="135">
        <f t="shared" si="478"/>
        <v>0</v>
      </c>
      <c r="V848" s="135">
        <f t="shared" si="478"/>
        <v>0</v>
      </c>
      <c r="W848" s="135">
        <f t="shared" si="478"/>
        <v>0</v>
      </c>
      <c r="X848" s="135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6">
        <v>35100</v>
      </c>
      <c r="D849" s="44"/>
      <c r="E849" s="137" t="s">
        <v>81</v>
      </c>
      <c r="G849" s="43"/>
      <c r="H849" s="135"/>
      <c r="I849" s="42">
        <f>'Plt. Class.'!G$36</f>
        <v>17916.189999999999</v>
      </c>
      <c r="J849" s="135">
        <f t="shared" ref="J849:X849" si="479">+J36+J307+J578</f>
        <v>7954.3610911392907</v>
      </c>
      <c r="K849" s="135">
        <f t="shared" si="479"/>
        <v>4246.9719607984653</v>
      </c>
      <c r="L849" s="135">
        <f t="shared" si="479"/>
        <v>134.88327204430072</v>
      </c>
      <c r="M849" s="135">
        <f t="shared" si="479"/>
        <v>2768.9141331946585</v>
      </c>
      <c r="N849" s="135">
        <f t="shared" si="479"/>
        <v>2811.0595428232846</v>
      </c>
      <c r="O849" s="135">
        <f t="shared" si="479"/>
        <v>0</v>
      </c>
      <c r="P849" s="135">
        <f t="shared" si="479"/>
        <v>0</v>
      </c>
      <c r="Q849" s="135">
        <f t="shared" si="479"/>
        <v>0</v>
      </c>
      <c r="R849" s="135">
        <f t="shared" si="479"/>
        <v>0</v>
      </c>
      <c r="S849" s="135">
        <f t="shared" si="479"/>
        <v>0</v>
      </c>
      <c r="T849" s="135">
        <f t="shared" si="479"/>
        <v>0</v>
      </c>
      <c r="U849" s="135">
        <f t="shared" si="479"/>
        <v>0</v>
      </c>
      <c r="V849" s="135">
        <f t="shared" si="479"/>
        <v>0</v>
      </c>
      <c r="W849" s="135">
        <f t="shared" si="479"/>
        <v>0</v>
      </c>
      <c r="X849" s="135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6">
        <v>35102</v>
      </c>
      <c r="D850" s="44"/>
      <c r="E850" s="137" t="s">
        <v>346</v>
      </c>
      <c r="G850" s="43"/>
      <c r="H850" s="135"/>
      <c r="I850" s="42">
        <f>'Plt. Class.'!G$37</f>
        <v>153261.30000000002</v>
      </c>
      <c r="J850" s="135">
        <f t="shared" ref="J850:X850" si="480">+J37+J308+J579</f>
        <v>68044.362194050555</v>
      </c>
      <c r="K850" s="135">
        <f t="shared" si="480"/>
        <v>36330.070387483152</v>
      </c>
      <c r="L850" s="135">
        <f t="shared" si="480"/>
        <v>1153.8382670513759</v>
      </c>
      <c r="M850" s="135">
        <f t="shared" si="480"/>
        <v>23686.251353763641</v>
      </c>
      <c r="N850" s="135">
        <f t="shared" si="480"/>
        <v>24046.77779765131</v>
      </c>
      <c r="O850" s="135">
        <f t="shared" si="480"/>
        <v>0</v>
      </c>
      <c r="P850" s="135">
        <f t="shared" si="480"/>
        <v>0</v>
      </c>
      <c r="Q850" s="135">
        <f t="shared" si="480"/>
        <v>0</v>
      </c>
      <c r="R850" s="135">
        <f t="shared" si="480"/>
        <v>0</v>
      </c>
      <c r="S850" s="135">
        <f t="shared" si="480"/>
        <v>0</v>
      </c>
      <c r="T850" s="135">
        <f t="shared" si="480"/>
        <v>0</v>
      </c>
      <c r="U850" s="135">
        <f t="shared" si="480"/>
        <v>0</v>
      </c>
      <c r="V850" s="135">
        <f t="shared" si="480"/>
        <v>0</v>
      </c>
      <c r="W850" s="135">
        <f t="shared" si="480"/>
        <v>0</v>
      </c>
      <c r="X850" s="135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6">
        <v>35103</v>
      </c>
      <c r="D851" s="44"/>
      <c r="E851" s="137" t="s">
        <v>347</v>
      </c>
      <c r="G851" s="43"/>
      <c r="H851" s="135"/>
      <c r="I851" s="42">
        <f>'Plt. Class.'!G$38</f>
        <v>23138.38</v>
      </c>
      <c r="J851" s="135">
        <f t="shared" ref="J851:X851" si="481">+J38+J309+J580</f>
        <v>10272.888911314043</v>
      </c>
      <c r="K851" s="135">
        <f t="shared" si="481"/>
        <v>5484.8743554461071</v>
      </c>
      <c r="L851" s="135">
        <f t="shared" si="481"/>
        <v>174.19888961907679</v>
      </c>
      <c r="M851" s="135">
        <f t="shared" si="481"/>
        <v>3575.9939697686077</v>
      </c>
      <c r="N851" s="135">
        <f t="shared" si="481"/>
        <v>3630.4238738521663</v>
      </c>
      <c r="O851" s="135">
        <f t="shared" si="481"/>
        <v>0</v>
      </c>
      <c r="P851" s="135">
        <f t="shared" si="481"/>
        <v>0</v>
      </c>
      <c r="Q851" s="135">
        <f t="shared" si="481"/>
        <v>0</v>
      </c>
      <c r="R851" s="135">
        <f t="shared" si="481"/>
        <v>0</v>
      </c>
      <c r="S851" s="135">
        <f t="shared" si="481"/>
        <v>0</v>
      </c>
      <c r="T851" s="135">
        <f t="shared" si="481"/>
        <v>0</v>
      </c>
      <c r="U851" s="135">
        <f t="shared" si="481"/>
        <v>0</v>
      </c>
      <c r="V851" s="135">
        <f t="shared" si="481"/>
        <v>0</v>
      </c>
      <c r="W851" s="135">
        <f t="shared" si="481"/>
        <v>0</v>
      </c>
      <c r="X851" s="135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6">
        <v>35104</v>
      </c>
      <c r="D852" s="44"/>
      <c r="E852" s="137" t="s">
        <v>348</v>
      </c>
      <c r="G852" s="43"/>
      <c r="H852" s="135"/>
      <c r="I852" s="42">
        <f>'Plt. Class.'!G$39</f>
        <v>137442.53</v>
      </c>
      <c r="J852" s="135">
        <f t="shared" ref="J852:X852" si="482">+J39+J310+J581</f>
        <v>61021.205563222138</v>
      </c>
      <c r="K852" s="135">
        <f t="shared" si="482"/>
        <v>32580.284710711479</v>
      </c>
      <c r="L852" s="135">
        <f t="shared" si="482"/>
        <v>1034.7455661302411</v>
      </c>
      <c r="M852" s="135">
        <f t="shared" si="482"/>
        <v>21241.489614646351</v>
      </c>
      <c r="N852" s="135">
        <f t="shared" si="482"/>
        <v>21564.804545289797</v>
      </c>
      <c r="O852" s="135">
        <f t="shared" si="482"/>
        <v>0</v>
      </c>
      <c r="P852" s="135">
        <f t="shared" si="482"/>
        <v>0</v>
      </c>
      <c r="Q852" s="135">
        <f t="shared" si="482"/>
        <v>0</v>
      </c>
      <c r="R852" s="135">
        <f t="shared" si="482"/>
        <v>0</v>
      </c>
      <c r="S852" s="135">
        <f t="shared" si="482"/>
        <v>0</v>
      </c>
      <c r="T852" s="135">
        <f t="shared" si="482"/>
        <v>0</v>
      </c>
      <c r="U852" s="135">
        <f t="shared" si="482"/>
        <v>0</v>
      </c>
      <c r="V852" s="135">
        <f t="shared" si="482"/>
        <v>0</v>
      </c>
      <c r="W852" s="135">
        <f t="shared" si="482"/>
        <v>0</v>
      </c>
      <c r="X852" s="135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6">
        <v>35200</v>
      </c>
      <c r="D853" s="44"/>
      <c r="E853" s="137" t="s">
        <v>349</v>
      </c>
      <c r="G853" s="43"/>
      <c r="H853" s="135"/>
      <c r="I853" s="42">
        <f>'Plt. Class.'!G$40</f>
        <v>7430333.9399999985</v>
      </c>
      <c r="J853" s="135">
        <f t="shared" ref="J853:X853" si="483">+J40+J311+J582</f>
        <v>3298891.0692791101</v>
      </c>
      <c r="K853" s="135">
        <f t="shared" si="483"/>
        <v>1761335.4124146472</v>
      </c>
      <c r="L853" s="135">
        <f t="shared" si="483"/>
        <v>55939.781516551273</v>
      </c>
      <c r="M853" s="135">
        <f t="shared" si="483"/>
        <v>1148344.4114413806</v>
      </c>
      <c r="N853" s="135">
        <f t="shared" si="483"/>
        <v>1165823.2653483097</v>
      </c>
      <c r="O853" s="135">
        <f t="shared" si="483"/>
        <v>0</v>
      </c>
      <c r="P853" s="135">
        <f t="shared" si="483"/>
        <v>0</v>
      </c>
      <c r="Q853" s="135">
        <f t="shared" si="483"/>
        <v>0</v>
      </c>
      <c r="R853" s="135">
        <f t="shared" si="483"/>
        <v>0</v>
      </c>
      <c r="S853" s="135">
        <f t="shared" si="483"/>
        <v>0</v>
      </c>
      <c r="T853" s="135">
        <f t="shared" si="483"/>
        <v>0</v>
      </c>
      <c r="U853" s="135">
        <f t="shared" si="483"/>
        <v>0</v>
      </c>
      <c r="V853" s="135">
        <f t="shared" si="483"/>
        <v>0</v>
      </c>
      <c r="W853" s="135">
        <f t="shared" si="483"/>
        <v>0</v>
      </c>
      <c r="X853" s="135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6">
        <v>35201</v>
      </c>
      <c r="D854" s="44"/>
      <c r="E854" s="137" t="s">
        <v>350</v>
      </c>
      <c r="G854" s="43"/>
      <c r="H854" s="135"/>
      <c r="I854" s="42">
        <f>'Plt. Class.'!G$41</f>
        <v>1699998.5399999993</v>
      </c>
      <c r="J854" s="135">
        <f t="shared" ref="J854:X854" si="484">+J41+J312+J583</f>
        <v>754758.80985687231</v>
      </c>
      <c r="K854" s="135">
        <f t="shared" si="484"/>
        <v>402978.87736055069</v>
      </c>
      <c r="L854" s="135">
        <f t="shared" si="484"/>
        <v>12798.556252514287</v>
      </c>
      <c r="M854" s="135">
        <f t="shared" si="484"/>
        <v>262731.64014314895</v>
      </c>
      <c r="N854" s="135">
        <f t="shared" si="484"/>
        <v>266730.65638691315</v>
      </c>
      <c r="O854" s="135">
        <f t="shared" si="484"/>
        <v>0</v>
      </c>
      <c r="P854" s="135">
        <f t="shared" si="484"/>
        <v>0</v>
      </c>
      <c r="Q854" s="135">
        <f t="shared" si="484"/>
        <v>0</v>
      </c>
      <c r="R854" s="135">
        <f t="shared" si="484"/>
        <v>0</v>
      </c>
      <c r="S854" s="135">
        <f t="shared" si="484"/>
        <v>0</v>
      </c>
      <c r="T854" s="135">
        <f t="shared" si="484"/>
        <v>0</v>
      </c>
      <c r="U854" s="135">
        <f t="shared" si="484"/>
        <v>0</v>
      </c>
      <c r="V854" s="135">
        <f t="shared" si="484"/>
        <v>0</v>
      </c>
      <c r="W854" s="135">
        <f t="shared" si="484"/>
        <v>0</v>
      </c>
      <c r="X854" s="135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6">
        <v>35202</v>
      </c>
      <c r="D855" s="44"/>
      <c r="E855" s="137" t="s">
        <v>351</v>
      </c>
      <c r="G855" s="43"/>
      <c r="H855" s="135"/>
      <c r="I855" s="42">
        <f>'Plt. Class.'!G$42</f>
        <v>415818.86</v>
      </c>
      <c r="J855" s="135">
        <f t="shared" ref="J855:X855" si="485">+J42+J313+J584</f>
        <v>184613.6573091654</v>
      </c>
      <c r="K855" s="135">
        <f t="shared" si="485"/>
        <v>98568.447822398768</v>
      </c>
      <c r="L855" s="135">
        <f t="shared" si="485"/>
        <v>3130.5209653688089</v>
      </c>
      <c r="M855" s="135">
        <f t="shared" si="485"/>
        <v>64264.038185735415</v>
      </c>
      <c r="N855" s="135">
        <f t="shared" si="485"/>
        <v>65242.195717331619</v>
      </c>
      <c r="O855" s="135">
        <f t="shared" si="485"/>
        <v>0</v>
      </c>
      <c r="P855" s="135">
        <f t="shared" si="485"/>
        <v>0</v>
      </c>
      <c r="Q855" s="135">
        <f t="shared" si="485"/>
        <v>0</v>
      </c>
      <c r="R855" s="135">
        <f t="shared" si="485"/>
        <v>0</v>
      </c>
      <c r="S855" s="135">
        <f t="shared" si="485"/>
        <v>0</v>
      </c>
      <c r="T855" s="135">
        <f t="shared" si="485"/>
        <v>0</v>
      </c>
      <c r="U855" s="135">
        <f t="shared" si="485"/>
        <v>0</v>
      </c>
      <c r="V855" s="135">
        <f t="shared" si="485"/>
        <v>0</v>
      </c>
      <c r="W855" s="135">
        <f t="shared" si="485"/>
        <v>0</v>
      </c>
      <c r="X855" s="135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6">
        <v>35203</v>
      </c>
      <c r="D856" s="44"/>
      <c r="E856" s="137" t="s">
        <v>352</v>
      </c>
      <c r="G856" s="43"/>
      <c r="H856" s="135"/>
      <c r="I856" s="42">
        <f>'Plt. Class.'!G$43</f>
        <v>1694832.9600000007</v>
      </c>
      <c r="J856" s="135">
        <f t="shared" ref="J856:X856" si="486">+J43+J314+J585</f>
        <v>752465.41552665154</v>
      </c>
      <c r="K856" s="135">
        <f t="shared" si="486"/>
        <v>401754.39417404425</v>
      </c>
      <c r="L856" s="135">
        <f t="shared" si="486"/>
        <v>12759.666827228755</v>
      </c>
      <c r="M856" s="135">
        <f t="shared" si="486"/>
        <v>261933.30927770576</v>
      </c>
      <c r="N856" s="135">
        <f t="shared" si="486"/>
        <v>265920.1741943704</v>
      </c>
      <c r="O856" s="135">
        <f t="shared" si="486"/>
        <v>0</v>
      </c>
      <c r="P856" s="135">
        <f t="shared" si="486"/>
        <v>0</v>
      </c>
      <c r="Q856" s="135">
        <f t="shared" si="486"/>
        <v>0</v>
      </c>
      <c r="R856" s="135">
        <f t="shared" si="486"/>
        <v>0</v>
      </c>
      <c r="S856" s="135">
        <f t="shared" si="486"/>
        <v>0</v>
      </c>
      <c r="T856" s="135">
        <f t="shared" si="486"/>
        <v>0</v>
      </c>
      <c r="U856" s="135">
        <f t="shared" si="486"/>
        <v>0</v>
      </c>
      <c r="V856" s="135">
        <f t="shared" si="486"/>
        <v>0</v>
      </c>
      <c r="W856" s="135">
        <f t="shared" si="486"/>
        <v>0</v>
      </c>
      <c r="X856" s="135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6">
        <v>35210</v>
      </c>
      <c r="D857" s="44"/>
      <c r="E857" s="137" t="s">
        <v>353</v>
      </c>
      <c r="G857" s="43"/>
      <c r="H857" s="135"/>
      <c r="I857" s="42">
        <f>'Plt. Class.'!G$44</f>
        <v>178530.09000000003</v>
      </c>
      <c r="J857" s="135">
        <f t="shared" ref="J857:X857" si="487">+J44+J315+J586</f>
        <v>79263.102338923403</v>
      </c>
      <c r="K857" s="135">
        <f t="shared" si="487"/>
        <v>42319.951194356981</v>
      </c>
      <c r="L857" s="135">
        <f t="shared" si="487"/>
        <v>1344.0760952838464</v>
      </c>
      <c r="M857" s="135">
        <f t="shared" si="487"/>
        <v>27591.496261287386</v>
      </c>
      <c r="N857" s="135">
        <f t="shared" si="487"/>
        <v>28011.464110148416</v>
      </c>
      <c r="O857" s="135">
        <f t="shared" si="487"/>
        <v>0</v>
      </c>
      <c r="P857" s="135">
        <f t="shared" si="487"/>
        <v>0</v>
      </c>
      <c r="Q857" s="135">
        <f t="shared" si="487"/>
        <v>0</v>
      </c>
      <c r="R857" s="135">
        <f t="shared" si="487"/>
        <v>0</v>
      </c>
      <c r="S857" s="135">
        <f t="shared" si="487"/>
        <v>0</v>
      </c>
      <c r="T857" s="135">
        <f t="shared" si="487"/>
        <v>0</v>
      </c>
      <c r="U857" s="135">
        <f t="shared" si="487"/>
        <v>0</v>
      </c>
      <c r="V857" s="135">
        <f t="shared" si="487"/>
        <v>0</v>
      </c>
      <c r="W857" s="135">
        <f t="shared" si="487"/>
        <v>0</v>
      </c>
      <c r="X857" s="135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6">
        <v>35211</v>
      </c>
      <c r="D858" s="44"/>
      <c r="E858" s="137" t="s">
        <v>354</v>
      </c>
      <c r="G858" s="43"/>
      <c r="H858" s="135"/>
      <c r="I858" s="42">
        <f>'Plt. Class.'!G$45</f>
        <v>54614.270000000011</v>
      </c>
      <c r="J858" s="135">
        <f t="shared" ref="J858:X858" si="488">+J45+J316+J587</f>
        <v>24247.433428032185</v>
      </c>
      <c r="K858" s="135">
        <f t="shared" si="488"/>
        <v>12946.127125771542</v>
      </c>
      <c r="L858" s="135">
        <f t="shared" si="488"/>
        <v>411.16729828779967</v>
      </c>
      <c r="M858" s="135">
        <f t="shared" si="488"/>
        <v>8440.5347385302939</v>
      </c>
      <c r="N858" s="135">
        <f t="shared" si="488"/>
        <v>8569.0074093781932</v>
      </c>
      <c r="O858" s="135">
        <f t="shared" si="488"/>
        <v>0</v>
      </c>
      <c r="P858" s="135">
        <f t="shared" si="488"/>
        <v>0</v>
      </c>
      <c r="Q858" s="135">
        <f t="shared" si="488"/>
        <v>0</v>
      </c>
      <c r="R858" s="135">
        <f t="shared" si="488"/>
        <v>0</v>
      </c>
      <c r="S858" s="135">
        <f t="shared" si="488"/>
        <v>0</v>
      </c>
      <c r="T858" s="135">
        <f t="shared" si="488"/>
        <v>0</v>
      </c>
      <c r="U858" s="135">
        <f t="shared" si="488"/>
        <v>0</v>
      </c>
      <c r="V858" s="135">
        <f t="shared" si="488"/>
        <v>0</v>
      </c>
      <c r="W858" s="135">
        <f t="shared" si="488"/>
        <v>0</v>
      </c>
      <c r="X858" s="135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6">
        <v>35301</v>
      </c>
      <c r="D859" s="44"/>
      <c r="E859" s="140" t="s">
        <v>340</v>
      </c>
      <c r="G859" s="43"/>
      <c r="H859" s="135"/>
      <c r="I859" s="42">
        <f>'Plt. Class.'!G$46</f>
        <v>178496.89999999994</v>
      </c>
      <c r="J859" s="135">
        <f t="shared" ref="J859:X859" si="489">+J46+J317+J588</f>
        <v>79248.366770445078</v>
      </c>
      <c r="K859" s="135">
        <f t="shared" si="489"/>
        <v>42312.083617635632</v>
      </c>
      <c r="L859" s="135">
        <f t="shared" si="489"/>
        <v>1343.8262220798247</v>
      </c>
      <c r="M859" s="135">
        <f t="shared" si="489"/>
        <v>27586.366807978338</v>
      </c>
      <c r="N859" s="135">
        <f t="shared" si="489"/>
        <v>28006.256581861067</v>
      </c>
      <c r="O859" s="135">
        <f t="shared" si="489"/>
        <v>0</v>
      </c>
      <c r="P859" s="135">
        <f t="shared" si="489"/>
        <v>0</v>
      </c>
      <c r="Q859" s="135">
        <f t="shared" si="489"/>
        <v>0</v>
      </c>
      <c r="R859" s="135">
        <f t="shared" si="489"/>
        <v>0</v>
      </c>
      <c r="S859" s="135">
        <f t="shared" si="489"/>
        <v>0</v>
      </c>
      <c r="T859" s="135">
        <f t="shared" si="489"/>
        <v>0</v>
      </c>
      <c r="U859" s="135">
        <f t="shared" si="489"/>
        <v>0</v>
      </c>
      <c r="V859" s="135">
        <f t="shared" si="489"/>
        <v>0</v>
      </c>
      <c r="W859" s="135">
        <f t="shared" si="489"/>
        <v>0</v>
      </c>
      <c r="X859" s="135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6">
        <v>35302</v>
      </c>
      <c r="D860" s="44"/>
      <c r="E860" s="137" t="s">
        <v>341</v>
      </c>
      <c r="G860" s="43"/>
      <c r="H860" s="135"/>
      <c r="I860" s="42">
        <f>'Plt. Class.'!G$47</f>
        <v>209458.21</v>
      </c>
      <c r="J860" s="135">
        <f t="shared" ref="J860:X860" si="490">+J47+J318+J589</f>
        <v>92994.450038969386</v>
      </c>
      <c r="K860" s="135">
        <f t="shared" si="490"/>
        <v>49651.356947489207</v>
      </c>
      <c r="L860" s="135">
        <f t="shared" si="490"/>
        <v>1576.9205797294107</v>
      </c>
      <c r="M860" s="135">
        <f t="shared" si="490"/>
        <v>32371.380186448943</v>
      </c>
      <c r="N860" s="135">
        <f t="shared" si="490"/>
        <v>32864.102247363058</v>
      </c>
      <c r="O860" s="135">
        <f t="shared" si="490"/>
        <v>0</v>
      </c>
      <c r="P860" s="135">
        <f t="shared" si="490"/>
        <v>0</v>
      </c>
      <c r="Q860" s="135">
        <f t="shared" si="490"/>
        <v>0</v>
      </c>
      <c r="R860" s="135">
        <f t="shared" si="490"/>
        <v>0</v>
      </c>
      <c r="S860" s="135">
        <f t="shared" si="490"/>
        <v>0</v>
      </c>
      <c r="T860" s="135">
        <f t="shared" si="490"/>
        <v>0</v>
      </c>
      <c r="U860" s="135">
        <f t="shared" si="490"/>
        <v>0</v>
      </c>
      <c r="V860" s="135">
        <f t="shared" si="490"/>
        <v>0</v>
      </c>
      <c r="W860" s="135">
        <f t="shared" si="490"/>
        <v>0</v>
      </c>
      <c r="X860" s="135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6">
        <v>35400</v>
      </c>
      <c r="D861" s="44"/>
      <c r="E861" s="137" t="s">
        <v>126</v>
      </c>
      <c r="G861" s="43"/>
      <c r="H861" s="135"/>
      <c r="I861" s="42">
        <f>'Plt. Class.'!G$48</f>
        <v>923446.05000000016</v>
      </c>
      <c r="J861" s="135">
        <f t="shared" ref="J861:X861" si="491">+J48+J319+J590</f>
        <v>409988.02367502637</v>
      </c>
      <c r="K861" s="135">
        <f t="shared" si="491"/>
        <v>218899.74830921629</v>
      </c>
      <c r="L861" s="135">
        <f t="shared" si="491"/>
        <v>6952.2272749052645</v>
      </c>
      <c r="M861" s="135">
        <f t="shared" si="491"/>
        <v>142716.88450991991</v>
      </c>
      <c r="N861" s="135">
        <f t="shared" si="491"/>
        <v>144889.1662309324</v>
      </c>
      <c r="O861" s="135">
        <f t="shared" si="491"/>
        <v>0</v>
      </c>
      <c r="P861" s="135">
        <f t="shared" si="491"/>
        <v>0</v>
      </c>
      <c r="Q861" s="135">
        <f t="shared" si="491"/>
        <v>0</v>
      </c>
      <c r="R861" s="135">
        <f t="shared" si="491"/>
        <v>0</v>
      </c>
      <c r="S861" s="135">
        <f t="shared" si="491"/>
        <v>0</v>
      </c>
      <c r="T861" s="135">
        <f t="shared" si="491"/>
        <v>0</v>
      </c>
      <c r="U861" s="135">
        <f t="shared" si="491"/>
        <v>0</v>
      </c>
      <c r="V861" s="135">
        <f t="shared" si="491"/>
        <v>0</v>
      </c>
      <c r="W861" s="135">
        <f t="shared" si="491"/>
        <v>0</v>
      </c>
      <c r="X861" s="135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6">
        <v>35500</v>
      </c>
      <c r="D862" s="44"/>
      <c r="E862" s="137" t="s">
        <v>355</v>
      </c>
      <c r="G862" s="43"/>
      <c r="H862" s="135"/>
      <c r="I862" s="42">
        <f>'Plt. Class.'!G$49</f>
        <v>439116.75239859428</v>
      </c>
      <c r="J862" s="135">
        <f t="shared" ref="J862:X862" si="492">+J49+J320+J591</f>
        <v>194957.36592137194</v>
      </c>
      <c r="K862" s="135">
        <f t="shared" si="492"/>
        <v>104091.13404991307</v>
      </c>
      <c r="L862" s="135">
        <f t="shared" si="492"/>
        <v>3305.9207550818246</v>
      </c>
      <c r="M862" s="135">
        <f t="shared" si="492"/>
        <v>67864.684502620657</v>
      </c>
      <c r="N862" s="135">
        <f t="shared" si="492"/>
        <v>68897.647169606818</v>
      </c>
      <c r="O862" s="135">
        <f t="shared" si="492"/>
        <v>0</v>
      </c>
      <c r="P862" s="135">
        <f t="shared" si="492"/>
        <v>0</v>
      </c>
      <c r="Q862" s="135">
        <f t="shared" si="492"/>
        <v>0</v>
      </c>
      <c r="R862" s="135">
        <f t="shared" si="492"/>
        <v>0</v>
      </c>
      <c r="S862" s="135">
        <f t="shared" si="492"/>
        <v>0</v>
      </c>
      <c r="T862" s="135">
        <f t="shared" si="492"/>
        <v>0</v>
      </c>
      <c r="U862" s="135">
        <f t="shared" si="492"/>
        <v>0</v>
      </c>
      <c r="V862" s="135">
        <f t="shared" si="492"/>
        <v>0</v>
      </c>
      <c r="W862" s="135">
        <f t="shared" si="492"/>
        <v>0</v>
      </c>
      <c r="X862" s="135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6">
        <v>35600</v>
      </c>
      <c r="D863" s="44"/>
      <c r="E863" s="137" t="s">
        <v>343</v>
      </c>
      <c r="G863" s="43"/>
      <c r="H863" s="135"/>
      <c r="I863" s="42">
        <f>'Plt. Class.'!G$50</f>
        <v>414663.45000000013</v>
      </c>
      <c r="J863" s="135">
        <f t="shared" ref="J863:X863" si="493">+J50+J321+J592</f>
        <v>184100.68282361285</v>
      </c>
      <c r="K863" s="135">
        <f t="shared" si="493"/>
        <v>98294.56180794895</v>
      </c>
      <c r="L863" s="135">
        <f t="shared" si="493"/>
        <v>3121.8223814984276</v>
      </c>
      <c r="M863" s="135">
        <f t="shared" si="493"/>
        <v>64085.471700414928</v>
      </c>
      <c r="N863" s="135">
        <f t="shared" si="493"/>
        <v>65060.911286525006</v>
      </c>
      <c r="O863" s="135">
        <f t="shared" si="493"/>
        <v>0</v>
      </c>
      <c r="P863" s="135">
        <f t="shared" si="493"/>
        <v>0</v>
      </c>
      <c r="Q863" s="135">
        <f t="shared" si="493"/>
        <v>0</v>
      </c>
      <c r="R863" s="135">
        <f t="shared" si="493"/>
        <v>0</v>
      </c>
      <c r="S863" s="135">
        <f t="shared" si="493"/>
        <v>0</v>
      </c>
      <c r="T863" s="135">
        <f t="shared" si="493"/>
        <v>0</v>
      </c>
      <c r="U863" s="135">
        <f t="shared" si="493"/>
        <v>0</v>
      </c>
      <c r="V863" s="135">
        <f t="shared" si="493"/>
        <v>0</v>
      </c>
      <c r="W863" s="135">
        <f t="shared" si="493"/>
        <v>0</v>
      </c>
      <c r="X863" s="135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5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356</v>
      </c>
      <c r="E865" s="44"/>
      <c r="G865" s="43"/>
      <c r="H865" s="135"/>
      <c r="I865" s="42">
        <f>'Plt. Class.'!G$52</f>
        <v>14236876.692398593</v>
      </c>
      <c r="J865" s="42">
        <f>SUM(J847:J863)</f>
        <v>6320833.7275594436</v>
      </c>
      <c r="K865" s="42">
        <f t="shared" ref="K865:X865" si="494">SUM(K847:K863)</f>
        <v>3374803.2434330084</v>
      </c>
      <c r="L865" s="42">
        <f t="shared" si="494"/>
        <v>107183.30805611926</v>
      </c>
      <c r="M865" s="42">
        <f t="shared" si="494"/>
        <v>2200283.0448958231</v>
      </c>
      <c r="N865" s="42">
        <f t="shared" si="494"/>
        <v>2233773.3684542007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5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5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5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6">
        <v>36510</v>
      </c>
      <c r="E869" s="44" t="s">
        <v>125</v>
      </c>
      <c r="G869" s="43"/>
      <c r="H869" s="135"/>
      <c r="I869" s="42">
        <f>'Plt. Class.'!G$56</f>
        <v>26970.37</v>
      </c>
      <c r="J869" s="135">
        <f t="shared" ref="J869:X869" si="495">+J56+J327+J598</f>
        <v>13353.639418924406</v>
      </c>
      <c r="K869" s="135">
        <f t="shared" si="495"/>
        <v>6791.9629120259351</v>
      </c>
      <c r="L869" s="135">
        <f t="shared" si="495"/>
        <v>91.716125703054814</v>
      </c>
      <c r="M869" s="135">
        <f t="shared" si="495"/>
        <v>3415.7227278642208</v>
      </c>
      <c r="N869" s="135">
        <f t="shared" si="495"/>
        <v>3317.3288154823877</v>
      </c>
      <c r="O869" s="135">
        <f t="shared" si="495"/>
        <v>0</v>
      </c>
      <c r="P869" s="135">
        <f t="shared" si="495"/>
        <v>0</v>
      </c>
      <c r="Q869" s="135">
        <f t="shared" si="495"/>
        <v>0</v>
      </c>
      <c r="R869" s="135">
        <f t="shared" si="495"/>
        <v>0</v>
      </c>
      <c r="S869" s="135">
        <f t="shared" si="495"/>
        <v>0</v>
      </c>
      <c r="T869" s="135">
        <f t="shared" si="495"/>
        <v>0</v>
      </c>
      <c r="U869" s="135">
        <f t="shared" si="495"/>
        <v>0</v>
      </c>
      <c r="V869" s="135">
        <f t="shared" si="495"/>
        <v>0</v>
      </c>
      <c r="W869" s="135">
        <f t="shared" si="495"/>
        <v>0</v>
      </c>
      <c r="X869" s="135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6">
        <v>36520</v>
      </c>
      <c r="E870" s="44" t="s">
        <v>147</v>
      </c>
      <c r="G870" s="43"/>
      <c r="H870" s="135"/>
      <c r="I870" s="42">
        <f>'Plt. Class.'!G$57</f>
        <v>867772</v>
      </c>
      <c r="J870" s="135">
        <f t="shared" ref="J870:X870" si="497">+J57+J328+J599</f>
        <v>429653.51924496656</v>
      </c>
      <c r="K870" s="135">
        <f t="shared" si="497"/>
        <v>218531.4936389293</v>
      </c>
      <c r="L870" s="135">
        <f t="shared" si="497"/>
        <v>2950.9675185617139</v>
      </c>
      <c r="M870" s="135">
        <f t="shared" si="497"/>
        <v>109900.92249398843</v>
      </c>
      <c r="N870" s="135">
        <f t="shared" si="497"/>
        <v>106735.09710355412</v>
      </c>
      <c r="O870" s="135">
        <f t="shared" si="497"/>
        <v>0</v>
      </c>
      <c r="P870" s="135">
        <f t="shared" si="497"/>
        <v>0</v>
      </c>
      <c r="Q870" s="135">
        <f t="shared" si="497"/>
        <v>0</v>
      </c>
      <c r="R870" s="135">
        <f t="shared" si="497"/>
        <v>0</v>
      </c>
      <c r="S870" s="135">
        <f t="shared" si="497"/>
        <v>0</v>
      </c>
      <c r="T870" s="135">
        <f t="shared" si="497"/>
        <v>0</v>
      </c>
      <c r="U870" s="135">
        <f t="shared" si="497"/>
        <v>0</v>
      </c>
      <c r="V870" s="135">
        <f t="shared" si="497"/>
        <v>0</v>
      </c>
      <c r="W870" s="135">
        <f t="shared" si="497"/>
        <v>0</v>
      </c>
      <c r="X870" s="135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6">
        <v>36602</v>
      </c>
      <c r="E871" s="137" t="s">
        <v>149</v>
      </c>
      <c r="G871" s="43"/>
      <c r="H871" s="135"/>
      <c r="I871" s="42">
        <f>'Plt. Class.'!G$58</f>
        <v>49001.719999999987</v>
      </c>
      <c r="J871" s="135">
        <f t="shared" ref="J871:X871" si="498">+J58+J329+J600</f>
        <v>24261.858468648974</v>
      </c>
      <c r="K871" s="135">
        <f t="shared" si="498"/>
        <v>12340.129737392532</v>
      </c>
      <c r="L871" s="135">
        <f t="shared" si="498"/>
        <v>166.63649446358704</v>
      </c>
      <c r="M871" s="135">
        <f t="shared" si="498"/>
        <v>6205.9322400263218</v>
      </c>
      <c r="N871" s="135">
        <f t="shared" si="498"/>
        <v>6027.1630594685794</v>
      </c>
      <c r="O871" s="135">
        <f t="shared" si="498"/>
        <v>0</v>
      </c>
      <c r="P871" s="135">
        <f t="shared" si="498"/>
        <v>0</v>
      </c>
      <c r="Q871" s="135">
        <f t="shared" si="498"/>
        <v>0</v>
      </c>
      <c r="R871" s="135">
        <f t="shared" si="498"/>
        <v>0</v>
      </c>
      <c r="S871" s="135">
        <f t="shared" si="498"/>
        <v>0</v>
      </c>
      <c r="T871" s="135">
        <f t="shared" si="498"/>
        <v>0</v>
      </c>
      <c r="U871" s="135">
        <f t="shared" si="498"/>
        <v>0</v>
      </c>
      <c r="V871" s="135">
        <f t="shared" si="498"/>
        <v>0</v>
      </c>
      <c r="W871" s="135">
        <f t="shared" si="498"/>
        <v>0</v>
      </c>
      <c r="X871" s="135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6">
        <v>36603</v>
      </c>
      <c r="E872" s="137" t="s">
        <v>281</v>
      </c>
      <c r="G872" s="43"/>
      <c r="H872" s="135"/>
      <c r="I872" s="42">
        <f>'Plt. Class.'!G$59</f>
        <v>60826.290000000008</v>
      </c>
      <c r="J872" s="135">
        <f t="shared" ref="J872:X872" si="499">+J59+J330+J601</f>
        <v>30116.470180087537</v>
      </c>
      <c r="K872" s="135">
        <f t="shared" si="499"/>
        <v>15317.917616856352</v>
      </c>
      <c r="L872" s="135">
        <f t="shared" si="499"/>
        <v>206.84742773979249</v>
      </c>
      <c r="M872" s="135">
        <f t="shared" si="499"/>
        <v>7703.4813094762967</v>
      </c>
      <c r="N872" s="135">
        <f t="shared" si="499"/>
        <v>7481.5734658400397</v>
      </c>
      <c r="O872" s="135">
        <f t="shared" si="499"/>
        <v>0</v>
      </c>
      <c r="P872" s="135">
        <f t="shared" si="499"/>
        <v>0</v>
      </c>
      <c r="Q872" s="135">
        <f t="shared" si="499"/>
        <v>0</v>
      </c>
      <c r="R872" s="135">
        <f t="shared" si="499"/>
        <v>0</v>
      </c>
      <c r="S872" s="135">
        <f t="shared" si="499"/>
        <v>0</v>
      </c>
      <c r="T872" s="135">
        <f t="shared" si="499"/>
        <v>0</v>
      </c>
      <c r="U872" s="135">
        <f t="shared" si="499"/>
        <v>0</v>
      </c>
      <c r="V872" s="135">
        <f t="shared" si="499"/>
        <v>0</v>
      </c>
      <c r="W872" s="135">
        <f t="shared" si="499"/>
        <v>0</v>
      </c>
      <c r="X872" s="135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6">
        <v>36700</v>
      </c>
      <c r="E873" s="137" t="s">
        <v>282</v>
      </c>
      <c r="G873" s="43"/>
      <c r="H873" s="135"/>
      <c r="I873" s="42">
        <f>'Plt. Class.'!G$60</f>
        <v>158925.43999999997</v>
      </c>
      <c r="J873" s="135">
        <f t="shared" ref="J873:X873" si="500">+J60+J331+J602</f>
        <v>78687.575300372409</v>
      </c>
      <c r="K873" s="135">
        <f t="shared" si="500"/>
        <v>40022.279792876507</v>
      </c>
      <c r="L873" s="135">
        <f t="shared" si="500"/>
        <v>540.44589052553943</v>
      </c>
      <c r="M873" s="135">
        <f t="shared" si="500"/>
        <v>20127.467196179419</v>
      </c>
      <c r="N873" s="135">
        <f t="shared" si="500"/>
        <v>19547.671820046118</v>
      </c>
      <c r="O873" s="135">
        <f t="shared" si="500"/>
        <v>0</v>
      </c>
      <c r="P873" s="135">
        <f t="shared" si="500"/>
        <v>0</v>
      </c>
      <c r="Q873" s="135">
        <f t="shared" si="500"/>
        <v>0</v>
      </c>
      <c r="R873" s="135">
        <f t="shared" si="500"/>
        <v>0</v>
      </c>
      <c r="S873" s="135">
        <f t="shared" si="500"/>
        <v>0</v>
      </c>
      <c r="T873" s="135">
        <f t="shared" si="500"/>
        <v>0</v>
      </c>
      <c r="U873" s="135">
        <f t="shared" si="500"/>
        <v>0</v>
      </c>
      <c r="V873" s="135">
        <f t="shared" si="500"/>
        <v>0</v>
      </c>
      <c r="W873" s="135">
        <f t="shared" si="500"/>
        <v>0</v>
      </c>
      <c r="X873" s="135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6">
        <v>36701</v>
      </c>
      <c r="E874" s="137" t="s">
        <v>283</v>
      </c>
      <c r="G874" s="43"/>
      <c r="H874" s="135"/>
      <c r="I874" s="42">
        <f>'Plt. Class.'!G$61</f>
        <v>27643441.629999999</v>
      </c>
      <c r="J874" s="135">
        <f t="shared" ref="J874:X874" si="501">+J61+J332+J603</f>
        <v>13686892.386908446</v>
      </c>
      <c r="K874" s="135">
        <f t="shared" si="501"/>
        <v>6961462.9058375452</v>
      </c>
      <c r="L874" s="135">
        <f t="shared" si="501"/>
        <v>94004.990194874539</v>
      </c>
      <c r="M874" s="135">
        <f t="shared" si="501"/>
        <v>3500965.3872742187</v>
      </c>
      <c r="N874" s="135">
        <f t="shared" si="501"/>
        <v>3400115.9597849203</v>
      </c>
      <c r="O874" s="135">
        <f t="shared" si="501"/>
        <v>0</v>
      </c>
      <c r="P874" s="135">
        <f t="shared" si="501"/>
        <v>0</v>
      </c>
      <c r="Q874" s="135">
        <f t="shared" si="501"/>
        <v>0</v>
      </c>
      <c r="R874" s="135">
        <f t="shared" si="501"/>
        <v>0</v>
      </c>
      <c r="S874" s="135">
        <f t="shared" si="501"/>
        <v>0</v>
      </c>
      <c r="T874" s="135">
        <f t="shared" si="501"/>
        <v>0</v>
      </c>
      <c r="U874" s="135">
        <f t="shared" si="501"/>
        <v>0</v>
      </c>
      <c r="V874" s="135">
        <f t="shared" si="501"/>
        <v>0</v>
      </c>
      <c r="W874" s="135">
        <f t="shared" si="501"/>
        <v>0</v>
      </c>
      <c r="X874" s="135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6">
        <v>36900</v>
      </c>
      <c r="E875" s="137" t="s">
        <v>284</v>
      </c>
      <c r="G875" s="43"/>
      <c r="H875" s="135"/>
      <c r="I875" s="42">
        <f>'Plt. Class.'!G$62</f>
        <v>731466.6399999999</v>
      </c>
      <c r="J875" s="135">
        <f t="shared" ref="J875:X875" si="502">+J62+J333+J604</f>
        <v>362165.65651610214</v>
      </c>
      <c r="K875" s="135">
        <f t="shared" si="502"/>
        <v>184205.64086678179</v>
      </c>
      <c r="L875" s="135">
        <f t="shared" si="502"/>
        <v>2487.4440469979145</v>
      </c>
      <c r="M875" s="135">
        <f t="shared" si="502"/>
        <v>92638.225835332472</v>
      </c>
      <c r="N875" s="135">
        <f t="shared" si="502"/>
        <v>89969.672734785679</v>
      </c>
      <c r="O875" s="135">
        <f t="shared" si="502"/>
        <v>0</v>
      </c>
      <c r="P875" s="135">
        <f t="shared" si="502"/>
        <v>0</v>
      </c>
      <c r="Q875" s="135">
        <f t="shared" si="502"/>
        <v>0</v>
      </c>
      <c r="R875" s="135">
        <f t="shared" si="502"/>
        <v>0</v>
      </c>
      <c r="S875" s="135">
        <f t="shared" si="502"/>
        <v>0</v>
      </c>
      <c r="T875" s="135">
        <f t="shared" si="502"/>
        <v>0</v>
      </c>
      <c r="U875" s="135">
        <f t="shared" si="502"/>
        <v>0</v>
      </c>
      <c r="V875" s="135">
        <f t="shared" si="502"/>
        <v>0</v>
      </c>
      <c r="W875" s="135">
        <f t="shared" si="502"/>
        <v>0</v>
      </c>
      <c r="X875" s="135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6">
        <v>36901</v>
      </c>
      <c r="E876" s="137" t="s">
        <v>284</v>
      </c>
      <c r="G876" s="43"/>
      <c r="H876" s="135"/>
      <c r="I876" s="42">
        <f>'Plt. Class.'!G$63</f>
        <v>2269555.91</v>
      </c>
      <c r="J876" s="135">
        <f t="shared" ref="J876:X876" si="503">+J63+J334+J605</f>
        <v>1123708.3978910504</v>
      </c>
      <c r="K876" s="135">
        <f t="shared" si="503"/>
        <v>571543.49634392385</v>
      </c>
      <c r="L876" s="135">
        <f t="shared" si="503"/>
        <v>7717.9095107583244</v>
      </c>
      <c r="M876" s="135">
        <f t="shared" si="503"/>
        <v>287432.97566720686</v>
      </c>
      <c r="N876" s="135">
        <f t="shared" si="503"/>
        <v>279153.13058706105</v>
      </c>
      <c r="O876" s="135">
        <f t="shared" si="503"/>
        <v>0</v>
      </c>
      <c r="P876" s="135">
        <f t="shared" si="503"/>
        <v>0</v>
      </c>
      <c r="Q876" s="135">
        <f t="shared" si="503"/>
        <v>0</v>
      </c>
      <c r="R876" s="135">
        <f t="shared" si="503"/>
        <v>0</v>
      </c>
      <c r="S876" s="135">
        <f t="shared" si="503"/>
        <v>0</v>
      </c>
      <c r="T876" s="135">
        <f t="shared" si="503"/>
        <v>0</v>
      </c>
      <c r="U876" s="135">
        <f t="shared" si="503"/>
        <v>0</v>
      </c>
      <c r="V876" s="135">
        <f t="shared" si="503"/>
        <v>0</v>
      </c>
      <c r="W876" s="135">
        <f t="shared" si="503"/>
        <v>0</v>
      </c>
      <c r="X876" s="135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5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5"/>
      <c r="I878" s="42">
        <f>'Plt. Class.'!G$65</f>
        <v>31807960</v>
      </c>
      <c r="J878" s="42">
        <f>SUM(J869:J876)</f>
        <v>15748839.503928596</v>
      </c>
      <c r="K878" s="42">
        <f t="shared" ref="K878:X878" si="504">SUM(K869:K876)</f>
        <v>8010215.8267463315</v>
      </c>
      <c r="L878" s="42">
        <f t="shared" si="504"/>
        <v>108166.95720962447</v>
      </c>
      <c r="M878" s="42">
        <f t="shared" si="504"/>
        <v>4028390.114744293</v>
      </c>
      <c r="N878" s="42">
        <f t="shared" si="504"/>
        <v>3912347.5973711582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5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5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5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6">
        <v>37400</v>
      </c>
      <c r="E882" s="137" t="s">
        <v>125</v>
      </c>
      <c r="G882" s="43"/>
      <c r="H882" s="135"/>
      <c r="I882" s="42">
        <f>'Plt. Class.'!G$69</f>
        <v>531166.79</v>
      </c>
      <c r="J882" s="135">
        <f t="shared" ref="J882:X882" si="505">+J69+J340+J611</f>
        <v>262992.67622088769</v>
      </c>
      <c r="K882" s="135">
        <f t="shared" si="505"/>
        <v>133764.02095261833</v>
      </c>
      <c r="L882" s="135">
        <f t="shared" si="505"/>
        <v>1806.2992862511016</v>
      </c>
      <c r="M882" s="135">
        <f t="shared" si="505"/>
        <v>67270.804104270064</v>
      </c>
      <c r="N882" s="135">
        <f t="shared" si="505"/>
        <v>65332.989435972973</v>
      </c>
      <c r="O882" s="135">
        <f t="shared" si="505"/>
        <v>0</v>
      </c>
      <c r="P882" s="135">
        <f t="shared" si="505"/>
        <v>0</v>
      </c>
      <c r="Q882" s="135">
        <f t="shared" si="505"/>
        <v>0</v>
      </c>
      <c r="R882" s="135">
        <f t="shared" si="505"/>
        <v>0</v>
      </c>
      <c r="S882" s="135">
        <f t="shared" si="505"/>
        <v>0</v>
      </c>
      <c r="T882" s="135">
        <f t="shared" si="505"/>
        <v>0</v>
      </c>
      <c r="U882" s="135">
        <f t="shared" si="505"/>
        <v>0</v>
      </c>
      <c r="V882" s="135">
        <f t="shared" si="505"/>
        <v>0</v>
      </c>
      <c r="W882" s="135">
        <f t="shared" si="505"/>
        <v>0</v>
      </c>
      <c r="X882" s="135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6">
        <v>37401</v>
      </c>
      <c r="E883" s="137" t="s">
        <v>285</v>
      </c>
      <c r="G883" s="43"/>
      <c r="H883" s="135"/>
      <c r="I883" s="42">
        <f>'Plt. Class.'!G$70</f>
        <v>37326.419999999991</v>
      </c>
      <c r="J883" s="135">
        <f t="shared" ref="J883:X883" si="507">+J70+J341+J612</f>
        <v>18481.153706060697</v>
      </c>
      <c r="K883" s="135">
        <f t="shared" si="507"/>
        <v>9399.932603027064</v>
      </c>
      <c r="L883" s="135">
        <f t="shared" si="507"/>
        <v>126.93317254323981</v>
      </c>
      <c r="M883" s="135">
        <f t="shared" si="507"/>
        <v>4727.287803015146</v>
      </c>
      <c r="N883" s="135">
        <f t="shared" si="507"/>
        <v>4591.1127153538528</v>
      </c>
      <c r="O883" s="135">
        <f t="shared" si="507"/>
        <v>0</v>
      </c>
      <c r="P883" s="135">
        <f t="shared" si="507"/>
        <v>0</v>
      </c>
      <c r="Q883" s="135">
        <f t="shared" si="507"/>
        <v>0</v>
      </c>
      <c r="R883" s="135">
        <f t="shared" si="507"/>
        <v>0</v>
      </c>
      <c r="S883" s="135">
        <f t="shared" si="507"/>
        <v>0</v>
      </c>
      <c r="T883" s="135">
        <f t="shared" si="507"/>
        <v>0</v>
      </c>
      <c r="U883" s="135">
        <f t="shared" si="507"/>
        <v>0</v>
      </c>
      <c r="V883" s="135">
        <f t="shared" si="507"/>
        <v>0</v>
      </c>
      <c r="W883" s="135">
        <f t="shared" si="507"/>
        <v>0</v>
      </c>
      <c r="X883" s="135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6">
        <v>37402</v>
      </c>
      <c r="E884" s="137" t="s">
        <v>286</v>
      </c>
      <c r="G884" s="43"/>
      <c r="H884" s="135"/>
      <c r="I884" s="42">
        <f>'Plt. Class.'!G$71</f>
        <v>3231772.0035037072</v>
      </c>
      <c r="J884" s="135">
        <f t="shared" ref="J884:X884" si="508">+J71+J342+J613</f>
        <v>1600123.3212211551</v>
      </c>
      <c r="K884" s="135">
        <f t="shared" si="508"/>
        <v>813858.89729806932</v>
      </c>
      <c r="L884" s="135">
        <f t="shared" si="508"/>
        <v>10990.046014087287</v>
      </c>
      <c r="M884" s="135">
        <f t="shared" si="508"/>
        <v>409294.98125694611</v>
      </c>
      <c r="N884" s="135">
        <f t="shared" si="508"/>
        <v>397504.75771344983</v>
      </c>
      <c r="O884" s="135">
        <f t="shared" si="508"/>
        <v>0</v>
      </c>
      <c r="P884" s="135">
        <f t="shared" si="508"/>
        <v>0</v>
      </c>
      <c r="Q884" s="135">
        <f t="shared" si="508"/>
        <v>0</v>
      </c>
      <c r="R884" s="135">
        <f t="shared" si="508"/>
        <v>0</v>
      </c>
      <c r="S884" s="135">
        <f t="shared" si="508"/>
        <v>0</v>
      </c>
      <c r="T884" s="135">
        <f t="shared" si="508"/>
        <v>0</v>
      </c>
      <c r="U884" s="135">
        <f t="shared" si="508"/>
        <v>0</v>
      </c>
      <c r="V884" s="135">
        <f t="shared" si="508"/>
        <v>0</v>
      </c>
      <c r="W884" s="135">
        <f t="shared" si="508"/>
        <v>0</v>
      </c>
      <c r="X884" s="135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6">
        <v>37403</v>
      </c>
      <c r="E885" s="137" t="s">
        <v>287</v>
      </c>
      <c r="G885" s="43"/>
      <c r="H885" s="135"/>
      <c r="I885" s="42">
        <f>'Plt. Class.'!G$72</f>
        <v>2783.89</v>
      </c>
      <c r="J885" s="135">
        <f t="shared" ref="J885:X885" si="509">+J72+J343+J614</f>
        <v>1378.3668241091784</v>
      </c>
      <c r="K885" s="135">
        <f t="shared" si="509"/>
        <v>701.06852932161769</v>
      </c>
      <c r="L885" s="135">
        <f t="shared" si="509"/>
        <v>9.4669670895681914</v>
      </c>
      <c r="M885" s="135">
        <f t="shared" si="509"/>
        <v>352.57196489606656</v>
      </c>
      <c r="N885" s="135">
        <f t="shared" si="509"/>
        <v>342.41571458356947</v>
      </c>
      <c r="O885" s="135">
        <f t="shared" si="509"/>
        <v>0</v>
      </c>
      <c r="P885" s="135">
        <f t="shared" si="509"/>
        <v>0</v>
      </c>
      <c r="Q885" s="135">
        <f t="shared" si="509"/>
        <v>0</v>
      </c>
      <c r="R885" s="135">
        <f t="shared" si="509"/>
        <v>0</v>
      </c>
      <c r="S885" s="135">
        <f t="shared" si="509"/>
        <v>0</v>
      </c>
      <c r="T885" s="135">
        <f t="shared" si="509"/>
        <v>0</v>
      </c>
      <c r="U885" s="135">
        <f t="shared" si="509"/>
        <v>0</v>
      </c>
      <c r="V885" s="135">
        <f t="shared" si="509"/>
        <v>0</v>
      </c>
      <c r="W885" s="135">
        <f t="shared" si="509"/>
        <v>0</v>
      </c>
      <c r="X885" s="135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6">
        <v>37500</v>
      </c>
      <c r="E886" s="137" t="s">
        <v>149</v>
      </c>
      <c r="G886" s="43"/>
      <c r="H886" s="135"/>
      <c r="I886" s="42">
        <f>'Plt. Class.'!G$73</f>
        <v>336167.54</v>
      </c>
      <c r="J886" s="135">
        <f t="shared" ref="J886:X886" si="510">+J73+J344+J615</f>
        <v>166444.1427205799</v>
      </c>
      <c r="K886" s="135">
        <f t="shared" si="510"/>
        <v>84657.254012718215</v>
      </c>
      <c r="L886" s="135">
        <f t="shared" si="510"/>
        <v>1143.1798805847568</v>
      </c>
      <c r="M886" s="135">
        <f t="shared" si="510"/>
        <v>42574.688695342506</v>
      </c>
      <c r="N886" s="135">
        <f t="shared" si="510"/>
        <v>41348.274690774662</v>
      </c>
      <c r="O886" s="135">
        <f t="shared" si="510"/>
        <v>0</v>
      </c>
      <c r="P886" s="135">
        <f t="shared" si="510"/>
        <v>0</v>
      </c>
      <c r="Q886" s="135">
        <f t="shared" si="510"/>
        <v>0</v>
      </c>
      <c r="R886" s="135">
        <f t="shared" si="510"/>
        <v>0</v>
      </c>
      <c r="S886" s="135">
        <f t="shared" si="510"/>
        <v>0</v>
      </c>
      <c r="T886" s="135">
        <f t="shared" si="510"/>
        <v>0</v>
      </c>
      <c r="U886" s="135">
        <f t="shared" si="510"/>
        <v>0</v>
      </c>
      <c r="V886" s="135">
        <f t="shared" si="510"/>
        <v>0</v>
      </c>
      <c r="W886" s="135">
        <f t="shared" si="510"/>
        <v>0</v>
      </c>
      <c r="X886" s="135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6">
        <v>37501</v>
      </c>
      <c r="E887" s="137" t="s">
        <v>288</v>
      </c>
      <c r="G887" s="43"/>
      <c r="H887" s="135"/>
      <c r="I887" s="42">
        <f>'Plt. Class.'!G$74</f>
        <v>99818.12999999999</v>
      </c>
      <c r="J887" s="135">
        <f t="shared" ref="J887:X887" si="511">+J74+J345+J616</f>
        <v>49422.210948211708</v>
      </c>
      <c r="K887" s="135">
        <f t="shared" si="511"/>
        <v>25137.253842189901</v>
      </c>
      <c r="L887" s="135">
        <f t="shared" si="511"/>
        <v>339.44406986347855</v>
      </c>
      <c r="M887" s="135">
        <f t="shared" si="511"/>
        <v>12641.689946927143</v>
      </c>
      <c r="N887" s="135">
        <f t="shared" si="511"/>
        <v>12277.531192807772</v>
      </c>
      <c r="O887" s="135">
        <f t="shared" si="511"/>
        <v>0</v>
      </c>
      <c r="P887" s="135">
        <f t="shared" si="511"/>
        <v>0</v>
      </c>
      <c r="Q887" s="135">
        <f t="shared" si="511"/>
        <v>0</v>
      </c>
      <c r="R887" s="135">
        <f t="shared" si="511"/>
        <v>0</v>
      </c>
      <c r="S887" s="135">
        <f t="shared" si="511"/>
        <v>0</v>
      </c>
      <c r="T887" s="135">
        <f t="shared" si="511"/>
        <v>0</v>
      </c>
      <c r="U887" s="135">
        <f t="shared" si="511"/>
        <v>0</v>
      </c>
      <c r="V887" s="135">
        <f t="shared" si="511"/>
        <v>0</v>
      </c>
      <c r="W887" s="135">
        <f t="shared" si="511"/>
        <v>0</v>
      </c>
      <c r="X887" s="135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6">
        <v>37502</v>
      </c>
      <c r="E888" s="137" t="s">
        <v>286</v>
      </c>
      <c r="G888" s="43"/>
      <c r="H888" s="135"/>
      <c r="I888" s="42">
        <f>'Plt. Class.'!G$75</f>
        <v>46264.189999999995</v>
      </c>
      <c r="J888" s="135">
        <f t="shared" ref="J888:X888" si="512">+J75+J346+J617</f>
        <v>22906.445527762808</v>
      </c>
      <c r="K888" s="135">
        <f t="shared" si="512"/>
        <v>11650.736072027232</v>
      </c>
      <c r="L888" s="135">
        <f t="shared" si="512"/>
        <v>157.32718036830832</v>
      </c>
      <c r="M888" s="135">
        <f t="shared" si="512"/>
        <v>5859.2316408424731</v>
      </c>
      <c r="N888" s="135">
        <f t="shared" si="512"/>
        <v>5690.4495789991797</v>
      </c>
      <c r="O888" s="135">
        <f t="shared" si="512"/>
        <v>0</v>
      </c>
      <c r="P888" s="135">
        <f t="shared" si="512"/>
        <v>0</v>
      </c>
      <c r="Q888" s="135">
        <f t="shared" si="512"/>
        <v>0</v>
      </c>
      <c r="R888" s="135">
        <f t="shared" si="512"/>
        <v>0</v>
      </c>
      <c r="S888" s="135">
        <f t="shared" si="512"/>
        <v>0</v>
      </c>
      <c r="T888" s="135">
        <f t="shared" si="512"/>
        <v>0</v>
      </c>
      <c r="U888" s="135">
        <f t="shared" si="512"/>
        <v>0</v>
      </c>
      <c r="V888" s="135">
        <f t="shared" si="512"/>
        <v>0</v>
      </c>
      <c r="W888" s="135">
        <f t="shared" si="512"/>
        <v>0</v>
      </c>
      <c r="X888" s="135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6">
        <v>37503</v>
      </c>
      <c r="E889" s="137" t="s">
        <v>289</v>
      </c>
      <c r="G889" s="43"/>
      <c r="H889" s="135"/>
      <c r="I889" s="42">
        <f>'Plt. Class.'!G$76</f>
        <v>4005.0800000000013</v>
      </c>
      <c r="J889" s="135">
        <f t="shared" ref="J889:X889" si="513">+J76+J347+J618</f>
        <v>1983.0055784902386</v>
      </c>
      <c r="K889" s="135">
        <f t="shared" si="513"/>
        <v>1008.6014696756789</v>
      </c>
      <c r="L889" s="135">
        <f t="shared" si="513"/>
        <v>13.619776841429722</v>
      </c>
      <c r="M889" s="135">
        <f t="shared" si="513"/>
        <v>507.23229910877899</v>
      </c>
      <c r="N889" s="135">
        <f t="shared" si="513"/>
        <v>492.62087588387573</v>
      </c>
      <c r="O889" s="135">
        <f t="shared" si="513"/>
        <v>0</v>
      </c>
      <c r="P889" s="135">
        <f t="shared" si="513"/>
        <v>0</v>
      </c>
      <c r="Q889" s="135">
        <f t="shared" si="513"/>
        <v>0</v>
      </c>
      <c r="R889" s="135">
        <f t="shared" si="513"/>
        <v>0</v>
      </c>
      <c r="S889" s="135">
        <f t="shared" si="513"/>
        <v>0</v>
      </c>
      <c r="T889" s="135">
        <f t="shared" si="513"/>
        <v>0</v>
      </c>
      <c r="U889" s="135">
        <f t="shared" si="513"/>
        <v>0</v>
      </c>
      <c r="V889" s="135">
        <f t="shared" si="513"/>
        <v>0</v>
      </c>
      <c r="W889" s="135">
        <f t="shared" si="513"/>
        <v>0</v>
      </c>
      <c r="X889" s="135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6">
        <v>37600</v>
      </c>
      <c r="E890" s="137" t="s">
        <v>282</v>
      </c>
      <c r="G890" s="43"/>
      <c r="H890" s="135"/>
      <c r="I890" s="42">
        <f>'Plt. Class.'!G$77</f>
        <v>20712559.000218406</v>
      </c>
      <c r="J890" s="135">
        <f t="shared" ref="J890:X890" si="515">+J77+J348+J619</f>
        <v>10255255.835649047</v>
      </c>
      <c r="K890" s="135">
        <f t="shared" si="515"/>
        <v>5216054.9722763309</v>
      </c>
      <c r="L890" s="135">
        <f t="shared" si="515"/>
        <v>70435.654568178739</v>
      </c>
      <c r="M890" s="135">
        <f t="shared" si="515"/>
        <v>2623188.2814093628</v>
      </c>
      <c r="N890" s="135">
        <f t="shared" si="515"/>
        <v>2547624.2563154898</v>
      </c>
      <c r="O890" s="135">
        <f t="shared" si="515"/>
        <v>0</v>
      </c>
      <c r="P890" s="135">
        <f t="shared" si="515"/>
        <v>0</v>
      </c>
      <c r="Q890" s="135">
        <f t="shared" si="515"/>
        <v>0</v>
      </c>
      <c r="R890" s="135">
        <f t="shared" si="515"/>
        <v>0</v>
      </c>
      <c r="S890" s="135">
        <f t="shared" si="515"/>
        <v>0</v>
      </c>
      <c r="T890" s="135">
        <f t="shared" si="515"/>
        <v>0</v>
      </c>
      <c r="U890" s="135">
        <f t="shared" si="515"/>
        <v>0</v>
      </c>
      <c r="V890" s="135">
        <f t="shared" si="515"/>
        <v>0</v>
      </c>
      <c r="W890" s="135">
        <f t="shared" si="515"/>
        <v>0</v>
      </c>
      <c r="X890" s="135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6">
        <v>37601</v>
      </c>
      <c r="E891" s="137" t="s">
        <v>283</v>
      </c>
      <c r="G891" s="43"/>
      <c r="H891" s="135"/>
      <c r="I891" s="42">
        <f>'Plt. Class.'!G$78</f>
        <v>140488694.34852239</v>
      </c>
      <c r="J891" s="135">
        <f t="shared" ref="J891:X891" si="516">+J78+J349+J620</f>
        <v>69559126.061883882</v>
      </c>
      <c r="K891" s="135">
        <f t="shared" si="516"/>
        <v>35379344.131137677</v>
      </c>
      <c r="L891" s="135">
        <f t="shared" si="516"/>
        <v>477749.42467334069</v>
      </c>
      <c r="M891" s="135">
        <f t="shared" si="516"/>
        <v>17792504.377738152</v>
      </c>
      <c r="N891" s="135">
        <f t="shared" si="516"/>
        <v>17279970.353089374</v>
      </c>
      <c r="O891" s="135">
        <f t="shared" si="516"/>
        <v>0</v>
      </c>
      <c r="P891" s="135">
        <f t="shared" si="516"/>
        <v>0</v>
      </c>
      <c r="Q891" s="135">
        <f t="shared" si="516"/>
        <v>0</v>
      </c>
      <c r="R891" s="135">
        <f t="shared" si="516"/>
        <v>0</v>
      </c>
      <c r="S891" s="135">
        <f t="shared" si="516"/>
        <v>0</v>
      </c>
      <c r="T891" s="135">
        <f t="shared" si="516"/>
        <v>0</v>
      </c>
      <c r="U891" s="135">
        <f t="shared" si="516"/>
        <v>0</v>
      </c>
      <c r="V891" s="135">
        <f t="shared" si="516"/>
        <v>0</v>
      </c>
      <c r="W891" s="135">
        <f t="shared" si="516"/>
        <v>0</v>
      </c>
      <c r="X891" s="135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6">
        <v>37602</v>
      </c>
      <c r="E892" s="137" t="s">
        <v>290</v>
      </c>
      <c r="G892" s="43"/>
      <c r="H892" s="135"/>
      <c r="I892" s="42">
        <f>'Plt. Class.'!G$79</f>
        <v>125040068.23160912</v>
      </c>
      <c r="J892" s="135">
        <f t="shared" ref="J892:X892" si="517">+J79+J350+J621</f>
        <v>61910162.303394906</v>
      </c>
      <c r="K892" s="135">
        <f t="shared" si="517"/>
        <v>31488908.233230818</v>
      </c>
      <c r="L892" s="135">
        <f t="shared" si="517"/>
        <v>425214.43405666342</v>
      </c>
      <c r="M892" s="135">
        <f t="shared" si="517"/>
        <v>15835978.629599826</v>
      </c>
      <c r="N892" s="135">
        <f t="shared" si="517"/>
        <v>15379804.631326927</v>
      </c>
      <c r="O892" s="135">
        <f t="shared" si="517"/>
        <v>0</v>
      </c>
      <c r="P892" s="135">
        <f t="shared" si="517"/>
        <v>0</v>
      </c>
      <c r="Q892" s="135">
        <f t="shared" si="517"/>
        <v>0</v>
      </c>
      <c r="R892" s="135">
        <f t="shared" si="517"/>
        <v>0</v>
      </c>
      <c r="S892" s="135">
        <f t="shared" si="517"/>
        <v>0</v>
      </c>
      <c r="T892" s="135">
        <f t="shared" si="517"/>
        <v>0</v>
      </c>
      <c r="U892" s="135">
        <f t="shared" si="517"/>
        <v>0</v>
      </c>
      <c r="V892" s="135">
        <f t="shared" si="517"/>
        <v>0</v>
      </c>
      <c r="W892" s="135">
        <f t="shared" si="517"/>
        <v>0</v>
      </c>
      <c r="X892" s="135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6">
        <v>37800</v>
      </c>
      <c r="E893" s="137" t="s">
        <v>291</v>
      </c>
      <c r="G893" s="43"/>
      <c r="H893" s="135"/>
      <c r="I893" s="42">
        <f>'Plt. Class.'!G$80</f>
        <v>13616672.591601254</v>
      </c>
      <c r="J893" s="135">
        <f t="shared" ref="J893:X893" si="518">+J80+J351+J622</f>
        <v>6741922.1862285929</v>
      </c>
      <c r="K893" s="135">
        <f t="shared" si="518"/>
        <v>3429094.0475549945</v>
      </c>
      <c r="L893" s="135">
        <f t="shared" si="518"/>
        <v>46305.202897425654</v>
      </c>
      <c r="M893" s="135">
        <f t="shared" si="518"/>
        <v>1724513.9035548349</v>
      </c>
      <c r="N893" s="135">
        <f t="shared" si="518"/>
        <v>1674837.251365409</v>
      </c>
      <c r="O893" s="135">
        <f t="shared" si="518"/>
        <v>0</v>
      </c>
      <c r="P893" s="135">
        <f t="shared" si="518"/>
        <v>0</v>
      </c>
      <c r="Q893" s="135">
        <f t="shared" si="518"/>
        <v>0</v>
      </c>
      <c r="R893" s="135">
        <f t="shared" si="518"/>
        <v>0</v>
      </c>
      <c r="S893" s="135">
        <f t="shared" si="518"/>
        <v>0</v>
      </c>
      <c r="T893" s="135">
        <f t="shared" si="518"/>
        <v>0</v>
      </c>
      <c r="U893" s="135">
        <f t="shared" si="518"/>
        <v>0</v>
      </c>
      <c r="V893" s="135">
        <f t="shared" si="518"/>
        <v>0</v>
      </c>
      <c r="W893" s="135">
        <f t="shared" si="518"/>
        <v>0</v>
      </c>
      <c r="X893" s="135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6">
        <v>37900</v>
      </c>
      <c r="E894" s="137" t="s">
        <v>292</v>
      </c>
      <c r="G894" s="43"/>
      <c r="H894" s="135"/>
      <c r="I894" s="42">
        <f>'Plt. Class.'!G$81</f>
        <v>5018152.1710744491</v>
      </c>
      <c r="J894" s="135">
        <f t="shared" ref="J894:X894" si="519">+J81+J352+J623</f>
        <v>2484600.4946102276</v>
      </c>
      <c r="K894" s="135">
        <f t="shared" si="519"/>
        <v>1263723.9842404863</v>
      </c>
      <c r="L894" s="135">
        <f t="shared" si="519"/>
        <v>17064.855814707829</v>
      </c>
      <c r="M894" s="135">
        <f t="shared" si="519"/>
        <v>635535.08619348495</v>
      </c>
      <c r="N894" s="135">
        <f t="shared" si="519"/>
        <v>617227.75021554297</v>
      </c>
      <c r="O894" s="135">
        <f t="shared" si="519"/>
        <v>0</v>
      </c>
      <c r="P894" s="135">
        <f t="shared" si="519"/>
        <v>0</v>
      </c>
      <c r="Q894" s="135">
        <f t="shared" si="519"/>
        <v>0</v>
      </c>
      <c r="R894" s="135">
        <f t="shared" si="519"/>
        <v>0</v>
      </c>
      <c r="S894" s="135">
        <f t="shared" si="519"/>
        <v>0</v>
      </c>
      <c r="T894" s="135">
        <f t="shared" si="519"/>
        <v>0</v>
      </c>
      <c r="U894" s="135">
        <f t="shared" si="519"/>
        <v>0</v>
      </c>
      <c r="V894" s="135">
        <f t="shared" si="519"/>
        <v>0</v>
      </c>
      <c r="W894" s="135">
        <f t="shared" si="519"/>
        <v>0</v>
      </c>
      <c r="X894" s="135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6">
        <v>37905</v>
      </c>
      <c r="E895" s="137" t="s">
        <v>293</v>
      </c>
      <c r="G895" s="43"/>
      <c r="H895" s="135"/>
      <c r="I895" s="42">
        <f>'Plt. Class.'!G$82</f>
        <v>2811184.1186289769</v>
      </c>
      <c r="J895" s="135">
        <f t="shared" ref="J895:X895" si="520">+J82+J353+J624</f>
        <v>1391880.758787446</v>
      </c>
      <c r="K895" s="135">
        <f t="shared" si="520"/>
        <v>707942.02202655456</v>
      </c>
      <c r="L895" s="135">
        <f t="shared" si="520"/>
        <v>9559.7841630873663</v>
      </c>
      <c r="M895" s="135">
        <f t="shared" si="520"/>
        <v>356028.68949191074</v>
      </c>
      <c r="N895" s="135">
        <f t="shared" si="520"/>
        <v>345772.86415997869</v>
      </c>
      <c r="O895" s="135">
        <f t="shared" si="520"/>
        <v>0</v>
      </c>
      <c r="P895" s="135">
        <f t="shared" si="520"/>
        <v>0</v>
      </c>
      <c r="Q895" s="135">
        <f t="shared" si="520"/>
        <v>0</v>
      </c>
      <c r="R895" s="135">
        <f t="shared" si="520"/>
        <v>0</v>
      </c>
      <c r="S895" s="135">
        <f t="shared" si="520"/>
        <v>0</v>
      </c>
      <c r="T895" s="135">
        <f t="shared" si="520"/>
        <v>0</v>
      </c>
      <c r="U895" s="135">
        <f t="shared" si="520"/>
        <v>0</v>
      </c>
      <c r="V895" s="135">
        <f t="shared" si="520"/>
        <v>0</v>
      </c>
      <c r="W895" s="135">
        <f t="shared" si="520"/>
        <v>0</v>
      </c>
      <c r="X895" s="135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6">
        <v>38000</v>
      </c>
      <c r="E896" s="137" t="s">
        <v>52</v>
      </c>
      <c r="G896" s="43"/>
      <c r="H896" s="135"/>
      <c r="I896" s="42">
        <f>'Plt. Class.'!G$83</f>
        <v>139868620.0155507</v>
      </c>
      <c r="J896" s="135">
        <f t="shared" ref="J896:X896" si="521">+J83+J354+J625</f>
        <v>124521463.96310955</v>
      </c>
      <c r="K896" s="135">
        <f t="shared" si="521"/>
        <v>15182788.013099831</v>
      </c>
      <c r="L896" s="135">
        <f t="shared" si="521"/>
        <v>9373.5990307090597</v>
      </c>
      <c r="M896" s="135">
        <f t="shared" si="521"/>
        <v>98752.846126343342</v>
      </c>
      <c r="N896" s="135">
        <f t="shared" si="521"/>
        <v>56241.594184254369</v>
      </c>
      <c r="O896" s="135">
        <f t="shared" si="521"/>
        <v>0</v>
      </c>
      <c r="P896" s="135">
        <f t="shared" si="521"/>
        <v>0</v>
      </c>
      <c r="Q896" s="135">
        <f t="shared" si="521"/>
        <v>0</v>
      </c>
      <c r="R896" s="135">
        <f t="shared" si="521"/>
        <v>0</v>
      </c>
      <c r="S896" s="135">
        <f t="shared" si="521"/>
        <v>0</v>
      </c>
      <c r="T896" s="135">
        <f t="shared" si="521"/>
        <v>0</v>
      </c>
      <c r="U896" s="135">
        <f t="shared" si="521"/>
        <v>0</v>
      </c>
      <c r="V896" s="135">
        <f t="shared" si="521"/>
        <v>0</v>
      </c>
      <c r="W896" s="135">
        <f t="shared" si="521"/>
        <v>0</v>
      </c>
      <c r="X896" s="135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6">
        <v>38100</v>
      </c>
      <c r="E897" s="137" t="s">
        <v>51</v>
      </c>
      <c r="G897" s="43"/>
      <c r="H897" s="135"/>
      <c r="I897" s="42">
        <f>'Plt. Class.'!G$84</f>
        <v>41724894.701585218</v>
      </c>
      <c r="J897" s="135">
        <f t="shared" ref="J897:X897" si="522">+J84+J355+J626</f>
        <v>26873624.793508194</v>
      </c>
      <c r="K897" s="135">
        <f t="shared" si="522"/>
        <v>13814767.334037488</v>
      </c>
      <c r="L897" s="135">
        <f t="shared" si="522"/>
        <v>59109.785346832592</v>
      </c>
      <c r="M897" s="135">
        <f t="shared" si="522"/>
        <v>622734.07661170117</v>
      </c>
      <c r="N897" s="135">
        <f t="shared" si="522"/>
        <v>354658.71208099555</v>
      </c>
      <c r="O897" s="135">
        <f t="shared" si="522"/>
        <v>0</v>
      </c>
      <c r="P897" s="135">
        <f t="shared" si="522"/>
        <v>0</v>
      </c>
      <c r="Q897" s="135">
        <f t="shared" si="522"/>
        <v>0</v>
      </c>
      <c r="R897" s="135">
        <f t="shared" si="522"/>
        <v>0</v>
      </c>
      <c r="S897" s="135">
        <f t="shared" si="522"/>
        <v>0</v>
      </c>
      <c r="T897" s="135">
        <f t="shared" si="522"/>
        <v>0</v>
      </c>
      <c r="U897" s="135">
        <f t="shared" si="522"/>
        <v>0</v>
      </c>
      <c r="V897" s="135">
        <f t="shared" si="522"/>
        <v>0</v>
      </c>
      <c r="W897" s="135">
        <f t="shared" si="522"/>
        <v>0</v>
      </c>
      <c r="X897" s="135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6">
        <v>38200</v>
      </c>
      <c r="E898" s="137" t="s">
        <v>294</v>
      </c>
      <c r="G898" s="43"/>
      <c r="H898" s="135"/>
      <c r="I898" s="42">
        <f>'Plt. Class.'!G$85</f>
        <v>56980787.1217167</v>
      </c>
      <c r="J898" s="135">
        <f t="shared" ref="J898:X898" si="523">+J85+J356+J627</f>
        <v>36699440.573773377</v>
      </c>
      <c r="K898" s="135">
        <f t="shared" si="523"/>
        <v>18865867.061539389</v>
      </c>
      <c r="L898" s="135">
        <f t="shared" si="523"/>
        <v>80722.123321027218</v>
      </c>
      <c r="M898" s="135">
        <f t="shared" si="523"/>
        <v>850424.62315673754</v>
      </c>
      <c r="N898" s="135">
        <f t="shared" si="523"/>
        <v>484332.73992616334</v>
      </c>
      <c r="O898" s="135">
        <f t="shared" si="523"/>
        <v>0</v>
      </c>
      <c r="P898" s="135">
        <f t="shared" si="523"/>
        <v>0</v>
      </c>
      <c r="Q898" s="135">
        <f t="shared" si="523"/>
        <v>0</v>
      </c>
      <c r="R898" s="135">
        <f t="shared" si="523"/>
        <v>0</v>
      </c>
      <c r="S898" s="135">
        <f t="shared" si="523"/>
        <v>0</v>
      </c>
      <c r="T898" s="135">
        <f t="shared" si="523"/>
        <v>0</v>
      </c>
      <c r="U898" s="135">
        <f t="shared" si="523"/>
        <v>0</v>
      </c>
      <c r="V898" s="135">
        <f t="shared" si="523"/>
        <v>0</v>
      </c>
      <c r="W898" s="135">
        <f t="shared" si="523"/>
        <v>0</v>
      </c>
      <c r="X898" s="135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6">
        <v>38300</v>
      </c>
      <c r="E899" s="137" t="s">
        <v>295</v>
      </c>
      <c r="G899" s="43"/>
      <c r="H899" s="135"/>
      <c r="I899" s="42">
        <f>'Plt. Class.'!G$86</f>
        <v>11717794.277451711</v>
      </c>
      <c r="J899" s="135">
        <f t="shared" ref="J899:X899" si="524">+J86+J357+J628</f>
        <v>7547043.7749910252</v>
      </c>
      <c r="K899" s="135">
        <f t="shared" si="524"/>
        <v>3879664.7126100762</v>
      </c>
      <c r="L899" s="135">
        <f t="shared" si="524"/>
        <v>16600.073156139068</v>
      </c>
      <c r="M899" s="135">
        <f t="shared" si="524"/>
        <v>174885.27775763412</v>
      </c>
      <c r="N899" s="135">
        <f t="shared" si="524"/>
        <v>99600.438936834398</v>
      </c>
      <c r="O899" s="135">
        <f t="shared" si="524"/>
        <v>0</v>
      </c>
      <c r="P899" s="135">
        <f t="shared" si="524"/>
        <v>0</v>
      </c>
      <c r="Q899" s="135">
        <f t="shared" si="524"/>
        <v>0</v>
      </c>
      <c r="R899" s="135">
        <f t="shared" si="524"/>
        <v>0</v>
      </c>
      <c r="S899" s="135">
        <f t="shared" si="524"/>
        <v>0</v>
      </c>
      <c r="T899" s="135">
        <f t="shared" si="524"/>
        <v>0</v>
      </c>
      <c r="U899" s="135">
        <f t="shared" si="524"/>
        <v>0</v>
      </c>
      <c r="V899" s="135">
        <f t="shared" si="524"/>
        <v>0</v>
      </c>
      <c r="W899" s="135">
        <f t="shared" si="524"/>
        <v>0</v>
      </c>
      <c r="X899" s="135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6">
        <v>38400</v>
      </c>
      <c r="E900" s="137" t="s">
        <v>296</v>
      </c>
      <c r="G900" s="43"/>
      <c r="H900" s="135"/>
      <c r="I900" s="42">
        <f>'Plt. Class.'!G$87</f>
        <v>249551.83348966861</v>
      </c>
      <c r="J900" s="135">
        <f t="shared" ref="J900:X900" si="525">+J87+J358+J629</f>
        <v>160728.08302326521</v>
      </c>
      <c r="K900" s="135">
        <f t="shared" si="525"/>
        <v>82624.546858622954</v>
      </c>
      <c r="L900" s="135">
        <f t="shared" si="525"/>
        <v>353.52888044370309</v>
      </c>
      <c r="M900" s="135">
        <f t="shared" si="525"/>
        <v>3724.5014446745058</v>
      </c>
      <c r="N900" s="135">
        <f t="shared" si="525"/>
        <v>2121.1732826622188</v>
      </c>
      <c r="O900" s="135">
        <f t="shared" si="525"/>
        <v>0</v>
      </c>
      <c r="P900" s="135">
        <f t="shared" si="525"/>
        <v>0</v>
      </c>
      <c r="Q900" s="135">
        <f t="shared" si="525"/>
        <v>0</v>
      </c>
      <c r="R900" s="135">
        <f t="shared" si="525"/>
        <v>0</v>
      </c>
      <c r="S900" s="135">
        <f t="shared" si="525"/>
        <v>0</v>
      </c>
      <c r="T900" s="135">
        <f t="shared" si="525"/>
        <v>0</v>
      </c>
      <c r="U900" s="135">
        <f t="shared" si="525"/>
        <v>0</v>
      </c>
      <c r="V900" s="135">
        <f t="shared" si="525"/>
        <v>0</v>
      </c>
      <c r="W900" s="135">
        <f t="shared" si="525"/>
        <v>0</v>
      </c>
      <c r="X900" s="135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6">
        <v>38500</v>
      </c>
      <c r="E901" s="137" t="s">
        <v>297</v>
      </c>
      <c r="G901" s="43"/>
      <c r="H901" s="135"/>
      <c r="I901" s="42">
        <f>'Plt. Class.'!G$88</f>
        <v>5237632.693020015</v>
      </c>
      <c r="J901" s="135">
        <f t="shared" ref="J901:X901" si="526">+J88+J359+J630</f>
        <v>0</v>
      </c>
      <c r="K901" s="135">
        <f t="shared" si="526"/>
        <v>5181537.6475536143</v>
      </c>
      <c r="L901" s="135">
        <f t="shared" si="526"/>
        <v>3198.9945607344825</v>
      </c>
      <c r="M901" s="135">
        <f t="shared" si="526"/>
        <v>33702.08354125906</v>
      </c>
      <c r="N901" s="135">
        <f t="shared" si="526"/>
        <v>19193.967364406897</v>
      </c>
      <c r="O901" s="135">
        <f t="shared" si="526"/>
        <v>0</v>
      </c>
      <c r="P901" s="135">
        <f t="shared" si="526"/>
        <v>0</v>
      </c>
      <c r="Q901" s="135">
        <f t="shared" si="526"/>
        <v>0</v>
      </c>
      <c r="R901" s="135">
        <f t="shared" si="526"/>
        <v>0</v>
      </c>
      <c r="S901" s="135">
        <f t="shared" si="526"/>
        <v>0</v>
      </c>
      <c r="T901" s="135">
        <f t="shared" si="526"/>
        <v>0</v>
      </c>
      <c r="U901" s="135">
        <f t="shared" si="526"/>
        <v>0</v>
      </c>
      <c r="V901" s="135">
        <f t="shared" si="526"/>
        <v>0</v>
      </c>
      <c r="W901" s="135">
        <f t="shared" si="526"/>
        <v>0</v>
      </c>
      <c r="X901" s="135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6">
        <v>38600</v>
      </c>
      <c r="E902" s="137" t="s">
        <v>298</v>
      </c>
      <c r="G902" s="43"/>
      <c r="H902" s="135"/>
      <c r="I902" s="42">
        <f>'Plt. Class.'!G$89</f>
        <v>0</v>
      </c>
      <c r="J902" s="135">
        <f t="shared" ref="J902:X902" si="527">+J89+J360+J631</f>
        <v>0</v>
      </c>
      <c r="K902" s="135">
        <f t="shared" si="527"/>
        <v>0</v>
      </c>
      <c r="L902" s="135">
        <f t="shared" si="527"/>
        <v>0</v>
      </c>
      <c r="M902" s="135">
        <f t="shared" si="527"/>
        <v>0</v>
      </c>
      <c r="N902" s="135">
        <f t="shared" si="527"/>
        <v>0</v>
      </c>
      <c r="O902" s="135">
        <f t="shared" si="527"/>
        <v>0</v>
      </c>
      <c r="P902" s="135">
        <f t="shared" si="527"/>
        <v>0</v>
      </c>
      <c r="Q902" s="135">
        <f t="shared" si="527"/>
        <v>0</v>
      </c>
      <c r="R902" s="135">
        <f t="shared" si="527"/>
        <v>0</v>
      </c>
      <c r="S902" s="135">
        <f t="shared" si="527"/>
        <v>0</v>
      </c>
      <c r="T902" s="135">
        <f t="shared" si="527"/>
        <v>0</v>
      </c>
      <c r="U902" s="135">
        <f t="shared" si="527"/>
        <v>0</v>
      </c>
      <c r="V902" s="135">
        <f t="shared" si="527"/>
        <v>0</v>
      </c>
      <c r="W902" s="135">
        <f t="shared" si="527"/>
        <v>0</v>
      </c>
      <c r="X902" s="135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5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5"/>
      <c r="I904" s="42">
        <f>'Plt. Class.'!G$91</f>
        <v>567755915.14797235</v>
      </c>
      <c r="J904" s="42">
        <f>SUM(J882:J902)</f>
        <v>350268980.15170676</v>
      </c>
      <c r="K904" s="42">
        <f t="shared" ref="K904:X904" si="528">SUM(K882:K902)</f>
        <v>135572494.47094554</v>
      </c>
      <c r="L904" s="42">
        <f t="shared" si="528"/>
        <v>1230273.776816919</v>
      </c>
      <c r="M904" s="42">
        <f t="shared" si="528"/>
        <v>41295200.864337265</v>
      </c>
      <c r="N904" s="42">
        <f t="shared" si="528"/>
        <v>39388965.884165868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5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5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5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6">
        <v>38900</v>
      </c>
      <c r="E908" s="137" t="s">
        <v>125</v>
      </c>
      <c r="G908" s="43"/>
      <c r="H908" s="135"/>
      <c r="I908" s="42">
        <f>'Plt. Class.'!G$95</f>
        <v>1211697.3000000003</v>
      </c>
      <c r="J908" s="135">
        <f t="shared" ref="J908:X908" si="529">+J95+J366+J637</f>
        <v>735029.63239671174</v>
      </c>
      <c r="K908" s="135">
        <f t="shared" si="529"/>
        <v>290107.2079800971</v>
      </c>
      <c r="L908" s="135">
        <f t="shared" si="529"/>
        <v>2853.7904904068882</v>
      </c>
      <c r="M908" s="135">
        <f t="shared" si="529"/>
        <v>93816.355988057432</v>
      </c>
      <c r="N908" s="135">
        <f t="shared" si="529"/>
        <v>89890.313144727115</v>
      </c>
      <c r="O908" s="135">
        <f t="shared" si="529"/>
        <v>0</v>
      </c>
      <c r="P908" s="135">
        <f t="shared" si="529"/>
        <v>0</v>
      </c>
      <c r="Q908" s="135">
        <f t="shared" si="529"/>
        <v>0</v>
      </c>
      <c r="R908" s="135">
        <f t="shared" si="529"/>
        <v>0</v>
      </c>
      <c r="S908" s="135">
        <f t="shared" si="529"/>
        <v>0</v>
      </c>
      <c r="T908" s="135">
        <f t="shared" si="529"/>
        <v>0</v>
      </c>
      <c r="U908" s="135">
        <f t="shared" si="529"/>
        <v>0</v>
      </c>
      <c r="V908" s="135">
        <f t="shared" si="529"/>
        <v>0</v>
      </c>
      <c r="W908" s="135">
        <f t="shared" si="529"/>
        <v>0</v>
      </c>
      <c r="X908" s="135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6">
        <v>39000</v>
      </c>
      <c r="E909" s="137" t="s">
        <v>149</v>
      </c>
      <c r="G909" s="43"/>
      <c r="H909" s="135"/>
      <c r="I909" s="42">
        <f>'Plt. Class.'!G$96</f>
        <v>7148202.0262166616</v>
      </c>
      <c r="J909" s="135">
        <f t="shared" ref="J909:X909" si="531">+J96+J367+J638</f>
        <v>4336182.2359655853</v>
      </c>
      <c r="K909" s="135">
        <f t="shared" si="531"/>
        <v>1711438.1057904381</v>
      </c>
      <c r="L909" s="135">
        <f t="shared" si="531"/>
        <v>16835.451367205613</v>
      </c>
      <c r="M909" s="135">
        <f t="shared" si="531"/>
        <v>553453.62737549678</v>
      </c>
      <c r="N909" s="135">
        <f t="shared" si="531"/>
        <v>530292.60571793653</v>
      </c>
      <c r="O909" s="135">
        <f t="shared" si="531"/>
        <v>0</v>
      </c>
      <c r="P909" s="135">
        <f t="shared" si="531"/>
        <v>0</v>
      </c>
      <c r="Q909" s="135">
        <f t="shared" si="531"/>
        <v>0</v>
      </c>
      <c r="R909" s="135">
        <f t="shared" si="531"/>
        <v>0</v>
      </c>
      <c r="S909" s="135">
        <f t="shared" si="531"/>
        <v>0</v>
      </c>
      <c r="T909" s="135">
        <f t="shared" si="531"/>
        <v>0</v>
      </c>
      <c r="U909" s="135">
        <f t="shared" si="531"/>
        <v>0</v>
      </c>
      <c r="V909" s="135">
        <f t="shared" si="531"/>
        <v>0</v>
      </c>
      <c r="W909" s="135">
        <f t="shared" si="531"/>
        <v>0</v>
      </c>
      <c r="X909" s="135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6">
        <v>39001</v>
      </c>
      <c r="E910" s="137" t="s">
        <v>302</v>
      </c>
      <c r="G910" s="43"/>
      <c r="H910" s="135"/>
      <c r="I910" s="42">
        <f>'Plt. Class.'!G$97</f>
        <v>0</v>
      </c>
      <c r="J910" s="135">
        <f t="shared" ref="J910:X910" si="532">+J97+J368+J639</f>
        <v>0</v>
      </c>
      <c r="K910" s="135">
        <f t="shared" si="532"/>
        <v>0</v>
      </c>
      <c r="L910" s="135">
        <f t="shared" si="532"/>
        <v>0</v>
      </c>
      <c r="M910" s="135">
        <f t="shared" si="532"/>
        <v>0</v>
      </c>
      <c r="N910" s="135">
        <f t="shared" si="532"/>
        <v>0</v>
      </c>
      <c r="O910" s="135">
        <f t="shared" si="532"/>
        <v>0</v>
      </c>
      <c r="P910" s="135">
        <f t="shared" si="532"/>
        <v>0</v>
      </c>
      <c r="Q910" s="135">
        <f t="shared" si="532"/>
        <v>0</v>
      </c>
      <c r="R910" s="135">
        <f t="shared" si="532"/>
        <v>0</v>
      </c>
      <c r="S910" s="135">
        <f t="shared" si="532"/>
        <v>0</v>
      </c>
      <c r="T910" s="135">
        <f t="shared" si="532"/>
        <v>0</v>
      </c>
      <c r="U910" s="135">
        <f t="shared" si="532"/>
        <v>0</v>
      </c>
      <c r="V910" s="135">
        <f t="shared" si="532"/>
        <v>0</v>
      </c>
      <c r="W910" s="135">
        <f t="shared" si="532"/>
        <v>0</v>
      </c>
      <c r="X910" s="135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6">
        <v>39002</v>
      </c>
      <c r="E911" s="137" t="s">
        <v>303</v>
      </c>
      <c r="G911" s="43"/>
      <c r="H911" s="135"/>
      <c r="I911" s="42">
        <f>'Plt. Class.'!G$98</f>
        <v>173114.85000000003</v>
      </c>
      <c r="J911" s="135">
        <f t="shared" ref="J911:X911" si="533">+J98+J369+J640</f>
        <v>105013.47536048145</v>
      </c>
      <c r="K911" s="135">
        <f t="shared" si="533"/>
        <v>41447.53462221408</v>
      </c>
      <c r="L911" s="135">
        <f t="shared" si="533"/>
        <v>407.72023893939092</v>
      </c>
      <c r="M911" s="135">
        <f t="shared" si="533"/>
        <v>13403.516203608908</v>
      </c>
      <c r="N911" s="135">
        <f t="shared" si="533"/>
        <v>12842.60357475622</v>
      </c>
      <c r="O911" s="135">
        <f t="shared" si="533"/>
        <v>0</v>
      </c>
      <c r="P911" s="135">
        <f t="shared" si="533"/>
        <v>0</v>
      </c>
      <c r="Q911" s="135">
        <f t="shared" si="533"/>
        <v>0</v>
      </c>
      <c r="R911" s="135">
        <f t="shared" si="533"/>
        <v>0</v>
      </c>
      <c r="S911" s="135">
        <f t="shared" si="533"/>
        <v>0</v>
      </c>
      <c r="T911" s="135">
        <f t="shared" si="533"/>
        <v>0</v>
      </c>
      <c r="U911" s="135">
        <f t="shared" si="533"/>
        <v>0</v>
      </c>
      <c r="V911" s="135">
        <f t="shared" si="533"/>
        <v>0</v>
      </c>
      <c r="W911" s="135">
        <f t="shared" si="533"/>
        <v>0</v>
      </c>
      <c r="X911" s="135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6">
        <v>39003</v>
      </c>
      <c r="E912" s="137" t="s">
        <v>289</v>
      </c>
      <c r="G912" s="43"/>
      <c r="H912" s="135"/>
      <c r="I912" s="42">
        <f>'Plt. Class.'!G$99</f>
        <v>709199.17999999982</v>
      </c>
      <c r="J912" s="135">
        <f t="shared" ref="J912:X912" si="534">+J99+J370+J641</f>
        <v>430208.4460957775</v>
      </c>
      <c r="K912" s="135">
        <f t="shared" si="534"/>
        <v>169798.01309417313</v>
      </c>
      <c r="L912" s="135">
        <f t="shared" si="534"/>
        <v>1670.3064995592231</v>
      </c>
      <c r="M912" s="135">
        <f t="shared" si="534"/>
        <v>54910.151848418238</v>
      </c>
      <c r="N912" s="135">
        <f t="shared" si="534"/>
        <v>52612.262462071718</v>
      </c>
      <c r="O912" s="135">
        <f t="shared" si="534"/>
        <v>0</v>
      </c>
      <c r="P912" s="135">
        <f t="shared" si="534"/>
        <v>0</v>
      </c>
      <c r="Q912" s="135">
        <f t="shared" si="534"/>
        <v>0</v>
      </c>
      <c r="R912" s="135">
        <f t="shared" si="534"/>
        <v>0</v>
      </c>
      <c r="S912" s="135">
        <f t="shared" si="534"/>
        <v>0</v>
      </c>
      <c r="T912" s="135">
        <f t="shared" si="534"/>
        <v>0</v>
      </c>
      <c r="U912" s="135">
        <f t="shared" si="534"/>
        <v>0</v>
      </c>
      <c r="V912" s="135">
        <f t="shared" si="534"/>
        <v>0</v>
      </c>
      <c r="W912" s="135">
        <f t="shared" si="534"/>
        <v>0</v>
      </c>
      <c r="X912" s="135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6">
        <v>39004</v>
      </c>
      <c r="E913" s="137" t="s">
        <v>304</v>
      </c>
      <c r="G913" s="43"/>
      <c r="H913" s="135"/>
      <c r="I913" s="42">
        <f>'Plt. Class.'!G$100</f>
        <v>12954.74</v>
      </c>
      <c r="J913" s="135">
        <f t="shared" ref="J913:X913" si="535">+J100+J371+J642</f>
        <v>7858.4955004809999</v>
      </c>
      <c r="K913" s="135">
        <f t="shared" si="535"/>
        <v>3101.6520805221585</v>
      </c>
      <c r="L913" s="135">
        <f t="shared" si="535"/>
        <v>30.511014440400025</v>
      </c>
      <c r="M913" s="135">
        <f t="shared" si="535"/>
        <v>1003.0281486743651</v>
      </c>
      <c r="N913" s="135">
        <f t="shared" si="535"/>
        <v>961.05325588207688</v>
      </c>
      <c r="O913" s="135">
        <f t="shared" si="535"/>
        <v>0</v>
      </c>
      <c r="P913" s="135">
        <f t="shared" si="535"/>
        <v>0</v>
      </c>
      <c r="Q913" s="135">
        <f t="shared" si="535"/>
        <v>0</v>
      </c>
      <c r="R913" s="135">
        <f t="shared" si="535"/>
        <v>0</v>
      </c>
      <c r="S913" s="135">
        <f t="shared" si="535"/>
        <v>0</v>
      </c>
      <c r="T913" s="135">
        <f t="shared" si="535"/>
        <v>0</v>
      </c>
      <c r="U913" s="135">
        <f t="shared" si="535"/>
        <v>0</v>
      </c>
      <c r="V913" s="135">
        <f t="shared" si="535"/>
        <v>0</v>
      </c>
      <c r="W913" s="135">
        <f t="shared" si="535"/>
        <v>0</v>
      </c>
      <c r="X913" s="135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6">
        <v>39009</v>
      </c>
      <c r="E914" s="137" t="s">
        <v>305</v>
      </c>
      <c r="G914" s="43"/>
      <c r="H914" s="135"/>
      <c r="I914" s="42">
        <f>'Plt. Class.'!G$101</f>
        <v>1246194.18</v>
      </c>
      <c r="J914" s="135">
        <f t="shared" ref="J914:X914" si="536">+J101+J372+J643</f>
        <v>755955.83981273323</v>
      </c>
      <c r="K914" s="135">
        <f t="shared" si="536"/>
        <v>298366.52616197662</v>
      </c>
      <c r="L914" s="135">
        <f t="shared" si="536"/>
        <v>2935.0375709217219</v>
      </c>
      <c r="M914" s="135">
        <f t="shared" si="536"/>
        <v>96487.296638463478</v>
      </c>
      <c r="N914" s="135">
        <f t="shared" si="536"/>
        <v>92449.479815904837</v>
      </c>
      <c r="O914" s="135">
        <f t="shared" si="536"/>
        <v>0</v>
      </c>
      <c r="P914" s="135">
        <f t="shared" si="536"/>
        <v>0</v>
      </c>
      <c r="Q914" s="135">
        <f t="shared" si="536"/>
        <v>0</v>
      </c>
      <c r="R914" s="135">
        <f t="shared" si="536"/>
        <v>0</v>
      </c>
      <c r="S914" s="135">
        <f t="shared" si="536"/>
        <v>0</v>
      </c>
      <c r="T914" s="135">
        <f t="shared" si="536"/>
        <v>0</v>
      </c>
      <c r="U914" s="135">
        <f t="shared" si="536"/>
        <v>0</v>
      </c>
      <c r="V914" s="135">
        <f t="shared" si="536"/>
        <v>0</v>
      </c>
      <c r="W914" s="135">
        <f t="shared" si="536"/>
        <v>0</v>
      </c>
      <c r="X914" s="135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6">
        <v>39100</v>
      </c>
      <c r="E915" s="137" t="s">
        <v>306</v>
      </c>
      <c r="G915" s="43"/>
      <c r="H915" s="135"/>
      <c r="I915" s="42">
        <f>'Plt. Class.'!G$102</f>
        <v>1794619.1000000003</v>
      </c>
      <c r="J915" s="135">
        <f t="shared" ref="J915:X915" si="537">+J102+J373+J644</f>
        <v>1088636.7555371441</v>
      </c>
      <c r="K915" s="135">
        <f t="shared" si="537"/>
        <v>429671.61558316147</v>
      </c>
      <c r="L915" s="135">
        <f t="shared" si="537"/>
        <v>4226.6883993903157</v>
      </c>
      <c r="M915" s="135">
        <f t="shared" si="537"/>
        <v>138949.40951718489</v>
      </c>
      <c r="N915" s="135">
        <f t="shared" si="537"/>
        <v>133134.6309631195</v>
      </c>
      <c r="O915" s="135">
        <f t="shared" si="537"/>
        <v>0</v>
      </c>
      <c r="P915" s="135">
        <f t="shared" si="537"/>
        <v>0</v>
      </c>
      <c r="Q915" s="135">
        <f t="shared" si="537"/>
        <v>0</v>
      </c>
      <c r="R915" s="135">
        <f t="shared" si="537"/>
        <v>0</v>
      </c>
      <c r="S915" s="135">
        <f t="shared" si="537"/>
        <v>0</v>
      </c>
      <c r="T915" s="135">
        <f t="shared" si="537"/>
        <v>0</v>
      </c>
      <c r="U915" s="135">
        <f t="shared" si="537"/>
        <v>0</v>
      </c>
      <c r="V915" s="135">
        <f t="shared" si="537"/>
        <v>0</v>
      </c>
      <c r="W915" s="135">
        <f t="shared" si="537"/>
        <v>0</v>
      </c>
      <c r="X915" s="135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6">
        <v>39102</v>
      </c>
      <c r="E916" s="137" t="s">
        <v>307</v>
      </c>
      <c r="G916" s="43"/>
      <c r="H916" s="135"/>
      <c r="I916" s="42">
        <f>'Plt. Class.'!G$103</f>
        <v>0</v>
      </c>
      <c r="J916" s="135">
        <f t="shared" ref="J916:X916" si="538">+J103+J374+J645</f>
        <v>0</v>
      </c>
      <c r="K916" s="135">
        <f t="shared" si="538"/>
        <v>0</v>
      </c>
      <c r="L916" s="135">
        <f t="shared" si="538"/>
        <v>0</v>
      </c>
      <c r="M916" s="135">
        <f t="shared" si="538"/>
        <v>0</v>
      </c>
      <c r="N916" s="135">
        <f t="shared" si="538"/>
        <v>0</v>
      </c>
      <c r="O916" s="135">
        <f t="shared" si="538"/>
        <v>0</v>
      </c>
      <c r="P916" s="135">
        <f t="shared" si="538"/>
        <v>0</v>
      </c>
      <c r="Q916" s="135">
        <f t="shared" si="538"/>
        <v>0</v>
      </c>
      <c r="R916" s="135">
        <f t="shared" si="538"/>
        <v>0</v>
      </c>
      <c r="S916" s="135">
        <f t="shared" si="538"/>
        <v>0</v>
      </c>
      <c r="T916" s="135">
        <f t="shared" si="538"/>
        <v>0</v>
      </c>
      <c r="U916" s="135">
        <f t="shared" si="538"/>
        <v>0</v>
      </c>
      <c r="V916" s="135">
        <f t="shared" si="538"/>
        <v>0</v>
      </c>
      <c r="W916" s="135">
        <f t="shared" si="538"/>
        <v>0</v>
      </c>
      <c r="X916" s="135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6">
        <v>39103</v>
      </c>
      <c r="E917" s="137" t="s">
        <v>308</v>
      </c>
      <c r="G917" s="43"/>
      <c r="H917" s="135"/>
      <c r="I917" s="42">
        <f>'Plt. Class.'!G$104</f>
        <v>0</v>
      </c>
      <c r="J917" s="135">
        <f t="shared" ref="J917:X917" si="539">+J104+J375+J646</f>
        <v>0</v>
      </c>
      <c r="K917" s="135">
        <f t="shared" si="539"/>
        <v>0</v>
      </c>
      <c r="L917" s="135">
        <f t="shared" si="539"/>
        <v>0</v>
      </c>
      <c r="M917" s="135">
        <f t="shared" si="539"/>
        <v>0</v>
      </c>
      <c r="N917" s="135">
        <f t="shared" si="539"/>
        <v>0</v>
      </c>
      <c r="O917" s="135">
        <f t="shared" si="539"/>
        <v>0</v>
      </c>
      <c r="P917" s="135">
        <f t="shared" si="539"/>
        <v>0</v>
      </c>
      <c r="Q917" s="135">
        <f t="shared" si="539"/>
        <v>0</v>
      </c>
      <c r="R917" s="135">
        <f t="shared" si="539"/>
        <v>0</v>
      </c>
      <c r="S917" s="135">
        <f t="shared" si="539"/>
        <v>0</v>
      </c>
      <c r="T917" s="135">
        <f t="shared" si="539"/>
        <v>0</v>
      </c>
      <c r="U917" s="135">
        <f t="shared" si="539"/>
        <v>0</v>
      </c>
      <c r="V917" s="135">
        <f t="shared" si="539"/>
        <v>0</v>
      </c>
      <c r="W917" s="135">
        <f t="shared" si="539"/>
        <v>0</v>
      </c>
      <c r="X917" s="135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6">
        <v>39200</v>
      </c>
      <c r="E918" s="137" t="s">
        <v>309</v>
      </c>
      <c r="G918" s="43"/>
      <c r="H918" s="135"/>
      <c r="I918" s="42">
        <f>'Plt. Class.'!G$105</f>
        <v>220986.89999999994</v>
      </c>
      <c r="J918" s="135">
        <f t="shared" ref="J918:X918" si="540">+J105+J376+J647</f>
        <v>134053.21599007346</v>
      </c>
      <c r="K918" s="135">
        <f t="shared" si="540"/>
        <v>52909.165151376408</v>
      </c>
      <c r="L918" s="135">
        <f t="shared" si="540"/>
        <v>520.46853098087911</v>
      </c>
      <c r="M918" s="135">
        <f t="shared" si="540"/>
        <v>17110.037035732636</v>
      </c>
      <c r="N918" s="135">
        <f t="shared" si="540"/>
        <v>16394.013291836571</v>
      </c>
      <c r="O918" s="135">
        <f t="shared" si="540"/>
        <v>0</v>
      </c>
      <c r="P918" s="135">
        <f t="shared" si="540"/>
        <v>0</v>
      </c>
      <c r="Q918" s="135">
        <f t="shared" si="540"/>
        <v>0</v>
      </c>
      <c r="R918" s="135">
        <f t="shared" si="540"/>
        <v>0</v>
      </c>
      <c r="S918" s="135">
        <f t="shared" si="540"/>
        <v>0</v>
      </c>
      <c r="T918" s="135">
        <f t="shared" si="540"/>
        <v>0</v>
      </c>
      <c r="U918" s="135">
        <f t="shared" si="540"/>
        <v>0</v>
      </c>
      <c r="V918" s="135">
        <f t="shared" si="540"/>
        <v>0</v>
      </c>
      <c r="W918" s="135">
        <f t="shared" si="540"/>
        <v>0</v>
      </c>
      <c r="X918" s="135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6">
        <v>39201</v>
      </c>
      <c r="E919" s="137" t="s">
        <v>310</v>
      </c>
      <c r="G919" s="43"/>
      <c r="H919" s="135"/>
      <c r="I919" s="42">
        <f>'Plt. Class.'!G$106</f>
        <v>0</v>
      </c>
      <c r="J919" s="135">
        <f t="shared" ref="J919:X919" si="541">+J106+J377+J648</f>
        <v>0</v>
      </c>
      <c r="K919" s="135">
        <f t="shared" si="541"/>
        <v>0</v>
      </c>
      <c r="L919" s="135">
        <f t="shared" si="541"/>
        <v>0</v>
      </c>
      <c r="M919" s="135">
        <f t="shared" si="541"/>
        <v>0</v>
      </c>
      <c r="N919" s="135">
        <f t="shared" si="541"/>
        <v>0</v>
      </c>
      <c r="O919" s="135">
        <f t="shared" si="541"/>
        <v>0</v>
      </c>
      <c r="P919" s="135">
        <f t="shared" si="541"/>
        <v>0</v>
      </c>
      <c r="Q919" s="135">
        <f t="shared" si="541"/>
        <v>0</v>
      </c>
      <c r="R919" s="135">
        <f t="shared" si="541"/>
        <v>0</v>
      </c>
      <c r="S919" s="135">
        <f t="shared" si="541"/>
        <v>0</v>
      </c>
      <c r="T919" s="135">
        <f t="shared" si="541"/>
        <v>0</v>
      </c>
      <c r="U919" s="135">
        <f t="shared" si="541"/>
        <v>0</v>
      </c>
      <c r="V919" s="135">
        <f t="shared" si="541"/>
        <v>0</v>
      </c>
      <c r="W919" s="135">
        <f t="shared" si="541"/>
        <v>0</v>
      </c>
      <c r="X919" s="135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6">
        <v>39202</v>
      </c>
      <c r="E920" s="137" t="s">
        <v>311</v>
      </c>
      <c r="G920" s="43"/>
      <c r="H920" s="135"/>
      <c r="I920" s="42">
        <f>'Plt. Class.'!G$107</f>
        <v>0</v>
      </c>
      <c r="J920" s="135">
        <f t="shared" ref="J920:X920" si="542">+J107+J378+J649</f>
        <v>0</v>
      </c>
      <c r="K920" s="135">
        <f t="shared" si="542"/>
        <v>0</v>
      </c>
      <c r="L920" s="135">
        <f t="shared" si="542"/>
        <v>0</v>
      </c>
      <c r="M920" s="135">
        <f t="shared" si="542"/>
        <v>0</v>
      </c>
      <c r="N920" s="135">
        <f t="shared" si="542"/>
        <v>0</v>
      </c>
      <c r="O920" s="135">
        <f t="shared" si="542"/>
        <v>0</v>
      </c>
      <c r="P920" s="135">
        <f t="shared" si="542"/>
        <v>0</v>
      </c>
      <c r="Q920" s="135">
        <f t="shared" si="542"/>
        <v>0</v>
      </c>
      <c r="R920" s="135">
        <f t="shared" si="542"/>
        <v>0</v>
      </c>
      <c r="S920" s="135">
        <f t="shared" si="542"/>
        <v>0</v>
      </c>
      <c r="T920" s="135">
        <f t="shared" si="542"/>
        <v>0</v>
      </c>
      <c r="U920" s="135">
        <f t="shared" si="542"/>
        <v>0</v>
      </c>
      <c r="V920" s="135">
        <f t="shared" si="542"/>
        <v>0</v>
      </c>
      <c r="W920" s="135">
        <f t="shared" si="542"/>
        <v>0</v>
      </c>
      <c r="X920" s="135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6">
        <v>39300</v>
      </c>
      <c r="E921" s="137" t="s">
        <v>197</v>
      </c>
      <c r="G921" s="43"/>
      <c r="H921" s="135"/>
      <c r="I921" s="42">
        <f>'Plt. Class.'!G$108</f>
        <v>0</v>
      </c>
      <c r="J921" s="135">
        <f t="shared" ref="J921:X921" si="543">+J108+J379+J650</f>
        <v>0</v>
      </c>
      <c r="K921" s="135">
        <f t="shared" si="543"/>
        <v>0</v>
      </c>
      <c r="L921" s="135">
        <f t="shared" si="543"/>
        <v>0</v>
      </c>
      <c r="M921" s="135">
        <f t="shared" si="543"/>
        <v>0</v>
      </c>
      <c r="N921" s="135">
        <f t="shared" si="543"/>
        <v>0</v>
      </c>
      <c r="O921" s="135">
        <f t="shared" si="543"/>
        <v>0</v>
      </c>
      <c r="P921" s="135">
        <f t="shared" si="543"/>
        <v>0</v>
      </c>
      <c r="Q921" s="135">
        <f t="shared" si="543"/>
        <v>0</v>
      </c>
      <c r="R921" s="135">
        <f t="shared" si="543"/>
        <v>0</v>
      </c>
      <c r="S921" s="135">
        <f t="shared" si="543"/>
        <v>0</v>
      </c>
      <c r="T921" s="135">
        <f t="shared" si="543"/>
        <v>0</v>
      </c>
      <c r="U921" s="135">
        <f t="shared" si="543"/>
        <v>0</v>
      </c>
      <c r="V921" s="135">
        <f t="shared" si="543"/>
        <v>0</v>
      </c>
      <c r="W921" s="135">
        <f t="shared" si="543"/>
        <v>0</v>
      </c>
      <c r="X921" s="135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6">
        <v>39400</v>
      </c>
      <c r="E922" s="137" t="s">
        <v>312</v>
      </c>
      <c r="G922" s="43"/>
      <c r="H922" s="135"/>
      <c r="I922" s="42">
        <f>'Plt. Class.'!G$109</f>
        <v>5455993.2745073829</v>
      </c>
      <c r="J922" s="135">
        <f t="shared" ref="J922:X922" si="544">+J109+J380+J651</f>
        <v>3309668.7851991518</v>
      </c>
      <c r="K922" s="135">
        <f t="shared" si="544"/>
        <v>1306285.7989578121</v>
      </c>
      <c r="L922" s="135">
        <f t="shared" si="544"/>
        <v>12849.959905426136</v>
      </c>
      <c r="M922" s="135">
        <f t="shared" si="544"/>
        <v>422433.39760650753</v>
      </c>
      <c r="N922" s="135">
        <f t="shared" si="544"/>
        <v>404755.33283848496</v>
      </c>
      <c r="O922" s="135">
        <f t="shared" si="544"/>
        <v>0</v>
      </c>
      <c r="P922" s="135">
        <f t="shared" si="544"/>
        <v>0</v>
      </c>
      <c r="Q922" s="135">
        <f t="shared" si="544"/>
        <v>0</v>
      </c>
      <c r="R922" s="135">
        <f t="shared" si="544"/>
        <v>0</v>
      </c>
      <c r="S922" s="135">
        <f t="shared" si="544"/>
        <v>0</v>
      </c>
      <c r="T922" s="135">
        <f t="shared" si="544"/>
        <v>0</v>
      </c>
      <c r="U922" s="135">
        <f t="shared" si="544"/>
        <v>0</v>
      </c>
      <c r="V922" s="135">
        <f t="shared" si="544"/>
        <v>0</v>
      </c>
      <c r="W922" s="135">
        <f t="shared" si="544"/>
        <v>0</v>
      </c>
      <c r="X922" s="135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6">
        <v>39600</v>
      </c>
      <c r="E923" s="137" t="s">
        <v>313</v>
      </c>
      <c r="G923" s="43"/>
      <c r="H923" s="135"/>
      <c r="I923" s="42">
        <f>'Plt. Class.'!G$110</f>
        <v>0</v>
      </c>
      <c r="J923" s="135">
        <f t="shared" ref="J923:X923" si="545">+J110+J381+J652</f>
        <v>0</v>
      </c>
      <c r="K923" s="135">
        <f t="shared" si="545"/>
        <v>0</v>
      </c>
      <c r="L923" s="135">
        <f t="shared" si="545"/>
        <v>0</v>
      </c>
      <c r="M923" s="135">
        <f t="shared" si="545"/>
        <v>0</v>
      </c>
      <c r="N923" s="135">
        <f t="shared" si="545"/>
        <v>0</v>
      </c>
      <c r="O923" s="135">
        <f t="shared" si="545"/>
        <v>0</v>
      </c>
      <c r="P923" s="135">
        <f t="shared" si="545"/>
        <v>0</v>
      </c>
      <c r="Q923" s="135">
        <f t="shared" si="545"/>
        <v>0</v>
      </c>
      <c r="R923" s="135">
        <f t="shared" si="545"/>
        <v>0</v>
      </c>
      <c r="S923" s="135">
        <f t="shared" si="545"/>
        <v>0</v>
      </c>
      <c r="T923" s="135">
        <f t="shared" si="545"/>
        <v>0</v>
      </c>
      <c r="U923" s="135">
        <f t="shared" si="545"/>
        <v>0</v>
      </c>
      <c r="V923" s="135">
        <f t="shared" si="545"/>
        <v>0</v>
      </c>
      <c r="W923" s="135">
        <f t="shared" si="545"/>
        <v>0</v>
      </c>
      <c r="X923" s="135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6">
        <v>39603</v>
      </c>
      <c r="E924" s="137" t="s">
        <v>314</v>
      </c>
      <c r="G924" s="43"/>
      <c r="H924" s="135"/>
      <c r="I924" s="42">
        <f>'Plt. Class.'!G$111</f>
        <v>39610.080000000009</v>
      </c>
      <c r="J924" s="135">
        <f t="shared" ref="J924:X924" si="546">+J111+J382+J653</f>
        <v>24027.933826050732</v>
      </c>
      <c r="K924" s="135">
        <f t="shared" si="546"/>
        <v>9483.531668072781</v>
      </c>
      <c r="L924" s="135">
        <f t="shared" si="546"/>
        <v>93.289693414564894</v>
      </c>
      <c r="M924" s="135">
        <f t="shared" si="546"/>
        <v>3066.8330828132021</v>
      </c>
      <c r="N924" s="135">
        <f t="shared" si="546"/>
        <v>2938.4917296487265</v>
      </c>
      <c r="O924" s="135">
        <f t="shared" si="546"/>
        <v>0</v>
      </c>
      <c r="P924" s="135">
        <f t="shared" si="546"/>
        <v>0</v>
      </c>
      <c r="Q924" s="135">
        <f t="shared" si="546"/>
        <v>0</v>
      </c>
      <c r="R924" s="135">
        <f t="shared" si="546"/>
        <v>0</v>
      </c>
      <c r="S924" s="135">
        <f t="shared" si="546"/>
        <v>0</v>
      </c>
      <c r="T924" s="135">
        <f t="shared" si="546"/>
        <v>0</v>
      </c>
      <c r="U924" s="135">
        <f t="shared" si="546"/>
        <v>0</v>
      </c>
      <c r="V924" s="135">
        <f t="shared" si="546"/>
        <v>0</v>
      </c>
      <c r="W924" s="135">
        <f t="shared" si="546"/>
        <v>0</v>
      </c>
      <c r="X924" s="135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6">
        <v>39604</v>
      </c>
      <c r="E925" s="137" t="s">
        <v>315</v>
      </c>
      <c r="G925" s="43"/>
      <c r="H925" s="135"/>
      <c r="I925" s="42">
        <f>'Plt. Class.'!G$112</f>
        <v>62747.290000000008</v>
      </c>
      <c r="J925" s="135">
        <f t="shared" ref="J925:X925" si="547">+J112+J383+J654</f>
        <v>38063.233699200173</v>
      </c>
      <c r="K925" s="135">
        <f t="shared" si="547"/>
        <v>15023.09290465322</v>
      </c>
      <c r="L925" s="135">
        <f t="shared" si="547"/>
        <v>147.78246968182827</v>
      </c>
      <c r="M925" s="135">
        <f t="shared" si="547"/>
        <v>4858.2447909439716</v>
      </c>
      <c r="N925" s="135">
        <f t="shared" si="547"/>
        <v>4654.9361355208121</v>
      </c>
      <c r="O925" s="135">
        <f t="shared" si="547"/>
        <v>0</v>
      </c>
      <c r="P925" s="135">
        <f t="shared" si="547"/>
        <v>0</v>
      </c>
      <c r="Q925" s="135">
        <f t="shared" si="547"/>
        <v>0</v>
      </c>
      <c r="R925" s="135">
        <f t="shared" si="547"/>
        <v>0</v>
      </c>
      <c r="S925" s="135">
        <f t="shared" si="547"/>
        <v>0</v>
      </c>
      <c r="T925" s="135">
        <f t="shared" si="547"/>
        <v>0</v>
      </c>
      <c r="U925" s="135">
        <f t="shared" si="547"/>
        <v>0</v>
      </c>
      <c r="V925" s="135">
        <f t="shared" si="547"/>
        <v>0</v>
      </c>
      <c r="W925" s="135">
        <f t="shared" si="547"/>
        <v>0</v>
      </c>
      <c r="X925" s="135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6">
        <v>39605</v>
      </c>
      <c r="E926" s="140" t="s">
        <v>316</v>
      </c>
      <c r="G926" s="43"/>
      <c r="H926" s="135"/>
      <c r="I926" s="42">
        <f>'Plt. Class.'!G$113</f>
        <v>19427.230000000003</v>
      </c>
      <c r="J926" s="135">
        <f t="shared" ref="J926:X926" si="548">+J113+J384+J655</f>
        <v>11784.782986135539</v>
      </c>
      <c r="K926" s="135">
        <f t="shared" si="548"/>
        <v>4651.3097405492126</v>
      </c>
      <c r="L926" s="135">
        <f t="shared" si="548"/>
        <v>45.755028280534589</v>
      </c>
      <c r="M926" s="135">
        <f t="shared" si="548"/>
        <v>1504.1643862224244</v>
      </c>
      <c r="N926" s="135">
        <f t="shared" si="548"/>
        <v>1441.2178588122931</v>
      </c>
      <c r="O926" s="135">
        <f t="shared" si="548"/>
        <v>0</v>
      </c>
      <c r="P926" s="135">
        <f t="shared" si="548"/>
        <v>0</v>
      </c>
      <c r="Q926" s="135">
        <f t="shared" si="548"/>
        <v>0</v>
      </c>
      <c r="R926" s="135">
        <f t="shared" si="548"/>
        <v>0</v>
      </c>
      <c r="S926" s="135">
        <f t="shared" si="548"/>
        <v>0</v>
      </c>
      <c r="T926" s="135">
        <f t="shared" si="548"/>
        <v>0</v>
      </c>
      <c r="U926" s="135">
        <f t="shared" si="548"/>
        <v>0</v>
      </c>
      <c r="V926" s="135">
        <f t="shared" si="548"/>
        <v>0</v>
      </c>
      <c r="W926" s="135">
        <f t="shared" si="548"/>
        <v>0</v>
      </c>
      <c r="X926" s="135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6">
        <v>39700</v>
      </c>
      <c r="E927" s="137" t="s">
        <v>317</v>
      </c>
      <c r="G927" s="43"/>
      <c r="H927" s="135"/>
      <c r="I927" s="42">
        <f>'Plt. Class.'!G$114</f>
        <v>358964.51999999996</v>
      </c>
      <c r="J927" s="135">
        <f t="shared" ref="J927:X927" si="549">+J114+J385+J656</f>
        <v>217752.04019936494</v>
      </c>
      <c r="K927" s="135">
        <f t="shared" si="549"/>
        <v>85944.067599321788</v>
      </c>
      <c r="L927" s="135">
        <f t="shared" si="549"/>
        <v>845.43353655196961</v>
      </c>
      <c r="M927" s="135">
        <f t="shared" si="549"/>
        <v>27793.033124198715</v>
      </c>
      <c r="N927" s="135">
        <f t="shared" si="549"/>
        <v>26629.945540562519</v>
      </c>
      <c r="O927" s="135">
        <f t="shared" si="549"/>
        <v>0</v>
      </c>
      <c r="P927" s="135">
        <f t="shared" si="549"/>
        <v>0</v>
      </c>
      <c r="Q927" s="135">
        <f t="shared" si="549"/>
        <v>0</v>
      </c>
      <c r="R927" s="135">
        <f t="shared" si="549"/>
        <v>0</v>
      </c>
      <c r="S927" s="135">
        <f t="shared" si="549"/>
        <v>0</v>
      </c>
      <c r="T927" s="135">
        <f t="shared" si="549"/>
        <v>0</v>
      </c>
      <c r="U927" s="135">
        <f t="shared" si="549"/>
        <v>0</v>
      </c>
      <c r="V927" s="135">
        <f t="shared" si="549"/>
        <v>0</v>
      </c>
      <c r="W927" s="135">
        <f t="shared" si="549"/>
        <v>0</v>
      </c>
      <c r="X927" s="135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6">
        <v>39701</v>
      </c>
      <c r="E928" s="137" t="s">
        <v>318</v>
      </c>
      <c r="G928" s="43"/>
      <c r="H928" s="135"/>
      <c r="I928" s="42">
        <f>'Plt. Class.'!G$115</f>
        <v>0</v>
      </c>
      <c r="J928" s="135">
        <f t="shared" ref="J928:X928" si="550">+J115+J386+J657</f>
        <v>0</v>
      </c>
      <c r="K928" s="135">
        <f t="shared" si="550"/>
        <v>0</v>
      </c>
      <c r="L928" s="135">
        <f t="shared" si="550"/>
        <v>0</v>
      </c>
      <c r="M928" s="135">
        <f t="shared" si="550"/>
        <v>0</v>
      </c>
      <c r="N928" s="135">
        <f t="shared" si="550"/>
        <v>0</v>
      </c>
      <c r="O928" s="135">
        <f t="shared" si="550"/>
        <v>0</v>
      </c>
      <c r="P928" s="135">
        <f t="shared" si="550"/>
        <v>0</v>
      </c>
      <c r="Q928" s="135">
        <f t="shared" si="550"/>
        <v>0</v>
      </c>
      <c r="R928" s="135">
        <f t="shared" si="550"/>
        <v>0</v>
      </c>
      <c r="S928" s="135">
        <f t="shared" si="550"/>
        <v>0</v>
      </c>
      <c r="T928" s="135">
        <f t="shared" si="550"/>
        <v>0</v>
      </c>
      <c r="U928" s="135">
        <f t="shared" si="550"/>
        <v>0</v>
      </c>
      <c r="V928" s="135">
        <f t="shared" si="550"/>
        <v>0</v>
      </c>
      <c r="W928" s="135">
        <f t="shared" si="550"/>
        <v>0</v>
      </c>
      <c r="X928" s="135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6">
        <v>39702</v>
      </c>
      <c r="E929" s="137" t="s">
        <v>319</v>
      </c>
      <c r="G929" s="43"/>
      <c r="H929" s="135"/>
      <c r="I929" s="42">
        <f>'Plt. Class.'!G$116</f>
        <v>0</v>
      </c>
      <c r="J929" s="135">
        <f t="shared" ref="J929:X929" si="551">+J116+J387+J658</f>
        <v>0</v>
      </c>
      <c r="K929" s="135">
        <f t="shared" si="551"/>
        <v>0</v>
      </c>
      <c r="L929" s="135">
        <f t="shared" si="551"/>
        <v>0</v>
      </c>
      <c r="M929" s="135">
        <f t="shared" si="551"/>
        <v>0</v>
      </c>
      <c r="N929" s="135">
        <f t="shared" si="551"/>
        <v>0</v>
      </c>
      <c r="O929" s="135">
        <f t="shared" si="551"/>
        <v>0</v>
      </c>
      <c r="P929" s="135">
        <f t="shared" si="551"/>
        <v>0</v>
      </c>
      <c r="Q929" s="135">
        <f t="shared" si="551"/>
        <v>0</v>
      </c>
      <c r="R929" s="135">
        <f t="shared" si="551"/>
        <v>0</v>
      </c>
      <c r="S929" s="135">
        <f t="shared" si="551"/>
        <v>0</v>
      </c>
      <c r="T929" s="135">
        <f t="shared" si="551"/>
        <v>0</v>
      </c>
      <c r="U929" s="135">
        <f t="shared" si="551"/>
        <v>0</v>
      </c>
      <c r="V929" s="135">
        <f t="shared" si="551"/>
        <v>0</v>
      </c>
      <c r="W929" s="135">
        <f t="shared" si="551"/>
        <v>0</v>
      </c>
      <c r="X929" s="135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6">
        <v>39705</v>
      </c>
      <c r="E930" s="137" t="s">
        <v>320</v>
      </c>
      <c r="G930" s="43"/>
      <c r="H930" s="135"/>
      <c r="I930" s="42">
        <f>'Plt. Class.'!G$117</f>
        <v>0</v>
      </c>
      <c r="J930" s="135">
        <f t="shared" ref="J930:X930" si="552">+J117+J388+J659</f>
        <v>0</v>
      </c>
      <c r="K930" s="135">
        <f t="shared" si="552"/>
        <v>0</v>
      </c>
      <c r="L930" s="135">
        <f t="shared" si="552"/>
        <v>0</v>
      </c>
      <c r="M930" s="135">
        <f t="shared" si="552"/>
        <v>0</v>
      </c>
      <c r="N930" s="135">
        <f t="shared" si="552"/>
        <v>0</v>
      </c>
      <c r="O930" s="135">
        <f t="shared" si="552"/>
        <v>0</v>
      </c>
      <c r="P930" s="135">
        <f t="shared" si="552"/>
        <v>0</v>
      </c>
      <c r="Q930" s="135">
        <f t="shared" si="552"/>
        <v>0</v>
      </c>
      <c r="R930" s="135">
        <f t="shared" si="552"/>
        <v>0</v>
      </c>
      <c r="S930" s="135">
        <f t="shared" si="552"/>
        <v>0</v>
      </c>
      <c r="T930" s="135">
        <f t="shared" si="552"/>
        <v>0</v>
      </c>
      <c r="U930" s="135">
        <f t="shared" si="552"/>
        <v>0</v>
      </c>
      <c r="V930" s="135">
        <f t="shared" si="552"/>
        <v>0</v>
      </c>
      <c r="W930" s="135">
        <f t="shared" si="552"/>
        <v>0</v>
      </c>
      <c r="X930" s="135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6">
        <v>39800</v>
      </c>
      <c r="E931" s="137" t="s">
        <v>321</v>
      </c>
      <c r="G931" s="43"/>
      <c r="H931" s="135"/>
      <c r="I931" s="42">
        <f>'Plt. Class.'!G$118</f>
        <v>3791155.2795283841</v>
      </c>
      <c r="J931" s="135">
        <f t="shared" ref="J931:X931" si="553">+J118+J389+J660</f>
        <v>2299758.7528424803</v>
      </c>
      <c r="K931" s="135">
        <f t="shared" si="553"/>
        <v>907686.65834526811</v>
      </c>
      <c r="L931" s="135">
        <f t="shared" si="553"/>
        <v>8928.9320726999758</v>
      </c>
      <c r="M931" s="135">
        <f t="shared" si="553"/>
        <v>293532.36432088952</v>
      </c>
      <c r="N931" s="135">
        <f t="shared" si="553"/>
        <v>281248.57194704632</v>
      </c>
      <c r="O931" s="135">
        <f t="shared" si="553"/>
        <v>0</v>
      </c>
      <c r="P931" s="135">
        <f t="shared" si="553"/>
        <v>0</v>
      </c>
      <c r="Q931" s="135">
        <f t="shared" si="553"/>
        <v>0</v>
      </c>
      <c r="R931" s="135">
        <f t="shared" si="553"/>
        <v>0</v>
      </c>
      <c r="S931" s="135">
        <f t="shared" si="553"/>
        <v>0</v>
      </c>
      <c r="T931" s="135">
        <f t="shared" si="553"/>
        <v>0</v>
      </c>
      <c r="U931" s="135">
        <f t="shared" si="553"/>
        <v>0</v>
      </c>
      <c r="V931" s="135">
        <f t="shared" si="553"/>
        <v>0</v>
      </c>
      <c r="W931" s="135">
        <f t="shared" si="553"/>
        <v>0</v>
      </c>
      <c r="X931" s="135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6">
        <v>39900</v>
      </c>
      <c r="E932" s="137" t="s">
        <v>322</v>
      </c>
      <c r="G932" s="43"/>
      <c r="H932" s="135"/>
      <c r="I932" s="42">
        <f>'Plt. Class.'!G$119</f>
        <v>0</v>
      </c>
      <c r="J932" s="135">
        <f t="shared" ref="J932:X932" si="554">+J119+J390+J661</f>
        <v>0</v>
      </c>
      <c r="K932" s="135">
        <f t="shared" si="554"/>
        <v>0</v>
      </c>
      <c r="L932" s="135">
        <f t="shared" si="554"/>
        <v>0</v>
      </c>
      <c r="M932" s="135">
        <f t="shared" si="554"/>
        <v>0</v>
      </c>
      <c r="N932" s="135">
        <f t="shared" si="554"/>
        <v>0</v>
      </c>
      <c r="O932" s="135">
        <f t="shared" si="554"/>
        <v>0</v>
      </c>
      <c r="P932" s="135">
        <f t="shared" si="554"/>
        <v>0</v>
      </c>
      <c r="Q932" s="135">
        <f t="shared" si="554"/>
        <v>0</v>
      </c>
      <c r="R932" s="135">
        <f t="shared" si="554"/>
        <v>0</v>
      </c>
      <c r="S932" s="135">
        <f t="shared" si="554"/>
        <v>0</v>
      </c>
      <c r="T932" s="135">
        <f t="shared" si="554"/>
        <v>0</v>
      </c>
      <c r="U932" s="135">
        <f t="shared" si="554"/>
        <v>0</v>
      </c>
      <c r="V932" s="135">
        <f t="shared" si="554"/>
        <v>0</v>
      </c>
      <c r="W932" s="135">
        <f t="shared" si="554"/>
        <v>0</v>
      </c>
      <c r="X932" s="135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6">
        <v>39901</v>
      </c>
      <c r="E933" s="137" t="s">
        <v>323</v>
      </c>
      <c r="G933" s="43"/>
      <c r="H933" s="135"/>
      <c r="I933" s="42">
        <f>'Plt. Class.'!G$120</f>
        <v>0</v>
      </c>
      <c r="J933" s="135">
        <f t="shared" ref="J933:X933" si="555">+J120+J391+J662</f>
        <v>0</v>
      </c>
      <c r="K933" s="135">
        <f t="shared" si="555"/>
        <v>0</v>
      </c>
      <c r="L933" s="135">
        <f t="shared" si="555"/>
        <v>0</v>
      </c>
      <c r="M933" s="135">
        <f t="shared" si="555"/>
        <v>0</v>
      </c>
      <c r="N933" s="135">
        <f t="shared" si="555"/>
        <v>0</v>
      </c>
      <c r="O933" s="135">
        <f t="shared" si="555"/>
        <v>0</v>
      </c>
      <c r="P933" s="135">
        <f t="shared" si="555"/>
        <v>0</v>
      </c>
      <c r="Q933" s="135">
        <f t="shared" si="555"/>
        <v>0</v>
      </c>
      <c r="R933" s="135">
        <f t="shared" si="555"/>
        <v>0</v>
      </c>
      <c r="S933" s="135">
        <f t="shared" si="555"/>
        <v>0</v>
      </c>
      <c r="T933" s="135">
        <f t="shared" si="555"/>
        <v>0</v>
      </c>
      <c r="U933" s="135">
        <f t="shared" si="555"/>
        <v>0</v>
      </c>
      <c r="V933" s="135">
        <f t="shared" si="555"/>
        <v>0</v>
      </c>
      <c r="W933" s="135">
        <f t="shared" si="555"/>
        <v>0</v>
      </c>
      <c r="X933" s="135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6">
        <v>39902</v>
      </c>
      <c r="E934" s="137" t="s">
        <v>324</v>
      </c>
      <c r="G934" s="43"/>
      <c r="H934" s="135"/>
      <c r="I934" s="42">
        <f>'Plt. Class.'!G$121</f>
        <v>0</v>
      </c>
      <c r="J934" s="135">
        <f t="shared" ref="J934:X934" si="556">+J121+J392+J663</f>
        <v>0</v>
      </c>
      <c r="K934" s="135">
        <f t="shared" si="556"/>
        <v>0</v>
      </c>
      <c r="L934" s="135">
        <f t="shared" si="556"/>
        <v>0</v>
      </c>
      <c r="M934" s="135">
        <f t="shared" si="556"/>
        <v>0</v>
      </c>
      <c r="N934" s="135">
        <f t="shared" si="556"/>
        <v>0</v>
      </c>
      <c r="O934" s="135">
        <f t="shared" si="556"/>
        <v>0</v>
      </c>
      <c r="P934" s="135">
        <f t="shared" si="556"/>
        <v>0</v>
      </c>
      <c r="Q934" s="135">
        <f t="shared" si="556"/>
        <v>0</v>
      </c>
      <c r="R934" s="135">
        <f t="shared" si="556"/>
        <v>0</v>
      </c>
      <c r="S934" s="135">
        <f t="shared" si="556"/>
        <v>0</v>
      </c>
      <c r="T934" s="135">
        <f t="shared" si="556"/>
        <v>0</v>
      </c>
      <c r="U934" s="135">
        <f t="shared" si="556"/>
        <v>0</v>
      </c>
      <c r="V934" s="135">
        <f t="shared" si="556"/>
        <v>0</v>
      </c>
      <c r="W934" s="135">
        <f t="shared" si="556"/>
        <v>0</v>
      </c>
      <c r="X934" s="135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6">
        <v>39903</v>
      </c>
      <c r="E935" s="137" t="s">
        <v>325</v>
      </c>
      <c r="G935" s="43"/>
      <c r="H935" s="135"/>
      <c r="I935" s="42">
        <f>'Plt. Class.'!G$122</f>
        <v>134598.85999999993</v>
      </c>
      <c r="J935" s="135">
        <f t="shared" ref="J935:X935" si="557">+J122+J393+J664</f>
        <v>81649.229214933788</v>
      </c>
      <c r="K935" s="135">
        <f t="shared" si="557"/>
        <v>32225.952366076857</v>
      </c>
      <c r="L935" s="135">
        <f t="shared" si="557"/>
        <v>317.00734720429585</v>
      </c>
      <c r="M935" s="135">
        <f t="shared" si="557"/>
        <v>10421.393664363775</v>
      </c>
      <c r="N935" s="135">
        <f t="shared" si="557"/>
        <v>9985.277407421203</v>
      </c>
      <c r="O935" s="135">
        <f t="shared" si="557"/>
        <v>0</v>
      </c>
      <c r="P935" s="135">
        <f t="shared" si="557"/>
        <v>0</v>
      </c>
      <c r="Q935" s="135">
        <f t="shared" si="557"/>
        <v>0</v>
      </c>
      <c r="R935" s="135">
        <f t="shared" si="557"/>
        <v>0</v>
      </c>
      <c r="S935" s="135">
        <f t="shared" si="557"/>
        <v>0</v>
      </c>
      <c r="T935" s="135">
        <f t="shared" si="557"/>
        <v>0</v>
      </c>
      <c r="U935" s="135">
        <f t="shared" si="557"/>
        <v>0</v>
      </c>
      <c r="V935" s="135">
        <f t="shared" si="557"/>
        <v>0</v>
      </c>
      <c r="W935" s="135">
        <f t="shared" si="557"/>
        <v>0</v>
      </c>
      <c r="X935" s="135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6">
        <v>39904</v>
      </c>
      <c r="E936" s="137" t="s">
        <v>326</v>
      </c>
      <c r="G936" s="43"/>
      <c r="H936" s="135"/>
      <c r="I936" s="42">
        <f>'Plt. Class.'!G$123</f>
        <v>0</v>
      </c>
      <c r="J936" s="135">
        <f t="shared" ref="J936:X936" si="558">+J123+J394+J665</f>
        <v>0</v>
      </c>
      <c r="K936" s="135">
        <f t="shared" si="558"/>
        <v>0</v>
      </c>
      <c r="L936" s="135">
        <f t="shared" si="558"/>
        <v>0</v>
      </c>
      <c r="M936" s="135">
        <f t="shared" si="558"/>
        <v>0</v>
      </c>
      <c r="N936" s="135">
        <f t="shared" si="558"/>
        <v>0</v>
      </c>
      <c r="O936" s="135">
        <f t="shared" si="558"/>
        <v>0</v>
      </c>
      <c r="P936" s="135">
        <f t="shared" si="558"/>
        <v>0</v>
      </c>
      <c r="Q936" s="135">
        <f t="shared" si="558"/>
        <v>0</v>
      </c>
      <c r="R936" s="135">
        <f t="shared" si="558"/>
        <v>0</v>
      </c>
      <c r="S936" s="135">
        <f t="shared" si="558"/>
        <v>0</v>
      </c>
      <c r="T936" s="135">
        <f t="shared" si="558"/>
        <v>0</v>
      </c>
      <c r="U936" s="135">
        <f t="shared" si="558"/>
        <v>0</v>
      </c>
      <c r="V936" s="135">
        <f t="shared" si="558"/>
        <v>0</v>
      </c>
      <c r="W936" s="135">
        <f t="shared" si="558"/>
        <v>0</v>
      </c>
      <c r="X936" s="135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6">
        <v>39905</v>
      </c>
      <c r="E937" s="137" t="s">
        <v>327</v>
      </c>
      <c r="G937" s="43"/>
      <c r="H937" s="135"/>
      <c r="I937" s="42">
        <f>'Plt. Class.'!G$124</f>
        <v>0</v>
      </c>
      <c r="J937" s="135">
        <f t="shared" ref="J937:X937" si="559">+J124+J395+J666</f>
        <v>0</v>
      </c>
      <c r="K937" s="135">
        <f t="shared" si="559"/>
        <v>0</v>
      </c>
      <c r="L937" s="135">
        <f t="shared" si="559"/>
        <v>0</v>
      </c>
      <c r="M937" s="135">
        <f t="shared" si="559"/>
        <v>0</v>
      </c>
      <c r="N937" s="135">
        <f t="shared" si="559"/>
        <v>0</v>
      </c>
      <c r="O937" s="135">
        <f t="shared" si="559"/>
        <v>0</v>
      </c>
      <c r="P937" s="135">
        <f t="shared" si="559"/>
        <v>0</v>
      </c>
      <c r="Q937" s="135">
        <f t="shared" si="559"/>
        <v>0</v>
      </c>
      <c r="R937" s="135">
        <f t="shared" si="559"/>
        <v>0</v>
      </c>
      <c r="S937" s="135">
        <f t="shared" si="559"/>
        <v>0</v>
      </c>
      <c r="T937" s="135">
        <f t="shared" si="559"/>
        <v>0</v>
      </c>
      <c r="U937" s="135">
        <f t="shared" si="559"/>
        <v>0</v>
      </c>
      <c r="V937" s="135">
        <f t="shared" si="559"/>
        <v>0</v>
      </c>
      <c r="W937" s="135">
        <f t="shared" si="559"/>
        <v>0</v>
      </c>
      <c r="X937" s="135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6">
        <v>39906</v>
      </c>
      <c r="E938" s="137" t="s">
        <v>328</v>
      </c>
      <c r="G938" s="43"/>
      <c r="H938" s="135"/>
      <c r="I938" s="42">
        <f>'Plt. Class.'!G$125</f>
        <v>1770508.9860929651</v>
      </c>
      <c r="J938" s="135">
        <f t="shared" ref="J938:X938" si="560">+J125+J396+J667</f>
        <v>1074011.2808726956</v>
      </c>
      <c r="K938" s="135">
        <f t="shared" si="560"/>
        <v>423899.11957310012</v>
      </c>
      <c r="L938" s="135">
        <f t="shared" si="560"/>
        <v>4169.9042390306922</v>
      </c>
      <c r="M938" s="135">
        <f t="shared" si="560"/>
        <v>137082.67016799675</v>
      </c>
      <c r="N938" s="135">
        <f t="shared" si="560"/>
        <v>131346.01124014214</v>
      </c>
      <c r="O938" s="135">
        <f t="shared" si="560"/>
        <v>0</v>
      </c>
      <c r="P938" s="135">
        <f t="shared" si="560"/>
        <v>0</v>
      </c>
      <c r="Q938" s="135">
        <f t="shared" si="560"/>
        <v>0</v>
      </c>
      <c r="R938" s="135">
        <f t="shared" si="560"/>
        <v>0</v>
      </c>
      <c r="S938" s="135">
        <f t="shared" si="560"/>
        <v>0</v>
      </c>
      <c r="T938" s="135">
        <f t="shared" si="560"/>
        <v>0</v>
      </c>
      <c r="U938" s="135">
        <f t="shared" si="560"/>
        <v>0</v>
      </c>
      <c r="V938" s="135">
        <f t="shared" si="560"/>
        <v>0</v>
      </c>
      <c r="W938" s="135">
        <f t="shared" si="560"/>
        <v>0</v>
      </c>
      <c r="X938" s="135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6">
        <v>39907</v>
      </c>
      <c r="E939" s="137" t="s">
        <v>329</v>
      </c>
      <c r="G939" s="43"/>
      <c r="H939" s="135"/>
      <c r="I939" s="42">
        <f>'Plt. Class.'!G$126</f>
        <v>0</v>
      </c>
      <c r="J939" s="135">
        <f t="shared" ref="J939:X939" si="561">+J126+J397+J668</f>
        <v>0</v>
      </c>
      <c r="K939" s="135">
        <f t="shared" si="561"/>
        <v>0</v>
      </c>
      <c r="L939" s="135">
        <f t="shared" si="561"/>
        <v>0</v>
      </c>
      <c r="M939" s="135">
        <f t="shared" si="561"/>
        <v>0</v>
      </c>
      <c r="N939" s="135">
        <f t="shared" si="561"/>
        <v>0</v>
      </c>
      <c r="O939" s="135">
        <f t="shared" si="561"/>
        <v>0</v>
      </c>
      <c r="P939" s="135">
        <f t="shared" si="561"/>
        <v>0</v>
      </c>
      <c r="Q939" s="135">
        <f t="shared" si="561"/>
        <v>0</v>
      </c>
      <c r="R939" s="135">
        <f t="shared" si="561"/>
        <v>0</v>
      </c>
      <c r="S939" s="135">
        <f t="shared" si="561"/>
        <v>0</v>
      </c>
      <c r="T939" s="135">
        <f t="shared" si="561"/>
        <v>0</v>
      </c>
      <c r="U939" s="135">
        <f t="shared" si="561"/>
        <v>0</v>
      </c>
      <c r="V939" s="135">
        <f t="shared" si="561"/>
        <v>0</v>
      </c>
      <c r="W939" s="135">
        <f t="shared" si="561"/>
        <v>0</v>
      </c>
      <c r="X939" s="135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6">
        <v>39908</v>
      </c>
      <c r="E940" s="137" t="s">
        <v>330</v>
      </c>
      <c r="G940" s="43"/>
      <c r="H940" s="135"/>
      <c r="I940" s="42">
        <f>'Plt. Class.'!G$127</f>
        <v>123514.83000000002</v>
      </c>
      <c r="J940" s="135">
        <f t="shared" ref="J940:X940" si="562">+J127+J398+J669</f>
        <v>74925.528092240798</v>
      </c>
      <c r="K940" s="135">
        <f t="shared" si="562"/>
        <v>29572.189750225851</v>
      </c>
      <c r="L940" s="135">
        <f t="shared" si="562"/>
        <v>290.90223051435652</v>
      </c>
      <c r="M940" s="135">
        <f t="shared" si="562"/>
        <v>9563.206306628228</v>
      </c>
      <c r="N940" s="135">
        <f t="shared" si="562"/>
        <v>9163.0036203907803</v>
      </c>
      <c r="O940" s="135">
        <f t="shared" si="562"/>
        <v>0</v>
      </c>
      <c r="P940" s="135">
        <f t="shared" si="562"/>
        <v>0</v>
      </c>
      <c r="Q940" s="135">
        <f t="shared" si="562"/>
        <v>0</v>
      </c>
      <c r="R940" s="135">
        <f t="shared" si="562"/>
        <v>0</v>
      </c>
      <c r="S940" s="135">
        <f t="shared" si="562"/>
        <v>0</v>
      </c>
      <c r="T940" s="135">
        <f t="shared" si="562"/>
        <v>0</v>
      </c>
      <c r="U940" s="135">
        <f t="shared" si="562"/>
        <v>0</v>
      </c>
      <c r="V940" s="135">
        <f t="shared" si="562"/>
        <v>0</v>
      </c>
      <c r="W940" s="135">
        <f t="shared" si="562"/>
        <v>0</v>
      </c>
      <c r="X940" s="135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6">
        <v>39909</v>
      </c>
      <c r="E941" s="137" t="s">
        <v>331</v>
      </c>
      <c r="G941" s="43"/>
      <c r="H941" s="135"/>
      <c r="I941" s="42">
        <f>'Plt. Class.'!G$128</f>
        <v>0</v>
      </c>
      <c r="J941" s="135">
        <f t="shared" ref="J941:X941" si="563">+J128+J399+J670</f>
        <v>0</v>
      </c>
      <c r="K941" s="135">
        <f t="shared" si="563"/>
        <v>0</v>
      </c>
      <c r="L941" s="135">
        <f t="shared" si="563"/>
        <v>0</v>
      </c>
      <c r="M941" s="135">
        <f t="shared" si="563"/>
        <v>0</v>
      </c>
      <c r="N941" s="135">
        <f t="shared" si="563"/>
        <v>0</v>
      </c>
      <c r="O941" s="135">
        <f t="shared" si="563"/>
        <v>0</v>
      </c>
      <c r="P941" s="135">
        <f t="shared" si="563"/>
        <v>0</v>
      </c>
      <c r="Q941" s="135">
        <f t="shared" si="563"/>
        <v>0</v>
      </c>
      <c r="R941" s="135">
        <f t="shared" si="563"/>
        <v>0</v>
      </c>
      <c r="S941" s="135">
        <f t="shared" si="563"/>
        <v>0</v>
      </c>
      <c r="T941" s="135">
        <f t="shared" si="563"/>
        <v>0</v>
      </c>
      <c r="U941" s="135">
        <f t="shared" si="563"/>
        <v>0</v>
      </c>
      <c r="V941" s="135">
        <f t="shared" si="563"/>
        <v>0</v>
      </c>
      <c r="W941" s="135">
        <f t="shared" si="563"/>
        <v>0</v>
      </c>
      <c r="X941" s="135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6">
        <v>39924</v>
      </c>
      <c r="E942" s="137" t="s">
        <v>332</v>
      </c>
      <c r="G942" s="43"/>
      <c r="H942" s="135"/>
      <c r="I942" s="42">
        <f>'Plt. Class.'!G$129</f>
        <v>0</v>
      </c>
      <c r="J942" s="135">
        <f t="shared" ref="J942:X942" si="564">+J129+J400+J671</f>
        <v>0</v>
      </c>
      <c r="K942" s="135">
        <f t="shared" si="564"/>
        <v>0</v>
      </c>
      <c r="L942" s="135">
        <f t="shared" si="564"/>
        <v>0</v>
      </c>
      <c r="M942" s="135">
        <f t="shared" si="564"/>
        <v>0</v>
      </c>
      <c r="N942" s="135">
        <f t="shared" si="564"/>
        <v>0</v>
      </c>
      <c r="O942" s="135">
        <f t="shared" si="564"/>
        <v>0</v>
      </c>
      <c r="P942" s="135">
        <f t="shared" si="564"/>
        <v>0</v>
      </c>
      <c r="Q942" s="135">
        <f t="shared" si="564"/>
        <v>0</v>
      </c>
      <c r="R942" s="135">
        <f t="shared" si="564"/>
        <v>0</v>
      </c>
      <c r="S942" s="135">
        <f t="shared" si="564"/>
        <v>0</v>
      </c>
      <c r="T942" s="135">
        <f t="shared" si="564"/>
        <v>0</v>
      </c>
      <c r="U942" s="135">
        <f t="shared" si="564"/>
        <v>0</v>
      </c>
      <c r="V942" s="135">
        <f t="shared" si="564"/>
        <v>0</v>
      </c>
      <c r="W942" s="135">
        <f t="shared" si="564"/>
        <v>0</v>
      </c>
      <c r="X942" s="135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5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5"/>
      <c r="I944" s="42">
        <f>'Plt. Class.'!G$131</f>
        <v>24273488.626345389</v>
      </c>
      <c r="J944" s="135">
        <f>+J131+J402+J673</f>
        <v>14724579.66359124</v>
      </c>
      <c r="K944" s="135">
        <f t="shared" ref="K944:X944" si="565">+K131+K402+K673</f>
        <v>5811611.5413690396</v>
      </c>
      <c r="L944" s="135">
        <f t="shared" si="565"/>
        <v>57168.940634648789</v>
      </c>
      <c r="M944" s="135">
        <f t="shared" si="565"/>
        <v>1879388.7302062009</v>
      </c>
      <c r="N944" s="135">
        <f t="shared" si="565"/>
        <v>1800739.7505442647</v>
      </c>
      <c r="O944" s="135">
        <f t="shared" si="565"/>
        <v>0</v>
      </c>
      <c r="P944" s="135">
        <f t="shared" si="565"/>
        <v>0</v>
      </c>
      <c r="Q944" s="135">
        <f t="shared" si="565"/>
        <v>0</v>
      </c>
      <c r="R944" s="135">
        <f t="shared" si="565"/>
        <v>0</v>
      </c>
      <c r="S944" s="135">
        <f t="shared" si="565"/>
        <v>0</v>
      </c>
      <c r="T944" s="135">
        <f t="shared" si="565"/>
        <v>0</v>
      </c>
      <c r="U944" s="135">
        <f t="shared" si="565"/>
        <v>0</v>
      </c>
      <c r="V944" s="135">
        <f t="shared" si="565"/>
        <v>0</v>
      </c>
      <c r="W944" s="135">
        <f t="shared" si="565"/>
        <v>0</v>
      </c>
      <c r="X944" s="135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5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360</v>
      </c>
      <c r="E946" s="44"/>
      <c r="G946" s="43"/>
      <c r="H946" s="135"/>
      <c r="I946" s="42">
        <f>'Plt. Class.'!G$133</f>
        <v>638202422.87671626</v>
      </c>
      <c r="J946" s="42">
        <f t="shared" ref="J946:X946" si="566">J944+J904+J878+J865+J843+J831</f>
        <v>387140989.98302919</v>
      </c>
      <c r="K946" s="42">
        <f t="shared" si="566"/>
        <v>152799814.7944189</v>
      </c>
      <c r="L946" s="42">
        <f t="shared" si="566"/>
        <v>1503094.8780361302</v>
      </c>
      <c r="M946" s="42">
        <f t="shared" si="566"/>
        <v>49413187.350539424</v>
      </c>
      <c r="N946" s="42">
        <f t="shared" si="566"/>
        <v>47345335.870692775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5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359</v>
      </c>
      <c r="E948" s="44"/>
      <c r="G948" s="43"/>
      <c r="H948" s="135"/>
      <c r="I948" s="42">
        <f>'Plt. Class.'!G$135</f>
        <v>26845504.509999994</v>
      </c>
      <c r="J948" s="135">
        <f>+J135+J406+J677</f>
        <v>16284794.322385268</v>
      </c>
      <c r="K948" s="135">
        <f t="shared" ref="K948:X948" si="567">+K135+K406+K677</f>
        <v>6427409.1889230097</v>
      </c>
      <c r="L948" s="135">
        <f t="shared" si="567"/>
        <v>63226.554586540049</v>
      </c>
      <c r="M948" s="135">
        <f t="shared" si="567"/>
        <v>2078528.5300125373</v>
      </c>
      <c r="N948" s="135">
        <f t="shared" si="567"/>
        <v>1991545.914092639</v>
      </c>
      <c r="O948" s="135">
        <f t="shared" si="567"/>
        <v>0</v>
      </c>
      <c r="P948" s="135">
        <f t="shared" si="567"/>
        <v>0</v>
      </c>
      <c r="Q948" s="135">
        <f t="shared" si="567"/>
        <v>0</v>
      </c>
      <c r="R948" s="135">
        <f t="shared" si="567"/>
        <v>0</v>
      </c>
      <c r="S948" s="135">
        <f t="shared" si="567"/>
        <v>0</v>
      </c>
      <c r="T948" s="135">
        <f t="shared" si="567"/>
        <v>0</v>
      </c>
      <c r="U948" s="135">
        <f t="shared" si="567"/>
        <v>0</v>
      </c>
      <c r="V948" s="135">
        <f t="shared" si="567"/>
        <v>0</v>
      </c>
      <c r="W948" s="135">
        <f t="shared" si="567"/>
        <v>0</v>
      </c>
      <c r="X948" s="135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5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358</v>
      </c>
      <c r="E950" s="44"/>
      <c r="G950" s="43"/>
      <c r="H950" s="135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5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333</v>
      </c>
      <c r="E952" s="44"/>
      <c r="G952" s="43"/>
      <c r="H952" s="135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5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6">
        <v>30100</v>
      </c>
      <c r="D954" s="44"/>
      <c r="E954" s="137" t="s">
        <v>334</v>
      </c>
      <c r="G954" s="43"/>
      <c r="H954" s="135"/>
      <c r="I954" s="42">
        <f>'Plt. Class.'!G$141</f>
        <v>93120.429709970282</v>
      </c>
      <c r="J954" s="135">
        <f t="shared" ref="J954:X954" si="569">+J141+J412+J683</f>
        <v>56487.932438525095</v>
      </c>
      <c r="K954" s="135">
        <f t="shared" si="569"/>
        <v>22295.096200236112</v>
      </c>
      <c r="L954" s="135">
        <f t="shared" si="569"/>
        <v>219.31731363015845</v>
      </c>
      <c r="M954" s="135">
        <f t="shared" si="569"/>
        <v>7209.9024925048934</v>
      </c>
      <c r="N954" s="135">
        <f t="shared" si="569"/>
        <v>6908.1812650740212</v>
      </c>
      <c r="O954" s="135">
        <f t="shared" si="569"/>
        <v>0</v>
      </c>
      <c r="P954" s="135">
        <f t="shared" si="569"/>
        <v>0</v>
      </c>
      <c r="Q954" s="135">
        <f t="shared" si="569"/>
        <v>0</v>
      </c>
      <c r="R954" s="135">
        <f t="shared" si="569"/>
        <v>0</v>
      </c>
      <c r="S954" s="135">
        <f t="shared" si="569"/>
        <v>0</v>
      </c>
      <c r="T954" s="135">
        <f t="shared" si="569"/>
        <v>0</v>
      </c>
      <c r="U954" s="135">
        <f t="shared" si="569"/>
        <v>0</v>
      </c>
      <c r="V954" s="135">
        <f t="shared" si="569"/>
        <v>0</v>
      </c>
      <c r="W954" s="135">
        <f t="shared" si="569"/>
        <v>0</v>
      </c>
      <c r="X954" s="135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6">
        <v>30200</v>
      </c>
      <c r="D955" s="44"/>
      <c r="E955" s="137" t="s">
        <v>196</v>
      </c>
      <c r="G955" s="43"/>
      <c r="H955" s="135"/>
      <c r="I955" s="42">
        <f>'Plt. Class.'!G$142</f>
        <v>0</v>
      </c>
      <c r="J955" s="135">
        <f t="shared" ref="J955:X955" si="570">+J142+J413+J684</f>
        <v>0</v>
      </c>
      <c r="K955" s="135">
        <f t="shared" si="570"/>
        <v>0</v>
      </c>
      <c r="L955" s="135">
        <f t="shared" si="570"/>
        <v>0</v>
      </c>
      <c r="M955" s="135">
        <f t="shared" si="570"/>
        <v>0</v>
      </c>
      <c r="N955" s="135">
        <f t="shared" si="570"/>
        <v>0</v>
      </c>
      <c r="O955" s="135">
        <f t="shared" si="570"/>
        <v>0</v>
      </c>
      <c r="P955" s="135">
        <f t="shared" si="570"/>
        <v>0</v>
      </c>
      <c r="Q955" s="135">
        <f t="shared" si="570"/>
        <v>0</v>
      </c>
      <c r="R955" s="135">
        <f t="shared" si="570"/>
        <v>0</v>
      </c>
      <c r="S955" s="135">
        <f t="shared" si="570"/>
        <v>0</v>
      </c>
      <c r="T955" s="135">
        <f t="shared" si="570"/>
        <v>0</v>
      </c>
      <c r="U955" s="135">
        <f t="shared" si="570"/>
        <v>0</v>
      </c>
      <c r="V955" s="135">
        <f t="shared" si="570"/>
        <v>0</v>
      </c>
      <c r="W955" s="135">
        <f t="shared" si="570"/>
        <v>0</v>
      </c>
      <c r="X955" s="135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8">
        <v>30300</v>
      </c>
      <c r="D956" s="44"/>
      <c r="E956" s="137" t="s">
        <v>335</v>
      </c>
      <c r="G956" s="43"/>
      <c r="H956" s="135"/>
      <c r="I956" s="42">
        <f>'Plt. Class.'!G$143</f>
        <v>557564.81705971563</v>
      </c>
      <c r="J956" s="135">
        <f t="shared" ref="J956:X956" si="571">+J143+J414+J685</f>
        <v>338225.28326236474</v>
      </c>
      <c r="K956" s="135">
        <f t="shared" si="571"/>
        <v>133493.38349200555</v>
      </c>
      <c r="L956" s="135">
        <f t="shared" si="571"/>
        <v>1313.1771216379473</v>
      </c>
      <c r="M956" s="135">
        <f t="shared" si="571"/>
        <v>43169.774632402325</v>
      </c>
      <c r="N956" s="135">
        <f t="shared" si="571"/>
        <v>41363.198551305104</v>
      </c>
      <c r="O956" s="135">
        <f t="shared" si="571"/>
        <v>0</v>
      </c>
      <c r="P956" s="135">
        <f t="shared" si="571"/>
        <v>0</v>
      </c>
      <c r="Q956" s="135">
        <f t="shared" si="571"/>
        <v>0</v>
      </c>
      <c r="R956" s="135">
        <f t="shared" si="571"/>
        <v>0</v>
      </c>
      <c r="S956" s="135">
        <f t="shared" si="571"/>
        <v>0</v>
      </c>
      <c r="T956" s="135">
        <f t="shared" si="571"/>
        <v>0</v>
      </c>
      <c r="U956" s="135">
        <f t="shared" si="571"/>
        <v>0</v>
      </c>
      <c r="V956" s="135">
        <f t="shared" si="571"/>
        <v>0</v>
      </c>
      <c r="W956" s="135">
        <f t="shared" si="571"/>
        <v>0</v>
      </c>
      <c r="X956" s="135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5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336</v>
      </c>
      <c r="E958" s="44"/>
      <c r="G958" s="43"/>
      <c r="H958" s="135"/>
      <c r="I958" s="42">
        <f>'Plt. Class.'!G$145</f>
        <v>650685.24676968588</v>
      </c>
      <c r="J958" s="42">
        <f>SUM(J954:J956)</f>
        <v>394713.21570088982</v>
      </c>
      <c r="K958" s="42">
        <f t="shared" ref="K958:X958" si="572">SUM(K954:K956)</f>
        <v>155788.47969224167</v>
      </c>
      <c r="L958" s="42">
        <f t="shared" si="572"/>
        <v>1532.4944352681057</v>
      </c>
      <c r="M958" s="42">
        <f t="shared" si="572"/>
        <v>50379.677124907219</v>
      </c>
      <c r="N958" s="42">
        <f t="shared" si="572"/>
        <v>48271.379816379122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5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5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5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1">
        <v>37400</v>
      </c>
      <c r="E962" s="137" t="s">
        <v>125</v>
      </c>
      <c r="G962" s="43"/>
      <c r="H962" s="135"/>
      <c r="I962" s="42">
        <f>'Plt. Class.'!G$149</f>
        <v>0</v>
      </c>
      <c r="J962" s="135">
        <f t="shared" ref="J962:X962" si="573">+J149+J420+J691</f>
        <v>0</v>
      </c>
      <c r="K962" s="135">
        <f t="shared" si="573"/>
        <v>0</v>
      </c>
      <c r="L962" s="135">
        <f t="shared" si="573"/>
        <v>0</v>
      </c>
      <c r="M962" s="135">
        <f t="shared" si="573"/>
        <v>0</v>
      </c>
      <c r="N962" s="135">
        <f t="shared" si="573"/>
        <v>0</v>
      </c>
      <c r="O962" s="135">
        <f t="shared" si="573"/>
        <v>0</v>
      </c>
      <c r="P962" s="135">
        <f t="shared" si="573"/>
        <v>0</v>
      </c>
      <c r="Q962" s="135">
        <f t="shared" si="573"/>
        <v>0</v>
      </c>
      <c r="R962" s="135">
        <f t="shared" si="573"/>
        <v>0</v>
      </c>
      <c r="S962" s="135">
        <f t="shared" si="573"/>
        <v>0</v>
      </c>
      <c r="T962" s="135">
        <f t="shared" si="573"/>
        <v>0</v>
      </c>
      <c r="U962" s="135">
        <f t="shared" si="573"/>
        <v>0</v>
      </c>
      <c r="V962" s="135">
        <f t="shared" si="573"/>
        <v>0</v>
      </c>
      <c r="W962" s="135">
        <f t="shared" si="573"/>
        <v>0</v>
      </c>
      <c r="X962" s="135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1">
        <v>39001</v>
      </c>
      <c r="E963" s="137" t="s">
        <v>302</v>
      </c>
      <c r="G963" s="43"/>
      <c r="H963" s="135"/>
      <c r="I963" s="42">
        <f>'Plt. Class.'!G$150</f>
        <v>90120.046589952573</v>
      </c>
      <c r="J963" s="135">
        <f t="shared" ref="J963:X963" si="575">+J150+J421+J692</f>
        <v>54667.865247027752</v>
      </c>
      <c r="K963" s="135">
        <f t="shared" si="575"/>
        <v>21576.737935495446</v>
      </c>
      <c r="L963" s="135">
        <f t="shared" si="575"/>
        <v>212.25080880631845</v>
      </c>
      <c r="M963" s="135">
        <f t="shared" si="575"/>
        <v>6977.596114593397</v>
      </c>
      <c r="N963" s="135">
        <f t="shared" si="575"/>
        <v>6685.5964840296583</v>
      </c>
      <c r="O963" s="135">
        <f t="shared" si="575"/>
        <v>0</v>
      </c>
      <c r="P963" s="135">
        <f t="shared" si="575"/>
        <v>0</v>
      </c>
      <c r="Q963" s="135">
        <f t="shared" si="575"/>
        <v>0</v>
      </c>
      <c r="R963" s="135">
        <f t="shared" si="575"/>
        <v>0</v>
      </c>
      <c r="S963" s="135">
        <f t="shared" si="575"/>
        <v>0</v>
      </c>
      <c r="T963" s="135">
        <f t="shared" si="575"/>
        <v>0</v>
      </c>
      <c r="U963" s="135">
        <f t="shared" si="575"/>
        <v>0</v>
      </c>
      <c r="V963" s="135">
        <f t="shared" si="575"/>
        <v>0</v>
      </c>
      <c r="W963" s="135">
        <f t="shared" si="575"/>
        <v>0</v>
      </c>
      <c r="X963" s="135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1">
        <v>36602</v>
      </c>
      <c r="E964" s="137" t="s">
        <v>149</v>
      </c>
      <c r="G964" s="43"/>
      <c r="H964" s="135"/>
      <c r="I964" s="42">
        <f>'Plt. Class.'!G$151</f>
        <v>0</v>
      </c>
      <c r="J964" s="135">
        <f t="shared" ref="J964:X964" si="576">+J151+J422+J693</f>
        <v>0</v>
      </c>
      <c r="K964" s="135">
        <f t="shared" si="576"/>
        <v>0</v>
      </c>
      <c r="L964" s="135">
        <f t="shared" si="576"/>
        <v>0</v>
      </c>
      <c r="M964" s="135">
        <f t="shared" si="576"/>
        <v>0</v>
      </c>
      <c r="N964" s="135">
        <f t="shared" si="576"/>
        <v>0</v>
      </c>
      <c r="O964" s="135">
        <f t="shared" si="576"/>
        <v>0</v>
      </c>
      <c r="P964" s="135">
        <f t="shared" si="576"/>
        <v>0</v>
      </c>
      <c r="Q964" s="135">
        <f t="shared" si="576"/>
        <v>0</v>
      </c>
      <c r="R964" s="135">
        <f t="shared" si="576"/>
        <v>0</v>
      </c>
      <c r="S964" s="135">
        <f t="shared" si="576"/>
        <v>0</v>
      </c>
      <c r="T964" s="135">
        <f t="shared" si="576"/>
        <v>0</v>
      </c>
      <c r="U964" s="135">
        <f t="shared" si="576"/>
        <v>0</v>
      </c>
      <c r="V964" s="135">
        <f t="shared" si="576"/>
        <v>0</v>
      </c>
      <c r="W964" s="135">
        <f t="shared" si="576"/>
        <v>0</v>
      </c>
      <c r="X964" s="135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1">
        <v>38900</v>
      </c>
      <c r="E965" s="137" t="s">
        <v>125</v>
      </c>
      <c r="G965" s="43"/>
      <c r="H965" s="135"/>
      <c r="I965" s="42">
        <f>'Plt. Class.'!G$152</f>
        <v>0</v>
      </c>
      <c r="J965" s="135">
        <f t="shared" ref="J965:X965" si="577">+J152+J423+J694</f>
        <v>0</v>
      </c>
      <c r="K965" s="135">
        <f t="shared" si="577"/>
        <v>0</v>
      </c>
      <c r="L965" s="135">
        <f t="shared" si="577"/>
        <v>0</v>
      </c>
      <c r="M965" s="135">
        <f t="shared" si="577"/>
        <v>0</v>
      </c>
      <c r="N965" s="135">
        <f t="shared" si="577"/>
        <v>0</v>
      </c>
      <c r="O965" s="135">
        <f t="shared" si="577"/>
        <v>0</v>
      </c>
      <c r="P965" s="135">
        <f t="shared" si="577"/>
        <v>0</v>
      </c>
      <c r="Q965" s="135">
        <f t="shared" si="577"/>
        <v>0</v>
      </c>
      <c r="R965" s="135">
        <f t="shared" si="577"/>
        <v>0</v>
      </c>
      <c r="S965" s="135">
        <f t="shared" si="577"/>
        <v>0</v>
      </c>
      <c r="T965" s="135">
        <f t="shared" si="577"/>
        <v>0</v>
      </c>
      <c r="U965" s="135">
        <f t="shared" si="577"/>
        <v>0</v>
      </c>
      <c r="V965" s="135">
        <f t="shared" si="577"/>
        <v>0</v>
      </c>
      <c r="W965" s="135">
        <f t="shared" si="577"/>
        <v>0</v>
      </c>
      <c r="X965" s="135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1">
        <v>39004</v>
      </c>
      <c r="E966" s="137" t="s">
        <v>304</v>
      </c>
      <c r="G966" s="43"/>
      <c r="H966" s="135"/>
      <c r="I966" s="42">
        <f>'Plt. Class.'!G$153</f>
        <v>7730.6241064977976</v>
      </c>
      <c r="J966" s="135">
        <f t="shared" ref="J966:X966" si="578">+J153+J424+J695</f>
        <v>4689.4862233300619</v>
      </c>
      <c r="K966" s="135">
        <f t="shared" si="578"/>
        <v>1850.8828694094707</v>
      </c>
      <c r="L966" s="135">
        <f t="shared" si="578"/>
        <v>18.207172335890867</v>
      </c>
      <c r="M966" s="135">
        <f t="shared" si="578"/>
        <v>598.54798981978058</v>
      </c>
      <c r="N966" s="135">
        <f t="shared" si="578"/>
        <v>573.49985160259325</v>
      </c>
      <c r="O966" s="135">
        <f t="shared" si="578"/>
        <v>0</v>
      </c>
      <c r="P966" s="135">
        <f t="shared" si="578"/>
        <v>0</v>
      </c>
      <c r="Q966" s="135">
        <f t="shared" si="578"/>
        <v>0</v>
      </c>
      <c r="R966" s="135">
        <f t="shared" si="578"/>
        <v>0</v>
      </c>
      <c r="S966" s="135">
        <f t="shared" si="578"/>
        <v>0</v>
      </c>
      <c r="T966" s="135">
        <f t="shared" si="578"/>
        <v>0</v>
      </c>
      <c r="U966" s="135">
        <f t="shared" si="578"/>
        <v>0</v>
      </c>
      <c r="V966" s="135">
        <f t="shared" si="578"/>
        <v>0</v>
      </c>
      <c r="W966" s="135">
        <f t="shared" si="578"/>
        <v>0</v>
      </c>
      <c r="X966" s="135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1">
        <v>39009</v>
      </c>
      <c r="E967" s="137" t="s">
        <v>305</v>
      </c>
      <c r="G967" s="43"/>
      <c r="H967" s="135"/>
      <c r="I967" s="42">
        <f>'Plt. Class.'!G$154</f>
        <v>19514.613420888152</v>
      </c>
      <c r="J967" s="135">
        <f t="shared" ref="J967:X967" si="579">+J154+J425+J696</f>
        <v>11837.790782499353</v>
      </c>
      <c r="K967" s="135">
        <f t="shared" si="579"/>
        <v>4672.2312695957917</v>
      </c>
      <c r="L967" s="135">
        <f t="shared" si="579"/>
        <v>45.960833786208184</v>
      </c>
      <c r="M967" s="135">
        <f t="shared" si="579"/>
        <v>1510.9300975279598</v>
      </c>
      <c r="N967" s="135">
        <f t="shared" si="579"/>
        <v>1447.7004374788403</v>
      </c>
      <c r="O967" s="135">
        <f t="shared" si="579"/>
        <v>0</v>
      </c>
      <c r="P967" s="135">
        <f t="shared" si="579"/>
        <v>0</v>
      </c>
      <c r="Q967" s="135">
        <f t="shared" si="579"/>
        <v>0</v>
      </c>
      <c r="R967" s="135">
        <f t="shared" si="579"/>
        <v>0</v>
      </c>
      <c r="S967" s="135">
        <f t="shared" si="579"/>
        <v>0</v>
      </c>
      <c r="T967" s="135">
        <f t="shared" si="579"/>
        <v>0</v>
      </c>
      <c r="U967" s="135">
        <f t="shared" si="579"/>
        <v>0</v>
      </c>
      <c r="V967" s="135">
        <f t="shared" si="579"/>
        <v>0</v>
      </c>
      <c r="W967" s="135">
        <f t="shared" si="579"/>
        <v>0</v>
      </c>
      <c r="X967" s="135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1">
        <v>39100</v>
      </c>
      <c r="E968" s="137" t="s">
        <v>306</v>
      </c>
      <c r="G968" s="43"/>
      <c r="H968" s="135"/>
      <c r="I968" s="42">
        <f>'Plt. Class.'!G$155</f>
        <v>20802.661323925564</v>
      </c>
      <c r="J968" s="135">
        <f t="shared" ref="J968:X968" si="580">+J155+J426+J697</f>
        <v>12619.135576020759</v>
      </c>
      <c r="K968" s="135">
        <f t="shared" si="580"/>
        <v>4980.6185053309882</v>
      </c>
      <c r="L968" s="135">
        <f t="shared" si="580"/>
        <v>48.994445280495327</v>
      </c>
      <c r="M968" s="135">
        <f t="shared" si="580"/>
        <v>1610.6579425937437</v>
      </c>
      <c r="N968" s="135">
        <f t="shared" si="580"/>
        <v>1543.2548546995786</v>
      </c>
      <c r="O968" s="135">
        <f t="shared" si="580"/>
        <v>0</v>
      </c>
      <c r="P968" s="135">
        <f t="shared" si="580"/>
        <v>0</v>
      </c>
      <c r="Q968" s="135">
        <f t="shared" si="580"/>
        <v>0</v>
      </c>
      <c r="R968" s="135">
        <f t="shared" si="580"/>
        <v>0</v>
      </c>
      <c r="S968" s="135">
        <f t="shared" si="580"/>
        <v>0</v>
      </c>
      <c r="T968" s="135">
        <f t="shared" si="580"/>
        <v>0</v>
      </c>
      <c r="U968" s="135">
        <f t="shared" si="580"/>
        <v>0</v>
      </c>
      <c r="V968" s="135">
        <f t="shared" si="580"/>
        <v>0</v>
      </c>
      <c r="W968" s="135">
        <f t="shared" si="580"/>
        <v>0</v>
      </c>
      <c r="X968" s="135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1">
        <v>39102</v>
      </c>
      <c r="E969" s="137" t="s">
        <v>307</v>
      </c>
      <c r="G969" s="43"/>
      <c r="H969" s="135"/>
      <c r="I969" s="42">
        <f>'Plt. Class.'!G$156</f>
        <v>0</v>
      </c>
      <c r="J969" s="135">
        <f t="shared" ref="J969:X969" si="581">+J156+J427+J698</f>
        <v>0</v>
      </c>
      <c r="K969" s="135">
        <f t="shared" si="581"/>
        <v>0</v>
      </c>
      <c r="L969" s="135">
        <f t="shared" si="581"/>
        <v>0</v>
      </c>
      <c r="M969" s="135">
        <f t="shared" si="581"/>
        <v>0</v>
      </c>
      <c r="N969" s="135">
        <f t="shared" si="581"/>
        <v>0</v>
      </c>
      <c r="O969" s="135">
        <f t="shared" si="581"/>
        <v>0</v>
      </c>
      <c r="P969" s="135">
        <f t="shared" si="581"/>
        <v>0</v>
      </c>
      <c r="Q969" s="135">
        <f t="shared" si="581"/>
        <v>0</v>
      </c>
      <c r="R969" s="135">
        <f t="shared" si="581"/>
        <v>0</v>
      </c>
      <c r="S969" s="135">
        <f t="shared" si="581"/>
        <v>0</v>
      </c>
      <c r="T969" s="135">
        <f t="shared" si="581"/>
        <v>0</v>
      </c>
      <c r="U969" s="135">
        <f t="shared" si="581"/>
        <v>0</v>
      </c>
      <c r="V969" s="135">
        <f t="shared" si="581"/>
        <v>0</v>
      </c>
      <c r="W969" s="135">
        <f t="shared" si="581"/>
        <v>0</v>
      </c>
      <c r="X969" s="135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1">
        <v>39103</v>
      </c>
      <c r="E970" s="137" t="s">
        <v>308</v>
      </c>
      <c r="G970" s="43"/>
      <c r="H970" s="135"/>
      <c r="I970" s="42">
        <f>'Plt. Class.'!G$157</f>
        <v>0</v>
      </c>
      <c r="J970" s="135">
        <f t="shared" ref="J970:X970" si="582">+J157+J428+J699</f>
        <v>0</v>
      </c>
      <c r="K970" s="135">
        <f t="shared" si="582"/>
        <v>0</v>
      </c>
      <c r="L970" s="135">
        <f t="shared" si="582"/>
        <v>0</v>
      </c>
      <c r="M970" s="135">
        <f t="shared" si="582"/>
        <v>0</v>
      </c>
      <c r="N970" s="135">
        <f t="shared" si="582"/>
        <v>0</v>
      </c>
      <c r="O970" s="135">
        <f t="shared" si="582"/>
        <v>0</v>
      </c>
      <c r="P970" s="135">
        <f t="shared" si="582"/>
        <v>0</v>
      </c>
      <c r="Q970" s="135">
        <f t="shared" si="582"/>
        <v>0</v>
      </c>
      <c r="R970" s="135">
        <f t="shared" si="582"/>
        <v>0</v>
      </c>
      <c r="S970" s="135">
        <f t="shared" si="582"/>
        <v>0</v>
      </c>
      <c r="T970" s="135">
        <f t="shared" si="582"/>
        <v>0</v>
      </c>
      <c r="U970" s="135">
        <f t="shared" si="582"/>
        <v>0</v>
      </c>
      <c r="V970" s="135">
        <f t="shared" si="582"/>
        <v>0</v>
      </c>
      <c r="W970" s="135">
        <f t="shared" si="582"/>
        <v>0</v>
      </c>
      <c r="X970" s="135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1">
        <v>39200</v>
      </c>
      <c r="E971" s="137" t="s">
        <v>309</v>
      </c>
      <c r="G971" s="43"/>
      <c r="H971" s="135"/>
      <c r="I971" s="42">
        <f>'Plt. Class.'!G$158</f>
        <v>13710.927992449213</v>
      </c>
      <c r="J971" s="135">
        <f t="shared" ref="J971:X971" si="583">+J158+J429+J700</f>
        <v>8317.2079050664961</v>
      </c>
      <c r="K971" s="135">
        <f t="shared" si="583"/>
        <v>3282.7002574864186</v>
      </c>
      <c r="L971" s="135">
        <f t="shared" si="583"/>
        <v>32.291989030185306</v>
      </c>
      <c r="M971" s="135">
        <f t="shared" si="583"/>
        <v>1061.5764361827305</v>
      </c>
      <c r="N971" s="135">
        <f t="shared" si="583"/>
        <v>1017.1514046833843</v>
      </c>
      <c r="O971" s="135">
        <f t="shared" si="583"/>
        <v>0</v>
      </c>
      <c r="P971" s="135">
        <f t="shared" si="583"/>
        <v>0</v>
      </c>
      <c r="Q971" s="135">
        <f t="shared" si="583"/>
        <v>0</v>
      </c>
      <c r="R971" s="135">
        <f t="shared" si="583"/>
        <v>0</v>
      </c>
      <c r="S971" s="135">
        <f t="shared" si="583"/>
        <v>0</v>
      </c>
      <c r="T971" s="135">
        <f t="shared" si="583"/>
        <v>0</v>
      </c>
      <c r="U971" s="135">
        <f t="shared" si="583"/>
        <v>0</v>
      </c>
      <c r="V971" s="135">
        <f t="shared" si="583"/>
        <v>0</v>
      </c>
      <c r="W971" s="135">
        <f t="shared" si="583"/>
        <v>0</v>
      </c>
      <c r="X971" s="135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1">
        <v>39201</v>
      </c>
      <c r="E972" s="137" t="s">
        <v>310</v>
      </c>
      <c r="G972" s="43"/>
      <c r="H972" s="135"/>
      <c r="I972" s="42">
        <f>'Plt. Class.'!G$159</f>
        <v>0</v>
      </c>
      <c r="J972" s="135">
        <f t="shared" ref="J972:X972" si="584">+J159+J430+J701</f>
        <v>0</v>
      </c>
      <c r="K972" s="135">
        <f t="shared" si="584"/>
        <v>0</v>
      </c>
      <c r="L972" s="135">
        <f t="shared" si="584"/>
        <v>0</v>
      </c>
      <c r="M972" s="135">
        <f t="shared" si="584"/>
        <v>0</v>
      </c>
      <c r="N972" s="135">
        <f t="shared" si="584"/>
        <v>0</v>
      </c>
      <c r="O972" s="135">
        <f t="shared" si="584"/>
        <v>0</v>
      </c>
      <c r="P972" s="135">
        <f t="shared" si="584"/>
        <v>0</v>
      </c>
      <c r="Q972" s="135">
        <f t="shared" si="584"/>
        <v>0</v>
      </c>
      <c r="R972" s="135">
        <f t="shared" si="584"/>
        <v>0</v>
      </c>
      <c r="S972" s="135">
        <f t="shared" si="584"/>
        <v>0</v>
      </c>
      <c r="T972" s="135">
        <f t="shared" si="584"/>
        <v>0</v>
      </c>
      <c r="U972" s="135">
        <f t="shared" si="584"/>
        <v>0</v>
      </c>
      <c r="V972" s="135">
        <f t="shared" si="584"/>
        <v>0</v>
      </c>
      <c r="W972" s="135">
        <f t="shared" si="584"/>
        <v>0</v>
      </c>
      <c r="X972" s="135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1">
        <v>39202</v>
      </c>
      <c r="E973" s="137" t="s">
        <v>311</v>
      </c>
      <c r="G973" s="43"/>
      <c r="H973" s="135"/>
      <c r="I973" s="42">
        <f>'Plt. Class.'!G$160</f>
        <v>0</v>
      </c>
      <c r="J973" s="135">
        <f t="shared" ref="J973:X973" si="585">+J160+J431+J702</f>
        <v>0</v>
      </c>
      <c r="K973" s="135">
        <f t="shared" si="585"/>
        <v>0</v>
      </c>
      <c r="L973" s="135">
        <f t="shared" si="585"/>
        <v>0</v>
      </c>
      <c r="M973" s="135">
        <f t="shared" si="585"/>
        <v>0</v>
      </c>
      <c r="N973" s="135">
        <f t="shared" si="585"/>
        <v>0</v>
      </c>
      <c r="O973" s="135">
        <f t="shared" si="585"/>
        <v>0</v>
      </c>
      <c r="P973" s="135">
        <f t="shared" si="585"/>
        <v>0</v>
      </c>
      <c r="Q973" s="135">
        <f t="shared" si="585"/>
        <v>0</v>
      </c>
      <c r="R973" s="135">
        <f t="shared" si="585"/>
        <v>0</v>
      </c>
      <c r="S973" s="135">
        <f t="shared" si="585"/>
        <v>0</v>
      </c>
      <c r="T973" s="135">
        <f t="shared" si="585"/>
        <v>0</v>
      </c>
      <c r="U973" s="135">
        <f t="shared" si="585"/>
        <v>0</v>
      </c>
      <c r="V973" s="135">
        <f t="shared" si="585"/>
        <v>0</v>
      </c>
      <c r="W973" s="135">
        <f t="shared" si="585"/>
        <v>0</v>
      </c>
      <c r="X973" s="135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1">
        <v>39300</v>
      </c>
      <c r="E974" s="137" t="s">
        <v>197</v>
      </c>
      <c r="G974" s="43"/>
      <c r="H974" s="135"/>
      <c r="I974" s="42">
        <f>'Plt. Class.'!G$161</f>
        <v>0</v>
      </c>
      <c r="J974" s="135">
        <f t="shared" ref="J974:X974" si="586">+J161+J432+J703</f>
        <v>0</v>
      </c>
      <c r="K974" s="135">
        <f t="shared" si="586"/>
        <v>0</v>
      </c>
      <c r="L974" s="135">
        <f t="shared" si="586"/>
        <v>0</v>
      </c>
      <c r="M974" s="135">
        <f t="shared" si="586"/>
        <v>0</v>
      </c>
      <c r="N974" s="135">
        <f t="shared" si="586"/>
        <v>0</v>
      </c>
      <c r="O974" s="135">
        <f t="shared" si="586"/>
        <v>0</v>
      </c>
      <c r="P974" s="135">
        <f t="shared" si="586"/>
        <v>0</v>
      </c>
      <c r="Q974" s="135">
        <f t="shared" si="586"/>
        <v>0</v>
      </c>
      <c r="R974" s="135">
        <f t="shared" si="586"/>
        <v>0</v>
      </c>
      <c r="S974" s="135">
        <f t="shared" si="586"/>
        <v>0</v>
      </c>
      <c r="T974" s="135">
        <f t="shared" si="586"/>
        <v>0</v>
      </c>
      <c r="U974" s="135">
        <f t="shared" si="586"/>
        <v>0</v>
      </c>
      <c r="V974" s="135">
        <f t="shared" si="586"/>
        <v>0</v>
      </c>
      <c r="W974" s="135">
        <f t="shared" si="586"/>
        <v>0</v>
      </c>
      <c r="X974" s="135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1">
        <v>39400</v>
      </c>
      <c r="E975" s="137" t="s">
        <v>312</v>
      </c>
      <c r="G975" s="43"/>
      <c r="H975" s="135"/>
      <c r="I975" s="42">
        <f>'Plt. Class.'!G$162</f>
        <v>91363.900413204989</v>
      </c>
      <c r="J975" s="135">
        <f t="shared" ref="J975:X975" si="587">+J162+J433+J704</f>
        <v>55422.40139929983</v>
      </c>
      <c r="K975" s="135">
        <f t="shared" si="587"/>
        <v>21874.544128345035</v>
      </c>
      <c r="L975" s="135">
        <f t="shared" si="587"/>
        <v>215.18033436707853</v>
      </c>
      <c r="M975" s="135">
        <f t="shared" si="587"/>
        <v>7073.9022077730669</v>
      </c>
      <c r="N975" s="135">
        <f t="shared" si="587"/>
        <v>6777.8723434199746</v>
      </c>
      <c r="O975" s="135">
        <f t="shared" si="587"/>
        <v>0</v>
      </c>
      <c r="P975" s="135">
        <f t="shared" si="587"/>
        <v>0</v>
      </c>
      <c r="Q975" s="135">
        <f t="shared" si="587"/>
        <v>0</v>
      </c>
      <c r="R975" s="135">
        <f t="shared" si="587"/>
        <v>0</v>
      </c>
      <c r="S975" s="135">
        <f t="shared" si="587"/>
        <v>0</v>
      </c>
      <c r="T975" s="135">
        <f t="shared" si="587"/>
        <v>0</v>
      </c>
      <c r="U975" s="135">
        <f t="shared" si="587"/>
        <v>0</v>
      </c>
      <c r="V975" s="135">
        <f t="shared" si="587"/>
        <v>0</v>
      </c>
      <c r="W975" s="135">
        <f t="shared" si="587"/>
        <v>0</v>
      </c>
      <c r="X975" s="135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1">
        <v>39600</v>
      </c>
      <c r="E976" s="137" t="s">
        <v>313</v>
      </c>
      <c r="G976" s="43"/>
      <c r="H976" s="135"/>
      <c r="I976" s="42">
        <f>'Plt. Class.'!G$163</f>
        <v>10309.41338550705</v>
      </c>
      <c r="J976" s="135">
        <f t="shared" ref="J976:X976" si="588">+J163+J434+J705</f>
        <v>6253.8097022870188</v>
      </c>
      <c r="K976" s="135">
        <f t="shared" si="588"/>
        <v>2468.302218039184</v>
      </c>
      <c r="L976" s="135">
        <f t="shared" si="588"/>
        <v>24.280738994164214</v>
      </c>
      <c r="M976" s="135">
        <f t="shared" si="588"/>
        <v>798.21222363272864</v>
      </c>
      <c r="N976" s="135">
        <f t="shared" si="588"/>
        <v>764.80850255395433</v>
      </c>
      <c r="O976" s="135">
        <f t="shared" si="588"/>
        <v>0</v>
      </c>
      <c r="P976" s="135">
        <f t="shared" si="588"/>
        <v>0</v>
      </c>
      <c r="Q976" s="135">
        <f t="shared" si="588"/>
        <v>0</v>
      </c>
      <c r="R976" s="135">
        <f t="shared" si="588"/>
        <v>0</v>
      </c>
      <c r="S976" s="135">
        <f t="shared" si="588"/>
        <v>0</v>
      </c>
      <c r="T976" s="135">
        <f t="shared" si="588"/>
        <v>0</v>
      </c>
      <c r="U976" s="135">
        <f t="shared" si="588"/>
        <v>0</v>
      </c>
      <c r="V976" s="135">
        <f t="shared" si="588"/>
        <v>0</v>
      </c>
      <c r="W976" s="135">
        <f t="shared" si="588"/>
        <v>0</v>
      </c>
      <c r="X976" s="135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1">
        <v>39603</v>
      </c>
      <c r="E977" s="137" t="s">
        <v>314</v>
      </c>
      <c r="G977" s="43"/>
      <c r="H977" s="135"/>
      <c r="I977" s="42">
        <f>'Plt. Class.'!G$164</f>
        <v>0</v>
      </c>
      <c r="J977" s="135">
        <f t="shared" ref="J977:X977" si="589">+J164+J435+J706</f>
        <v>0</v>
      </c>
      <c r="K977" s="135">
        <f t="shared" si="589"/>
        <v>0</v>
      </c>
      <c r="L977" s="135">
        <f t="shared" si="589"/>
        <v>0</v>
      </c>
      <c r="M977" s="135">
        <f t="shared" si="589"/>
        <v>0</v>
      </c>
      <c r="N977" s="135">
        <f t="shared" si="589"/>
        <v>0</v>
      </c>
      <c r="O977" s="135">
        <f t="shared" si="589"/>
        <v>0</v>
      </c>
      <c r="P977" s="135">
        <f t="shared" si="589"/>
        <v>0</v>
      </c>
      <c r="Q977" s="135">
        <f t="shared" si="589"/>
        <v>0</v>
      </c>
      <c r="R977" s="135">
        <f t="shared" si="589"/>
        <v>0</v>
      </c>
      <c r="S977" s="135">
        <f t="shared" si="589"/>
        <v>0</v>
      </c>
      <c r="T977" s="135">
        <f t="shared" si="589"/>
        <v>0</v>
      </c>
      <c r="U977" s="135">
        <f t="shared" si="589"/>
        <v>0</v>
      </c>
      <c r="V977" s="135">
        <f t="shared" si="589"/>
        <v>0</v>
      </c>
      <c r="W977" s="135">
        <f t="shared" si="589"/>
        <v>0</v>
      </c>
      <c r="X977" s="135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1">
        <v>39604</v>
      </c>
      <c r="E978" s="137" t="s">
        <v>315</v>
      </c>
      <c r="G978" s="43"/>
      <c r="H978" s="135"/>
      <c r="I978" s="42">
        <f>'Plt. Class.'!G$165</f>
        <v>0</v>
      </c>
      <c r="J978" s="135">
        <f t="shared" ref="J978:X978" si="590">+J165+J436+J707</f>
        <v>0</v>
      </c>
      <c r="K978" s="135">
        <f t="shared" si="590"/>
        <v>0</v>
      </c>
      <c r="L978" s="135">
        <f t="shared" si="590"/>
        <v>0</v>
      </c>
      <c r="M978" s="135">
        <f t="shared" si="590"/>
        <v>0</v>
      </c>
      <c r="N978" s="135">
        <f t="shared" si="590"/>
        <v>0</v>
      </c>
      <c r="O978" s="135">
        <f t="shared" si="590"/>
        <v>0</v>
      </c>
      <c r="P978" s="135">
        <f t="shared" si="590"/>
        <v>0</v>
      </c>
      <c r="Q978" s="135">
        <f t="shared" si="590"/>
        <v>0</v>
      </c>
      <c r="R978" s="135">
        <f t="shared" si="590"/>
        <v>0</v>
      </c>
      <c r="S978" s="135">
        <f t="shared" si="590"/>
        <v>0</v>
      </c>
      <c r="T978" s="135">
        <f t="shared" si="590"/>
        <v>0</v>
      </c>
      <c r="U978" s="135">
        <f t="shared" si="590"/>
        <v>0</v>
      </c>
      <c r="V978" s="135">
        <f t="shared" si="590"/>
        <v>0</v>
      </c>
      <c r="W978" s="135">
        <f t="shared" si="590"/>
        <v>0</v>
      </c>
      <c r="X978" s="135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1">
        <v>39605</v>
      </c>
      <c r="E979" s="140" t="s">
        <v>316</v>
      </c>
      <c r="G979" s="43"/>
      <c r="H979" s="135"/>
      <c r="I979" s="42">
        <f>'Plt. Class.'!G$166</f>
        <v>0</v>
      </c>
      <c r="J979" s="135">
        <f t="shared" ref="J979:X979" si="591">+J166+J437+J708</f>
        <v>0</v>
      </c>
      <c r="K979" s="135">
        <f t="shared" si="591"/>
        <v>0</v>
      </c>
      <c r="L979" s="135">
        <f t="shared" si="591"/>
        <v>0</v>
      </c>
      <c r="M979" s="135">
        <f t="shared" si="591"/>
        <v>0</v>
      </c>
      <c r="N979" s="135">
        <f t="shared" si="591"/>
        <v>0</v>
      </c>
      <c r="O979" s="135">
        <f t="shared" si="591"/>
        <v>0</v>
      </c>
      <c r="P979" s="135">
        <f t="shared" si="591"/>
        <v>0</v>
      </c>
      <c r="Q979" s="135">
        <f t="shared" si="591"/>
        <v>0</v>
      </c>
      <c r="R979" s="135">
        <f t="shared" si="591"/>
        <v>0</v>
      </c>
      <c r="S979" s="135">
        <f t="shared" si="591"/>
        <v>0</v>
      </c>
      <c r="T979" s="135">
        <f t="shared" si="591"/>
        <v>0</v>
      </c>
      <c r="U979" s="135">
        <f t="shared" si="591"/>
        <v>0</v>
      </c>
      <c r="V979" s="135">
        <f t="shared" si="591"/>
        <v>0</v>
      </c>
      <c r="W979" s="135">
        <f t="shared" si="591"/>
        <v>0</v>
      </c>
      <c r="X979" s="135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1">
        <v>39700</v>
      </c>
      <c r="E980" s="137" t="s">
        <v>317</v>
      </c>
      <c r="G980" s="43"/>
      <c r="H980" s="135"/>
      <c r="I980" s="42">
        <f>'Plt. Class.'!G$167</f>
        <v>27269.879962362684</v>
      </c>
      <c r="J980" s="135">
        <f t="shared" ref="J980:X980" si="592">+J167+J438+J709</f>
        <v>16542.225392627261</v>
      </c>
      <c r="K980" s="135">
        <f t="shared" si="592"/>
        <v>6529.0140844858133</v>
      </c>
      <c r="L980" s="135">
        <f t="shared" si="592"/>
        <v>64.226044005485491</v>
      </c>
      <c r="M980" s="135">
        <f t="shared" si="592"/>
        <v>2111.3860419599941</v>
      </c>
      <c r="N980" s="135">
        <f t="shared" si="592"/>
        <v>2023.028399284128</v>
      </c>
      <c r="O980" s="135">
        <f t="shared" si="592"/>
        <v>0</v>
      </c>
      <c r="P980" s="135">
        <f t="shared" si="592"/>
        <v>0</v>
      </c>
      <c r="Q980" s="135">
        <f t="shared" si="592"/>
        <v>0</v>
      </c>
      <c r="R980" s="135">
        <f t="shared" si="592"/>
        <v>0</v>
      </c>
      <c r="S980" s="135">
        <f t="shared" si="592"/>
        <v>0</v>
      </c>
      <c r="T980" s="135">
        <f t="shared" si="592"/>
        <v>0</v>
      </c>
      <c r="U980" s="135">
        <f t="shared" si="592"/>
        <v>0</v>
      </c>
      <c r="V980" s="135">
        <f t="shared" si="592"/>
        <v>0</v>
      </c>
      <c r="W980" s="135">
        <f t="shared" si="592"/>
        <v>0</v>
      </c>
      <c r="X980" s="135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1">
        <v>39701</v>
      </c>
      <c r="E981" s="137" t="s">
        <v>318</v>
      </c>
      <c r="G981" s="43"/>
      <c r="H981" s="135"/>
      <c r="I981" s="42">
        <f>'Plt. Class.'!G$168</f>
        <v>0</v>
      </c>
      <c r="J981" s="135">
        <f t="shared" ref="J981:X981" si="593">+J168+J439+J710</f>
        <v>0</v>
      </c>
      <c r="K981" s="135">
        <f t="shared" si="593"/>
        <v>0</v>
      </c>
      <c r="L981" s="135">
        <f t="shared" si="593"/>
        <v>0</v>
      </c>
      <c r="M981" s="135">
        <f t="shared" si="593"/>
        <v>0</v>
      </c>
      <c r="N981" s="135">
        <f t="shared" si="593"/>
        <v>0</v>
      </c>
      <c r="O981" s="135">
        <f t="shared" si="593"/>
        <v>0</v>
      </c>
      <c r="P981" s="135">
        <f t="shared" si="593"/>
        <v>0</v>
      </c>
      <c r="Q981" s="135">
        <f t="shared" si="593"/>
        <v>0</v>
      </c>
      <c r="R981" s="135">
        <f t="shared" si="593"/>
        <v>0</v>
      </c>
      <c r="S981" s="135">
        <f t="shared" si="593"/>
        <v>0</v>
      </c>
      <c r="T981" s="135">
        <f t="shared" si="593"/>
        <v>0</v>
      </c>
      <c r="U981" s="135">
        <f t="shared" si="593"/>
        <v>0</v>
      </c>
      <c r="V981" s="135">
        <f t="shared" si="593"/>
        <v>0</v>
      </c>
      <c r="W981" s="135">
        <f t="shared" si="593"/>
        <v>0</v>
      </c>
      <c r="X981" s="135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1">
        <v>39702</v>
      </c>
      <c r="E982" s="137" t="s">
        <v>319</v>
      </c>
      <c r="G982" s="43"/>
      <c r="H982" s="135"/>
      <c r="I982" s="42">
        <f>'Plt. Class.'!G$169</f>
        <v>0</v>
      </c>
      <c r="J982" s="135">
        <f t="shared" ref="J982:X982" si="594">+J169+J440+J711</f>
        <v>0</v>
      </c>
      <c r="K982" s="135">
        <f t="shared" si="594"/>
        <v>0</v>
      </c>
      <c r="L982" s="135">
        <f t="shared" si="594"/>
        <v>0</v>
      </c>
      <c r="M982" s="135">
        <f t="shared" si="594"/>
        <v>0</v>
      </c>
      <c r="N982" s="135">
        <f t="shared" si="594"/>
        <v>0</v>
      </c>
      <c r="O982" s="135">
        <f t="shared" si="594"/>
        <v>0</v>
      </c>
      <c r="P982" s="135">
        <f t="shared" si="594"/>
        <v>0</v>
      </c>
      <c r="Q982" s="135">
        <f t="shared" si="594"/>
        <v>0</v>
      </c>
      <c r="R982" s="135">
        <f t="shared" si="594"/>
        <v>0</v>
      </c>
      <c r="S982" s="135">
        <f t="shared" si="594"/>
        <v>0</v>
      </c>
      <c r="T982" s="135">
        <f t="shared" si="594"/>
        <v>0</v>
      </c>
      <c r="U982" s="135">
        <f t="shared" si="594"/>
        <v>0</v>
      </c>
      <c r="V982" s="135">
        <f t="shared" si="594"/>
        <v>0</v>
      </c>
      <c r="W982" s="135">
        <f t="shared" si="594"/>
        <v>0</v>
      </c>
      <c r="X982" s="135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1">
        <v>39705</v>
      </c>
      <c r="E983" s="137" t="s">
        <v>320</v>
      </c>
      <c r="G983" s="43"/>
      <c r="H983" s="135"/>
      <c r="I983" s="42">
        <f>'Plt. Class.'!G$170</f>
        <v>0</v>
      </c>
      <c r="J983" s="135">
        <f t="shared" ref="J983:X983" si="595">+J170+J441+J712</f>
        <v>0</v>
      </c>
      <c r="K983" s="135">
        <f t="shared" si="595"/>
        <v>0</v>
      </c>
      <c r="L983" s="135">
        <f t="shared" si="595"/>
        <v>0</v>
      </c>
      <c r="M983" s="135">
        <f t="shared" si="595"/>
        <v>0</v>
      </c>
      <c r="N983" s="135">
        <f t="shared" si="595"/>
        <v>0</v>
      </c>
      <c r="O983" s="135">
        <f t="shared" si="595"/>
        <v>0</v>
      </c>
      <c r="P983" s="135">
        <f t="shared" si="595"/>
        <v>0</v>
      </c>
      <c r="Q983" s="135">
        <f t="shared" si="595"/>
        <v>0</v>
      </c>
      <c r="R983" s="135">
        <f t="shared" si="595"/>
        <v>0</v>
      </c>
      <c r="S983" s="135">
        <f t="shared" si="595"/>
        <v>0</v>
      </c>
      <c r="T983" s="135">
        <f t="shared" si="595"/>
        <v>0</v>
      </c>
      <c r="U983" s="135">
        <f t="shared" si="595"/>
        <v>0</v>
      </c>
      <c r="V983" s="135">
        <f t="shared" si="595"/>
        <v>0</v>
      </c>
      <c r="W983" s="135">
        <f t="shared" si="595"/>
        <v>0</v>
      </c>
      <c r="X983" s="135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1">
        <v>39800</v>
      </c>
      <c r="E984" s="137" t="s">
        <v>321</v>
      </c>
      <c r="G984" s="43"/>
      <c r="H984" s="135"/>
      <c r="I984" s="42">
        <f>'Plt. Class.'!G$171</f>
        <v>409129.93570815871</v>
      </c>
      <c r="J984" s="135">
        <f t="shared" ref="J984:X984" si="596">+J171+J442+J713</f>
        <v>248182.96306021159</v>
      </c>
      <c r="K984" s="135">
        <f t="shared" si="596"/>
        <v>97954.780743813273</v>
      </c>
      <c r="L984" s="135">
        <f t="shared" si="596"/>
        <v>963.58316541988211</v>
      </c>
      <c r="M984" s="135">
        <f t="shared" si="596"/>
        <v>31677.11910703082</v>
      </c>
      <c r="N984" s="135">
        <f t="shared" si="596"/>
        <v>30351.489631683133</v>
      </c>
      <c r="O984" s="135">
        <f t="shared" si="596"/>
        <v>0</v>
      </c>
      <c r="P984" s="135">
        <f t="shared" si="596"/>
        <v>0</v>
      </c>
      <c r="Q984" s="135">
        <f t="shared" si="596"/>
        <v>0</v>
      </c>
      <c r="R984" s="135">
        <f t="shared" si="596"/>
        <v>0</v>
      </c>
      <c r="S984" s="135">
        <f t="shared" si="596"/>
        <v>0</v>
      </c>
      <c r="T984" s="135">
        <f t="shared" si="596"/>
        <v>0</v>
      </c>
      <c r="U984" s="135">
        <f t="shared" si="596"/>
        <v>0</v>
      </c>
      <c r="V984" s="135">
        <f t="shared" si="596"/>
        <v>0</v>
      </c>
      <c r="W984" s="135">
        <f t="shared" si="596"/>
        <v>0</v>
      </c>
      <c r="X984" s="135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1">
        <v>39900</v>
      </c>
      <c r="E985" s="137" t="s">
        <v>322</v>
      </c>
      <c r="G985" s="43"/>
      <c r="H985" s="135"/>
      <c r="I985" s="42">
        <f>'Plt. Class.'!G$172</f>
        <v>0</v>
      </c>
      <c r="J985" s="135">
        <f t="shared" ref="J985:X985" si="597">+J172+J443+J714</f>
        <v>0</v>
      </c>
      <c r="K985" s="135">
        <f t="shared" si="597"/>
        <v>0</v>
      </c>
      <c r="L985" s="135">
        <f t="shared" si="597"/>
        <v>0</v>
      </c>
      <c r="M985" s="135">
        <f t="shared" si="597"/>
        <v>0</v>
      </c>
      <c r="N985" s="135">
        <f t="shared" si="597"/>
        <v>0</v>
      </c>
      <c r="O985" s="135">
        <f t="shared" si="597"/>
        <v>0</v>
      </c>
      <c r="P985" s="135">
        <f t="shared" si="597"/>
        <v>0</v>
      </c>
      <c r="Q985" s="135">
        <f t="shared" si="597"/>
        <v>0</v>
      </c>
      <c r="R985" s="135">
        <f t="shared" si="597"/>
        <v>0</v>
      </c>
      <c r="S985" s="135">
        <f t="shared" si="597"/>
        <v>0</v>
      </c>
      <c r="T985" s="135">
        <f t="shared" si="597"/>
        <v>0</v>
      </c>
      <c r="U985" s="135">
        <f t="shared" si="597"/>
        <v>0</v>
      </c>
      <c r="V985" s="135">
        <f t="shared" si="597"/>
        <v>0</v>
      </c>
      <c r="W985" s="135">
        <f t="shared" si="597"/>
        <v>0</v>
      </c>
      <c r="X985" s="135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1">
        <v>39901</v>
      </c>
      <c r="E986" s="137" t="s">
        <v>323</v>
      </c>
      <c r="G986" s="43"/>
      <c r="H986" s="135"/>
      <c r="I986" s="42">
        <f>'Plt. Class.'!G$173</f>
        <v>0</v>
      </c>
      <c r="J986" s="135">
        <f t="shared" ref="J986:X986" si="598">+J173+J444+J715</f>
        <v>0</v>
      </c>
      <c r="K986" s="135">
        <f t="shared" si="598"/>
        <v>0</v>
      </c>
      <c r="L986" s="135">
        <f t="shared" si="598"/>
        <v>0</v>
      </c>
      <c r="M986" s="135">
        <f t="shared" si="598"/>
        <v>0</v>
      </c>
      <c r="N986" s="135">
        <f t="shared" si="598"/>
        <v>0</v>
      </c>
      <c r="O986" s="135">
        <f t="shared" si="598"/>
        <v>0</v>
      </c>
      <c r="P986" s="135">
        <f t="shared" si="598"/>
        <v>0</v>
      </c>
      <c r="Q986" s="135">
        <f t="shared" si="598"/>
        <v>0</v>
      </c>
      <c r="R986" s="135">
        <f t="shared" si="598"/>
        <v>0</v>
      </c>
      <c r="S986" s="135">
        <f t="shared" si="598"/>
        <v>0</v>
      </c>
      <c r="T986" s="135">
        <f t="shared" si="598"/>
        <v>0</v>
      </c>
      <c r="U986" s="135">
        <f t="shared" si="598"/>
        <v>0</v>
      </c>
      <c r="V986" s="135">
        <f t="shared" si="598"/>
        <v>0</v>
      </c>
      <c r="W986" s="135">
        <f t="shared" si="598"/>
        <v>0</v>
      </c>
      <c r="X986" s="135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1">
        <v>39902</v>
      </c>
      <c r="E987" s="137" t="s">
        <v>324</v>
      </c>
      <c r="G987" s="43"/>
      <c r="H987" s="135"/>
      <c r="I987" s="42">
        <f>'Plt. Class.'!G$174</f>
        <v>0</v>
      </c>
      <c r="J987" s="135">
        <f t="shared" ref="J987:X987" si="599">+J174+J445+J716</f>
        <v>0</v>
      </c>
      <c r="K987" s="135">
        <f t="shared" si="599"/>
        <v>0</v>
      </c>
      <c r="L987" s="135">
        <f t="shared" si="599"/>
        <v>0</v>
      </c>
      <c r="M987" s="135">
        <f t="shared" si="599"/>
        <v>0</v>
      </c>
      <c r="N987" s="135">
        <f t="shared" si="599"/>
        <v>0</v>
      </c>
      <c r="O987" s="135">
        <f t="shared" si="599"/>
        <v>0</v>
      </c>
      <c r="P987" s="135">
        <f t="shared" si="599"/>
        <v>0</v>
      </c>
      <c r="Q987" s="135">
        <f t="shared" si="599"/>
        <v>0</v>
      </c>
      <c r="R987" s="135">
        <f t="shared" si="599"/>
        <v>0</v>
      </c>
      <c r="S987" s="135">
        <f t="shared" si="599"/>
        <v>0</v>
      </c>
      <c r="T987" s="135">
        <f t="shared" si="599"/>
        <v>0</v>
      </c>
      <c r="U987" s="135">
        <f t="shared" si="599"/>
        <v>0</v>
      </c>
      <c r="V987" s="135">
        <f t="shared" si="599"/>
        <v>0</v>
      </c>
      <c r="W987" s="135">
        <f t="shared" si="599"/>
        <v>0</v>
      </c>
      <c r="X987" s="135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1">
        <v>39903</v>
      </c>
      <c r="E988" s="137" t="s">
        <v>325</v>
      </c>
      <c r="G988" s="43"/>
      <c r="H988" s="135"/>
      <c r="I988" s="42">
        <f>'Plt. Class.'!G$175</f>
        <v>0</v>
      </c>
      <c r="J988" s="135">
        <f t="shared" ref="J988:X988" si="600">+J175+J446+J717</f>
        <v>0</v>
      </c>
      <c r="K988" s="135">
        <f t="shared" si="600"/>
        <v>0</v>
      </c>
      <c r="L988" s="135">
        <f t="shared" si="600"/>
        <v>0</v>
      </c>
      <c r="M988" s="135">
        <f t="shared" si="600"/>
        <v>0</v>
      </c>
      <c r="N988" s="135">
        <f t="shared" si="600"/>
        <v>0</v>
      </c>
      <c r="O988" s="135">
        <f t="shared" si="600"/>
        <v>0</v>
      </c>
      <c r="P988" s="135">
        <f t="shared" si="600"/>
        <v>0</v>
      </c>
      <c r="Q988" s="135">
        <f t="shared" si="600"/>
        <v>0</v>
      </c>
      <c r="R988" s="135">
        <f t="shared" si="600"/>
        <v>0</v>
      </c>
      <c r="S988" s="135">
        <f t="shared" si="600"/>
        <v>0</v>
      </c>
      <c r="T988" s="135">
        <f t="shared" si="600"/>
        <v>0</v>
      </c>
      <c r="U988" s="135">
        <f t="shared" si="600"/>
        <v>0</v>
      </c>
      <c r="V988" s="135">
        <f t="shared" si="600"/>
        <v>0</v>
      </c>
      <c r="W988" s="135">
        <f t="shared" si="600"/>
        <v>0</v>
      </c>
      <c r="X988" s="135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1">
        <v>39904</v>
      </c>
      <c r="E989" s="137" t="s">
        <v>326</v>
      </c>
      <c r="G989" s="43"/>
      <c r="H989" s="135"/>
      <c r="I989" s="42">
        <f>'Plt. Class.'!G$176</f>
        <v>0</v>
      </c>
      <c r="J989" s="135">
        <f t="shared" ref="J989:X989" si="601">+J176+J447+J718</f>
        <v>0</v>
      </c>
      <c r="K989" s="135">
        <f t="shared" si="601"/>
        <v>0</v>
      </c>
      <c r="L989" s="135">
        <f t="shared" si="601"/>
        <v>0</v>
      </c>
      <c r="M989" s="135">
        <f t="shared" si="601"/>
        <v>0</v>
      </c>
      <c r="N989" s="135">
        <f t="shared" si="601"/>
        <v>0</v>
      </c>
      <c r="O989" s="135">
        <f t="shared" si="601"/>
        <v>0</v>
      </c>
      <c r="P989" s="135">
        <f t="shared" si="601"/>
        <v>0</v>
      </c>
      <c r="Q989" s="135">
        <f t="shared" si="601"/>
        <v>0</v>
      </c>
      <c r="R989" s="135">
        <f t="shared" si="601"/>
        <v>0</v>
      </c>
      <c r="S989" s="135">
        <f t="shared" si="601"/>
        <v>0</v>
      </c>
      <c r="T989" s="135">
        <f t="shared" si="601"/>
        <v>0</v>
      </c>
      <c r="U989" s="135">
        <f t="shared" si="601"/>
        <v>0</v>
      </c>
      <c r="V989" s="135">
        <f t="shared" si="601"/>
        <v>0</v>
      </c>
      <c r="W989" s="135">
        <f t="shared" si="601"/>
        <v>0</v>
      </c>
      <c r="X989" s="135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1">
        <v>39905</v>
      </c>
      <c r="E990" s="137" t="s">
        <v>327</v>
      </c>
      <c r="G990" s="43"/>
      <c r="H990" s="135"/>
      <c r="I990" s="42">
        <f>'Plt. Class.'!G$177</f>
        <v>0</v>
      </c>
      <c r="J990" s="135">
        <f t="shared" ref="J990:X990" si="602">+J177+J448+J719</f>
        <v>0</v>
      </c>
      <c r="K990" s="135">
        <f t="shared" si="602"/>
        <v>0</v>
      </c>
      <c r="L990" s="135">
        <f t="shared" si="602"/>
        <v>0</v>
      </c>
      <c r="M990" s="135">
        <f t="shared" si="602"/>
        <v>0</v>
      </c>
      <c r="N990" s="135">
        <f t="shared" si="602"/>
        <v>0</v>
      </c>
      <c r="O990" s="135">
        <f t="shared" si="602"/>
        <v>0</v>
      </c>
      <c r="P990" s="135">
        <f t="shared" si="602"/>
        <v>0</v>
      </c>
      <c r="Q990" s="135">
        <f t="shared" si="602"/>
        <v>0</v>
      </c>
      <c r="R990" s="135">
        <f t="shared" si="602"/>
        <v>0</v>
      </c>
      <c r="S990" s="135">
        <f t="shared" si="602"/>
        <v>0</v>
      </c>
      <c r="T990" s="135">
        <f t="shared" si="602"/>
        <v>0</v>
      </c>
      <c r="U990" s="135">
        <f t="shared" si="602"/>
        <v>0</v>
      </c>
      <c r="V990" s="135">
        <f t="shared" si="602"/>
        <v>0</v>
      </c>
      <c r="W990" s="135">
        <f t="shared" si="602"/>
        <v>0</v>
      </c>
      <c r="X990" s="135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1">
        <v>39906</v>
      </c>
      <c r="E991" s="137" t="s">
        <v>328</v>
      </c>
      <c r="G991" s="43"/>
      <c r="H991" s="135"/>
      <c r="I991" s="42">
        <f>'Plt. Class.'!G$178</f>
        <v>37281.293560863975</v>
      </c>
      <c r="J991" s="135">
        <f t="shared" ref="J991:X991" si="603">+J178+J449+J720</f>
        <v>22615.264968664811</v>
      </c>
      <c r="K991" s="135">
        <f t="shared" si="603"/>
        <v>8925.9685441476322</v>
      </c>
      <c r="L991" s="135">
        <f t="shared" si="603"/>
        <v>87.804933653034567</v>
      </c>
      <c r="M991" s="135">
        <f t="shared" si="603"/>
        <v>2886.525461764491</v>
      </c>
      <c r="N991" s="135">
        <f t="shared" si="603"/>
        <v>2765.7296526340033</v>
      </c>
      <c r="O991" s="135">
        <f t="shared" si="603"/>
        <v>0</v>
      </c>
      <c r="P991" s="135">
        <f t="shared" si="603"/>
        <v>0</v>
      </c>
      <c r="Q991" s="135">
        <f t="shared" si="603"/>
        <v>0</v>
      </c>
      <c r="R991" s="135">
        <f t="shared" si="603"/>
        <v>0</v>
      </c>
      <c r="S991" s="135">
        <f t="shared" si="603"/>
        <v>0</v>
      </c>
      <c r="T991" s="135">
        <f t="shared" si="603"/>
        <v>0</v>
      </c>
      <c r="U991" s="135">
        <f t="shared" si="603"/>
        <v>0</v>
      </c>
      <c r="V991" s="135">
        <f t="shared" si="603"/>
        <v>0</v>
      </c>
      <c r="W991" s="135">
        <f t="shared" si="603"/>
        <v>0</v>
      </c>
      <c r="X991" s="135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1">
        <v>39907</v>
      </c>
      <c r="E992" s="137" t="s">
        <v>329</v>
      </c>
      <c r="G992" s="43"/>
      <c r="H992" s="135"/>
      <c r="I992" s="42">
        <f>'Plt. Class.'!G$179</f>
        <v>17620.021543722909</v>
      </c>
      <c r="J992" s="135">
        <f t="shared" ref="J992:X992" si="604">+J179+J450+J721</f>
        <v>10688.50938110103</v>
      </c>
      <c r="K992" s="135">
        <f t="shared" si="604"/>
        <v>4218.6239538526761</v>
      </c>
      <c r="L992" s="135">
        <f t="shared" si="604"/>
        <v>41.498689418752456</v>
      </c>
      <c r="M992" s="135">
        <f t="shared" si="604"/>
        <v>1364.2402386001431</v>
      </c>
      <c r="N992" s="135">
        <f t="shared" si="604"/>
        <v>1307.1492807503078</v>
      </c>
      <c r="O992" s="135">
        <f t="shared" si="604"/>
        <v>0</v>
      </c>
      <c r="P992" s="135">
        <f t="shared" si="604"/>
        <v>0</v>
      </c>
      <c r="Q992" s="135">
        <f t="shared" si="604"/>
        <v>0</v>
      </c>
      <c r="R992" s="135">
        <f t="shared" si="604"/>
        <v>0</v>
      </c>
      <c r="S992" s="135">
        <f t="shared" si="604"/>
        <v>0</v>
      </c>
      <c r="T992" s="135">
        <f t="shared" si="604"/>
        <v>0</v>
      </c>
      <c r="U992" s="135">
        <f t="shared" si="604"/>
        <v>0</v>
      </c>
      <c r="V992" s="135">
        <f t="shared" si="604"/>
        <v>0</v>
      </c>
      <c r="W992" s="135">
        <f t="shared" si="604"/>
        <v>0</v>
      </c>
      <c r="X992" s="135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1">
        <v>39908</v>
      </c>
      <c r="E993" s="137" t="s">
        <v>330</v>
      </c>
      <c r="G993" s="43"/>
      <c r="H993" s="135"/>
      <c r="I993" s="42">
        <f>'Plt. Class.'!G$180</f>
        <v>416337.22706874012</v>
      </c>
      <c r="J993" s="135">
        <f t="shared" ref="J993:X993" si="605">+J180+J451+J722</f>
        <v>252554.98957157228</v>
      </c>
      <c r="K993" s="135">
        <f t="shared" si="605"/>
        <v>99680.366146799104</v>
      </c>
      <c r="L993" s="135">
        <f t="shared" si="605"/>
        <v>980.55778403660997</v>
      </c>
      <c r="M993" s="135">
        <f t="shared" si="605"/>
        <v>32235.147759891526</v>
      </c>
      <c r="N993" s="135">
        <f t="shared" si="605"/>
        <v>30886.165806440596</v>
      </c>
      <c r="O993" s="135">
        <f t="shared" si="605"/>
        <v>0</v>
      </c>
      <c r="P993" s="135">
        <f t="shared" si="605"/>
        <v>0</v>
      </c>
      <c r="Q993" s="135">
        <f t="shared" si="605"/>
        <v>0</v>
      </c>
      <c r="R993" s="135">
        <f t="shared" si="605"/>
        <v>0</v>
      </c>
      <c r="S993" s="135">
        <f t="shared" si="605"/>
        <v>0</v>
      </c>
      <c r="T993" s="135">
        <f t="shared" si="605"/>
        <v>0</v>
      </c>
      <c r="U993" s="135">
        <f t="shared" si="605"/>
        <v>0</v>
      </c>
      <c r="V993" s="135">
        <f t="shared" si="605"/>
        <v>0</v>
      </c>
      <c r="W993" s="135">
        <f t="shared" si="605"/>
        <v>0</v>
      </c>
      <c r="X993" s="135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1">
        <v>39909</v>
      </c>
      <c r="E994" s="137" t="s">
        <v>331</v>
      </c>
      <c r="G994" s="43"/>
      <c r="H994" s="135"/>
      <c r="I994" s="42">
        <f>'Plt. Class.'!G$181</f>
        <v>0</v>
      </c>
      <c r="J994" s="135">
        <f t="shared" ref="J994:X994" si="606">+J181+J452+J723</f>
        <v>0</v>
      </c>
      <c r="K994" s="135">
        <f t="shared" si="606"/>
        <v>0</v>
      </c>
      <c r="L994" s="135">
        <f t="shared" si="606"/>
        <v>0</v>
      </c>
      <c r="M994" s="135">
        <f t="shared" si="606"/>
        <v>0</v>
      </c>
      <c r="N994" s="135">
        <f t="shared" si="606"/>
        <v>0</v>
      </c>
      <c r="O994" s="135">
        <f t="shared" si="606"/>
        <v>0</v>
      </c>
      <c r="P994" s="135">
        <f t="shared" si="606"/>
        <v>0</v>
      </c>
      <c r="Q994" s="135">
        <f t="shared" si="606"/>
        <v>0</v>
      </c>
      <c r="R994" s="135">
        <f t="shared" si="606"/>
        <v>0</v>
      </c>
      <c r="S994" s="135">
        <f t="shared" si="606"/>
        <v>0</v>
      </c>
      <c r="T994" s="135">
        <f t="shared" si="606"/>
        <v>0</v>
      </c>
      <c r="U994" s="135">
        <f t="shared" si="606"/>
        <v>0</v>
      </c>
      <c r="V994" s="135">
        <f t="shared" si="606"/>
        <v>0</v>
      </c>
      <c r="W994" s="135">
        <f t="shared" si="606"/>
        <v>0</v>
      </c>
      <c r="X994" s="135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1">
        <v>39924</v>
      </c>
      <c r="E995" s="137" t="s">
        <v>332</v>
      </c>
      <c r="G995" s="43"/>
      <c r="H995" s="135"/>
      <c r="I995" s="42">
        <f>'Plt. Class.'!G$182</f>
        <v>0</v>
      </c>
      <c r="J995" s="135">
        <f t="shared" ref="J995:X995" si="607">+J182+J453+J724</f>
        <v>0</v>
      </c>
      <c r="K995" s="135">
        <f t="shared" si="607"/>
        <v>0</v>
      </c>
      <c r="L995" s="135">
        <f t="shared" si="607"/>
        <v>0</v>
      </c>
      <c r="M995" s="135">
        <f t="shared" si="607"/>
        <v>0</v>
      </c>
      <c r="N995" s="135">
        <f t="shared" si="607"/>
        <v>0</v>
      </c>
      <c r="O995" s="135">
        <f t="shared" si="607"/>
        <v>0</v>
      </c>
      <c r="P995" s="135">
        <f t="shared" si="607"/>
        <v>0</v>
      </c>
      <c r="Q995" s="135">
        <f t="shared" si="607"/>
        <v>0</v>
      </c>
      <c r="R995" s="135">
        <f t="shared" si="607"/>
        <v>0</v>
      </c>
      <c r="S995" s="135">
        <f t="shared" si="607"/>
        <v>0</v>
      </c>
      <c r="T995" s="135">
        <f t="shared" si="607"/>
        <v>0</v>
      </c>
      <c r="U995" s="135">
        <f t="shared" si="607"/>
        <v>0</v>
      </c>
      <c r="V995" s="135">
        <f t="shared" si="607"/>
        <v>0</v>
      </c>
      <c r="W995" s="135">
        <f t="shared" si="607"/>
        <v>0</v>
      </c>
      <c r="X995" s="135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5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5"/>
      <c r="I997" s="42">
        <f>'Plt. Class.'!G$184</f>
        <v>1161190.5450762736</v>
      </c>
      <c r="J997" s="42">
        <f>SUM(J962:J995)</f>
        <v>704391.64920970821</v>
      </c>
      <c r="K997" s="42">
        <f t="shared" ref="K997:X997" si="608">SUM(K962:K995)</f>
        <v>278014.77065680083</v>
      </c>
      <c r="L997" s="42">
        <f t="shared" si="608"/>
        <v>2734.8369391341057</v>
      </c>
      <c r="M997" s="42">
        <f t="shared" si="608"/>
        <v>89905.841621370375</v>
      </c>
      <c r="N997" s="42">
        <f t="shared" si="608"/>
        <v>86143.44664926015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5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359</v>
      </c>
      <c r="E999" s="44"/>
      <c r="G999" s="43"/>
      <c r="H999" s="135"/>
      <c r="I999" s="42">
        <f>'Plt. Class.'!G$186</f>
        <v>-5277.4330784649246</v>
      </c>
      <c r="J999" s="135">
        <f>+J186+J457+J728</f>
        <v>-3201.3520997878923</v>
      </c>
      <c r="K999" s="135">
        <f t="shared" ref="K999:X999" si="609">+K186+K457+K728</f>
        <v>-1263.5345277201391</v>
      </c>
      <c r="L999" s="135">
        <f t="shared" si="609"/>
        <v>-12.42941478295111</v>
      </c>
      <c r="M999" s="135">
        <f t="shared" si="609"/>
        <v>-408.60827237331887</v>
      </c>
      <c r="N999" s="135">
        <f t="shared" si="609"/>
        <v>-391.5087638006234</v>
      </c>
      <c r="O999" s="135">
        <f t="shared" si="609"/>
        <v>0</v>
      </c>
      <c r="P999" s="135">
        <f t="shared" si="609"/>
        <v>0</v>
      </c>
      <c r="Q999" s="135">
        <f t="shared" si="609"/>
        <v>0</v>
      </c>
      <c r="R999" s="135">
        <f t="shared" si="609"/>
        <v>0</v>
      </c>
      <c r="S999" s="135">
        <f t="shared" si="609"/>
        <v>0</v>
      </c>
      <c r="T999" s="135">
        <f t="shared" si="609"/>
        <v>0</v>
      </c>
      <c r="U999" s="135">
        <f t="shared" si="609"/>
        <v>0</v>
      </c>
      <c r="V999" s="135">
        <f t="shared" si="609"/>
        <v>0</v>
      </c>
      <c r="W999" s="135">
        <f t="shared" si="609"/>
        <v>0</v>
      </c>
      <c r="X999" s="135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5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361</v>
      </c>
      <c r="E1001" s="44"/>
      <c r="G1001" s="43"/>
      <c r="H1001" s="135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5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5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5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1">
        <v>37400</v>
      </c>
      <c r="E1005" s="137" t="s">
        <v>125</v>
      </c>
      <c r="G1005" s="43"/>
      <c r="H1005" s="135"/>
      <c r="I1005" s="42">
        <f>'Plt. Class.'!G$192</f>
        <v>0</v>
      </c>
      <c r="J1005" s="135">
        <f t="shared" ref="J1005:X1005" si="610">+J192+J463+J734</f>
        <v>0</v>
      </c>
      <c r="K1005" s="135">
        <f t="shared" si="610"/>
        <v>0</v>
      </c>
      <c r="L1005" s="135">
        <f t="shared" si="610"/>
        <v>0</v>
      </c>
      <c r="M1005" s="135">
        <f t="shared" si="610"/>
        <v>0</v>
      </c>
      <c r="N1005" s="135">
        <f t="shared" si="610"/>
        <v>0</v>
      </c>
      <c r="O1005" s="135">
        <f t="shared" si="610"/>
        <v>0</v>
      </c>
      <c r="P1005" s="135">
        <f t="shared" si="610"/>
        <v>0</v>
      </c>
      <c r="Q1005" s="135">
        <f t="shared" si="610"/>
        <v>0</v>
      </c>
      <c r="R1005" s="135">
        <f t="shared" si="610"/>
        <v>0</v>
      </c>
      <c r="S1005" s="135">
        <f t="shared" si="610"/>
        <v>0</v>
      </c>
      <c r="T1005" s="135">
        <f t="shared" si="610"/>
        <v>0</v>
      </c>
      <c r="U1005" s="135">
        <f t="shared" si="610"/>
        <v>0</v>
      </c>
      <c r="V1005" s="135">
        <f t="shared" si="610"/>
        <v>0</v>
      </c>
      <c r="W1005" s="135">
        <f t="shared" si="610"/>
        <v>0</v>
      </c>
      <c r="X1005" s="135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1">
        <v>39001</v>
      </c>
      <c r="E1006" s="137" t="s">
        <v>302</v>
      </c>
      <c r="G1006" s="43"/>
      <c r="H1006" s="135"/>
      <c r="I1006" s="42">
        <f>'Plt. Class.'!G$193</f>
        <v>0</v>
      </c>
      <c r="J1006" s="135">
        <f t="shared" ref="J1006:X1006" si="612">+J193+J464+J735</f>
        <v>0</v>
      </c>
      <c r="K1006" s="135">
        <f t="shared" si="612"/>
        <v>0</v>
      </c>
      <c r="L1006" s="135">
        <f t="shared" si="612"/>
        <v>0</v>
      </c>
      <c r="M1006" s="135">
        <f t="shared" si="612"/>
        <v>0</v>
      </c>
      <c r="N1006" s="135">
        <f t="shared" si="612"/>
        <v>0</v>
      </c>
      <c r="O1006" s="135">
        <f t="shared" si="612"/>
        <v>0</v>
      </c>
      <c r="P1006" s="135">
        <f t="shared" si="612"/>
        <v>0</v>
      </c>
      <c r="Q1006" s="135">
        <f t="shared" si="612"/>
        <v>0</v>
      </c>
      <c r="R1006" s="135">
        <f t="shared" si="612"/>
        <v>0</v>
      </c>
      <c r="S1006" s="135">
        <f t="shared" si="612"/>
        <v>0</v>
      </c>
      <c r="T1006" s="135">
        <f t="shared" si="612"/>
        <v>0</v>
      </c>
      <c r="U1006" s="135">
        <f t="shared" si="612"/>
        <v>0</v>
      </c>
      <c r="V1006" s="135">
        <f t="shared" si="612"/>
        <v>0</v>
      </c>
      <c r="W1006" s="135">
        <f t="shared" si="612"/>
        <v>0</v>
      </c>
      <c r="X1006" s="135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1">
        <v>36602</v>
      </c>
      <c r="E1007" s="137" t="s">
        <v>149</v>
      </c>
      <c r="G1007" s="43"/>
      <c r="H1007" s="135"/>
      <c r="I1007" s="42">
        <f>'Plt. Class.'!G$194</f>
        <v>215041.44348459475</v>
      </c>
      <c r="J1007" s="135">
        <f t="shared" ref="J1007:X1007" si="613">+J194+J465+J736</f>
        <v>130446.63312738249</v>
      </c>
      <c r="K1007" s="135">
        <f t="shared" si="613"/>
        <v>51485.690996691679</v>
      </c>
      <c r="L1007" s="135">
        <f t="shared" si="613"/>
        <v>506.46578684272606</v>
      </c>
      <c r="M1007" s="135">
        <f t="shared" si="613"/>
        <v>16649.706666950955</v>
      </c>
      <c r="N1007" s="135">
        <f t="shared" si="613"/>
        <v>15952.946906726915</v>
      </c>
      <c r="O1007" s="135">
        <f t="shared" si="613"/>
        <v>0</v>
      </c>
      <c r="P1007" s="135">
        <f t="shared" si="613"/>
        <v>0</v>
      </c>
      <c r="Q1007" s="135">
        <f t="shared" si="613"/>
        <v>0</v>
      </c>
      <c r="R1007" s="135">
        <f t="shared" si="613"/>
        <v>0</v>
      </c>
      <c r="S1007" s="135">
        <f t="shared" si="613"/>
        <v>0</v>
      </c>
      <c r="T1007" s="135">
        <f t="shared" si="613"/>
        <v>0</v>
      </c>
      <c r="U1007" s="135">
        <f t="shared" si="613"/>
        <v>0</v>
      </c>
      <c r="V1007" s="135">
        <f t="shared" si="613"/>
        <v>0</v>
      </c>
      <c r="W1007" s="135">
        <f t="shared" si="613"/>
        <v>0</v>
      </c>
      <c r="X1007" s="135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1">
        <v>37503</v>
      </c>
      <c r="E1008" s="137" t="s">
        <v>289</v>
      </c>
      <c r="G1008" s="43"/>
      <c r="H1008" s="135"/>
      <c r="I1008" s="42">
        <f>'Plt. Class.'!G$195</f>
        <v>0</v>
      </c>
      <c r="J1008" s="135">
        <f t="shared" ref="J1008:X1008" si="614">+J195+J466+J737</f>
        <v>0</v>
      </c>
      <c r="K1008" s="135">
        <f t="shared" si="614"/>
        <v>0</v>
      </c>
      <c r="L1008" s="135">
        <f t="shared" si="614"/>
        <v>0</v>
      </c>
      <c r="M1008" s="135">
        <f t="shared" si="614"/>
        <v>0</v>
      </c>
      <c r="N1008" s="135">
        <f t="shared" si="614"/>
        <v>0</v>
      </c>
      <c r="O1008" s="135">
        <f t="shared" si="614"/>
        <v>0</v>
      </c>
      <c r="P1008" s="135">
        <f t="shared" si="614"/>
        <v>0</v>
      </c>
      <c r="Q1008" s="135">
        <f t="shared" si="614"/>
        <v>0</v>
      </c>
      <c r="R1008" s="135">
        <f t="shared" si="614"/>
        <v>0</v>
      </c>
      <c r="S1008" s="135">
        <f t="shared" si="614"/>
        <v>0</v>
      </c>
      <c r="T1008" s="135">
        <f t="shared" si="614"/>
        <v>0</v>
      </c>
      <c r="U1008" s="135">
        <f t="shared" si="614"/>
        <v>0</v>
      </c>
      <c r="V1008" s="135">
        <f t="shared" si="614"/>
        <v>0</v>
      </c>
      <c r="W1008" s="135">
        <f t="shared" si="614"/>
        <v>0</v>
      </c>
      <c r="X1008" s="135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1">
        <v>39004</v>
      </c>
      <c r="E1009" s="137" t="s">
        <v>304</v>
      </c>
      <c r="G1009" s="43"/>
      <c r="H1009" s="135"/>
      <c r="I1009" s="42">
        <f>'Plt. Class.'!G$196</f>
        <v>0</v>
      </c>
      <c r="J1009" s="135">
        <f t="shared" ref="J1009:X1009" si="615">+J196+J467+J738</f>
        <v>0</v>
      </c>
      <c r="K1009" s="135">
        <f t="shared" si="615"/>
        <v>0</v>
      </c>
      <c r="L1009" s="135">
        <f t="shared" si="615"/>
        <v>0</v>
      </c>
      <c r="M1009" s="135">
        <f t="shared" si="615"/>
        <v>0</v>
      </c>
      <c r="N1009" s="135">
        <f t="shared" si="615"/>
        <v>0</v>
      </c>
      <c r="O1009" s="135">
        <f t="shared" si="615"/>
        <v>0</v>
      </c>
      <c r="P1009" s="135">
        <f t="shared" si="615"/>
        <v>0</v>
      </c>
      <c r="Q1009" s="135">
        <f t="shared" si="615"/>
        <v>0</v>
      </c>
      <c r="R1009" s="135">
        <f t="shared" si="615"/>
        <v>0</v>
      </c>
      <c r="S1009" s="135">
        <f t="shared" si="615"/>
        <v>0</v>
      </c>
      <c r="T1009" s="135">
        <f t="shared" si="615"/>
        <v>0</v>
      </c>
      <c r="U1009" s="135">
        <f t="shared" si="615"/>
        <v>0</v>
      </c>
      <c r="V1009" s="135">
        <f t="shared" si="615"/>
        <v>0</v>
      </c>
      <c r="W1009" s="135">
        <f t="shared" si="615"/>
        <v>0</v>
      </c>
      <c r="X1009" s="135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1">
        <v>39009</v>
      </c>
      <c r="E1010" s="137" t="s">
        <v>305</v>
      </c>
      <c r="G1010" s="43"/>
      <c r="H1010" s="135"/>
      <c r="I1010" s="42">
        <f>'Plt. Class.'!G$197</f>
        <v>508913.11511962238</v>
      </c>
      <c r="J1010" s="135">
        <f t="shared" ref="J1010:X1010" si="616">+J197+J468+J739</f>
        <v>308712.59672547044</v>
      </c>
      <c r="K1010" s="135">
        <f t="shared" si="616"/>
        <v>121845.0869964036</v>
      </c>
      <c r="L1010" s="135">
        <f t="shared" si="616"/>
        <v>1198.5925926976347</v>
      </c>
      <c r="M1010" s="135">
        <f t="shared" si="616"/>
        <v>39402.888803213245</v>
      </c>
      <c r="N1010" s="135">
        <f t="shared" si="616"/>
        <v>37753.950001837416</v>
      </c>
      <c r="O1010" s="135">
        <f t="shared" si="616"/>
        <v>0</v>
      </c>
      <c r="P1010" s="135">
        <f t="shared" si="616"/>
        <v>0</v>
      </c>
      <c r="Q1010" s="135">
        <f t="shared" si="616"/>
        <v>0</v>
      </c>
      <c r="R1010" s="135">
        <f t="shared" si="616"/>
        <v>0</v>
      </c>
      <c r="S1010" s="135">
        <f t="shared" si="616"/>
        <v>0</v>
      </c>
      <c r="T1010" s="135">
        <f t="shared" si="616"/>
        <v>0</v>
      </c>
      <c r="U1010" s="135">
        <f t="shared" si="616"/>
        <v>0</v>
      </c>
      <c r="V1010" s="135">
        <f t="shared" si="616"/>
        <v>0</v>
      </c>
      <c r="W1010" s="135">
        <f t="shared" si="616"/>
        <v>0</v>
      </c>
      <c r="X1010" s="135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1">
        <v>39100</v>
      </c>
      <c r="E1011" s="137" t="s">
        <v>306</v>
      </c>
      <c r="G1011" s="43"/>
      <c r="H1011" s="135"/>
      <c r="I1011" s="42">
        <f>'Plt. Class.'!G$198</f>
        <v>284590.55013150134</v>
      </c>
      <c r="J1011" s="135">
        <f t="shared" ref="J1011:X1011" si="617">+J198+J469+J740</f>
        <v>172635.92767495263</v>
      </c>
      <c r="K1011" s="135">
        <f t="shared" si="617"/>
        <v>68137.289664811236</v>
      </c>
      <c r="L1011" s="135">
        <f t="shared" si="617"/>
        <v>670.26790075784038</v>
      </c>
      <c r="M1011" s="135">
        <f t="shared" si="617"/>
        <v>22034.585999303643</v>
      </c>
      <c r="N1011" s="135">
        <f t="shared" si="617"/>
        <v>21112.478891676001</v>
      </c>
      <c r="O1011" s="135">
        <f t="shared" si="617"/>
        <v>0</v>
      </c>
      <c r="P1011" s="135">
        <f t="shared" si="617"/>
        <v>0</v>
      </c>
      <c r="Q1011" s="135">
        <f t="shared" si="617"/>
        <v>0</v>
      </c>
      <c r="R1011" s="135">
        <f t="shared" si="617"/>
        <v>0</v>
      </c>
      <c r="S1011" s="135">
        <f t="shared" si="617"/>
        <v>0</v>
      </c>
      <c r="T1011" s="135">
        <f t="shared" si="617"/>
        <v>0</v>
      </c>
      <c r="U1011" s="135">
        <f t="shared" si="617"/>
        <v>0</v>
      </c>
      <c r="V1011" s="135">
        <f t="shared" si="617"/>
        <v>0</v>
      </c>
      <c r="W1011" s="135">
        <f t="shared" si="617"/>
        <v>0</v>
      </c>
      <c r="X1011" s="135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1">
        <v>39102</v>
      </c>
      <c r="E1012" s="137" t="s">
        <v>307</v>
      </c>
      <c r="G1012" s="43"/>
      <c r="H1012" s="135"/>
      <c r="I1012" s="42">
        <f>'Plt. Class.'!G$199</f>
        <v>0</v>
      </c>
      <c r="J1012" s="135">
        <f t="shared" ref="J1012:X1012" si="618">+J199+J470+J741</f>
        <v>0</v>
      </c>
      <c r="K1012" s="135">
        <f t="shared" si="618"/>
        <v>0</v>
      </c>
      <c r="L1012" s="135">
        <f t="shared" si="618"/>
        <v>0</v>
      </c>
      <c r="M1012" s="135">
        <f t="shared" si="618"/>
        <v>0</v>
      </c>
      <c r="N1012" s="135">
        <f t="shared" si="618"/>
        <v>0</v>
      </c>
      <c r="O1012" s="135">
        <f t="shared" si="618"/>
        <v>0</v>
      </c>
      <c r="P1012" s="135">
        <f t="shared" si="618"/>
        <v>0</v>
      </c>
      <c r="Q1012" s="135">
        <f t="shared" si="618"/>
        <v>0</v>
      </c>
      <c r="R1012" s="135">
        <f t="shared" si="618"/>
        <v>0</v>
      </c>
      <c r="S1012" s="135">
        <f t="shared" si="618"/>
        <v>0</v>
      </c>
      <c r="T1012" s="135">
        <f t="shared" si="618"/>
        <v>0</v>
      </c>
      <c r="U1012" s="135">
        <f t="shared" si="618"/>
        <v>0</v>
      </c>
      <c r="V1012" s="135">
        <f t="shared" si="618"/>
        <v>0</v>
      </c>
      <c r="W1012" s="135">
        <f t="shared" si="618"/>
        <v>0</v>
      </c>
      <c r="X1012" s="135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1">
        <v>39103</v>
      </c>
      <c r="E1013" s="137" t="s">
        <v>308</v>
      </c>
      <c r="G1013" s="43"/>
      <c r="H1013" s="135"/>
      <c r="I1013" s="42">
        <f>'Plt. Class.'!G$200</f>
        <v>0</v>
      </c>
      <c r="J1013" s="135">
        <f t="shared" ref="J1013:X1013" si="619">+J200+J471+J742</f>
        <v>0</v>
      </c>
      <c r="K1013" s="135">
        <f t="shared" si="619"/>
        <v>0</v>
      </c>
      <c r="L1013" s="135">
        <f t="shared" si="619"/>
        <v>0</v>
      </c>
      <c r="M1013" s="135">
        <f t="shared" si="619"/>
        <v>0</v>
      </c>
      <c r="N1013" s="135">
        <f t="shared" si="619"/>
        <v>0</v>
      </c>
      <c r="O1013" s="135">
        <f t="shared" si="619"/>
        <v>0</v>
      </c>
      <c r="P1013" s="135">
        <f t="shared" si="619"/>
        <v>0</v>
      </c>
      <c r="Q1013" s="135">
        <f t="shared" si="619"/>
        <v>0</v>
      </c>
      <c r="R1013" s="135">
        <f t="shared" si="619"/>
        <v>0</v>
      </c>
      <c r="S1013" s="135">
        <f t="shared" si="619"/>
        <v>0</v>
      </c>
      <c r="T1013" s="135">
        <f t="shared" si="619"/>
        <v>0</v>
      </c>
      <c r="U1013" s="135">
        <f t="shared" si="619"/>
        <v>0</v>
      </c>
      <c r="V1013" s="135">
        <f t="shared" si="619"/>
        <v>0</v>
      </c>
      <c r="W1013" s="135">
        <f t="shared" si="619"/>
        <v>0</v>
      </c>
      <c r="X1013" s="135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1">
        <v>39200</v>
      </c>
      <c r="E1014" s="137" t="s">
        <v>309</v>
      </c>
      <c r="G1014" s="43"/>
      <c r="H1014" s="135"/>
      <c r="I1014" s="42">
        <f>'Plt. Class.'!G$201</f>
        <v>370.59370235326583</v>
      </c>
      <c r="J1014" s="135">
        <f t="shared" ref="J1014:X1014" si="620">+J201+J472+J743</f>
        <v>224.80643706085448</v>
      </c>
      <c r="K1014" s="135">
        <f t="shared" si="620"/>
        <v>88.728351779535259</v>
      </c>
      <c r="L1014" s="135">
        <f t="shared" si="620"/>
        <v>0.87282259651847904</v>
      </c>
      <c r="M1014" s="135">
        <f t="shared" si="620"/>
        <v>28.69342921446319</v>
      </c>
      <c r="N1014" s="135">
        <f t="shared" si="620"/>
        <v>27.492661701894395</v>
      </c>
      <c r="O1014" s="135">
        <f t="shared" si="620"/>
        <v>0</v>
      </c>
      <c r="P1014" s="135">
        <f t="shared" si="620"/>
        <v>0</v>
      </c>
      <c r="Q1014" s="135">
        <f t="shared" si="620"/>
        <v>0</v>
      </c>
      <c r="R1014" s="135">
        <f t="shared" si="620"/>
        <v>0</v>
      </c>
      <c r="S1014" s="135">
        <f t="shared" si="620"/>
        <v>0</v>
      </c>
      <c r="T1014" s="135">
        <f t="shared" si="620"/>
        <v>0</v>
      </c>
      <c r="U1014" s="135">
        <f t="shared" si="620"/>
        <v>0</v>
      </c>
      <c r="V1014" s="135">
        <f t="shared" si="620"/>
        <v>0</v>
      </c>
      <c r="W1014" s="135">
        <f t="shared" si="620"/>
        <v>0</v>
      </c>
      <c r="X1014" s="135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1">
        <v>39201</v>
      </c>
      <c r="E1015" s="137" t="s">
        <v>310</v>
      </c>
      <c r="G1015" s="43"/>
      <c r="H1015" s="135"/>
      <c r="I1015" s="42">
        <f>'Plt. Class.'!G$202</f>
        <v>0</v>
      </c>
      <c r="J1015" s="135">
        <f t="shared" ref="J1015:X1015" si="621">+J202+J473+J744</f>
        <v>0</v>
      </c>
      <c r="K1015" s="135">
        <f t="shared" si="621"/>
        <v>0</v>
      </c>
      <c r="L1015" s="135">
        <f t="shared" si="621"/>
        <v>0</v>
      </c>
      <c r="M1015" s="135">
        <f t="shared" si="621"/>
        <v>0</v>
      </c>
      <c r="N1015" s="135">
        <f t="shared" si="621"/>
        <v>0</v>
      </c>
      <c r="O1015" s="135">
        <f t="shared" si="621"/>
        <v>0</v>
      </c>
      <c r="P1015" s="135">
        <f t="shared" si="621"/>
        <v>0</v>
      </c>
      <c r="Q1015" s="135">
        <f t="shared" si="621"/>
        <v>0</v>
      </c>
      <c r="R1015" s="135">
        <f t="shared" si="621"/>
        <v>0</v>
      </c>
      <c r="S1015" s="135">
        <f t="shared" si="621"/>
        <v>0</v>
      </c>
      <c r="T1015" s="135">
        <f t="shared" si="621"/>
        <v>0</v>
      </c>
      <c r="U1015" s="135">
        <f t="shared" si="621"/>
        <v>0</v>
      </c>
      <c r="V1015" s="135">
        <f t="shared" si="621"/>
        <v>0</v>
      </c>
      <c r="W1015" s="135">
        <f t="shared" si="621"/>
        <v>0</v>
      </c>
      <c r="X1015" s="135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1">
        <v>39202</v>
      </c>
      <c r="E1016" s="137" t="s">
        <v>311</v>
      </c>
      <c r="G1016" s="43"/>
      <c r="H1016" s="135"/>
      <c r="I1016" s="42">
        <f>'Plt. Class.'!G$203</f>
        <v>0</v>
      </c>
      <c r="J1016" s="135">
        <f t="shared" ref="J1016:X1016" si="622">+J203+J474+J745</f>
        <v>0</v>
      </c>
      <c r="K1016" s="135">
        <f t="shared" si="622"/>
        <v>0</v>
      </c>
      <c r="L1016" s="135">
        <f t="shared" si="622"/>
        <v>0</v>
      </c>
      <c r="M1016" s="135">
        <f t="shared" si="622"/>
        <v>0</v>
      </c>
      <c r="N1016" s="135">
        <f t="shared" si="622"/>
        <v>0</v>
      </c>
      <c r="O1016" s="135">
        <f t="shared" si="622"/>
        <v>0</v>
      </c>
      <c r="P1016" s="135">
        <f t="shared" si="622"/>
        <v>0</v>
      </c>
      <c r="Q1016" s="135">
        <f t="shared" si="622"/>
        <v>0</v>
      </c>
      <c r="R1016" s="135">
        <f t="shared" si="622"/>
        <v>0</v>
      </c>
      <c r="S1016" s="135">
        <f t="shared" si="622"/>
        <v>0</v>
      </c>
      <c r="T1016" s="135">
        <f t="shared" si="622"/>
        <v>0</v>
      </c>
      <c r="U1016" s="135">
        <f t="shared" si="622"/>
        <v>0</v>
      </c>
      <c r="V1016" s="135">
        <f t="shared" si="622"/>
        <v>0</v>
      </c>
      <c r="W1016" s="135">
        <f t="shared" si="622"/>
        <v>0</v>
      </c>
      <c r="X1016" s="135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1">
        <v>39300</v>
      </c>
      <c r="E1017" s="137" t="s">
        <v>197</v>
      </c>
      <c r="G1017" s="43"/>
      <c r="H1017" s="135"/>
      <c r="I1017" s="42">
        <f>'Plt. Class.'!G$204</f>
        <v>0</v>
      </c>
      <c r="J1017" s="135">
        <f t="shared" ref="J1017:X1017" si="623">+J204+J475+J746</f>
        <v>0</v>
      </c>
      <c r="K1017" s="135">
        <f t="shared" si="623"/>
        <v>0</v>
      </c>
      <c r="L1017" s="135">
        <f t="shared" si="623"/>
        <v>0</v>
      </c>
      <c r="M1017" s="135">
        <f t="shared" si="623"/>
        <v>0</v>
      </c>
      <c r="N1017" s="135">
        <f t="shared" si="623"/>
        <v>0</v>
      </c>
      <c r="O1017" s="135">
        <f t="shared" si="623"/>
        <v>0</v>
      </c>
      <c r="P1017" s="135">
        <f t="shared" si="623"/>
        <v>0</v>
      </c>
      <c r="Q1017" s="135">
        <f t="shared" si="623"/>
        <v>0</v>
      </c>
      <c r="R1017" s="135">
        <f t="shared" si="623"/>
        <v>0</v>
      </c>
      <c r="S1017" s="135">
        <f t="shared" si="623"/>
        <v>0</v>
      </c>
      <c r="T1017" s="135">
        <f t="shared" si="623"/>
        <v>0</v>
      </c>
      <c r="U1017" s="135">
        <f t="shared" si="623"/>
        <v>0</v>
      </c>
      <c r="V1017" s="135">
        <f t="shared" si="623"/>
        <v>0</v>
      </c>
      <c r="W1017" s="135">
        <f t="shared" si="623"/>
        <v>0</v>
      </c>
      <c r="X1017" s="135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1">
        <v>39400</v>
      </c>
      <c r="E1018" s="137" t="s">
        <v>312</v>
      </c>
      <c r="G1018" s="43"/>
      <c r="H1018" s="135"/>
      <c r="I1018" s="42">
        <f>'Plt. Class.'!G$205</f>
        <v>31583.195079743949</v>
      </c>
      <c r="J1018" s="135">
        <f t="shared" ref="J1018:X1018" si="625">+J205+J476+J747</f>
        <v>19158.73235780737</v>
      </c>
      <c r="K1018" s="135">
        <f t="shared" si="625"/>
        <v>7561.7173890502645</v>
      </c>
      <c r="L1018" s="135">
        <f t="shared" si="625"/>
        <v>74.384767363300114</v>
      </c>
      <c r="M1018" s="135">
        <f t="shared" si="625"/>
        <v>2445.3469301627738</v>
      </c>
      <c r="N1018" s="135">
        <f t="shared" si="625"/>
        <v>2343.0136353602393</v>
      </c>
      <c r="O1018" s="135">
        <f t="shared" si="625"/>
        <v>0</v>
      </c>
      <c r="P1018" s="135">
        <f t="shared" si="625"/>
        <v>0</v>
      </c>
      <c r="Q1018" s="135">
        <f t="shared" si="625"/>
        <v>0</v>
      </c>
      <c r="R1018" s="135">
        <f t="shared" si="625"/>
        <v>0</v>
      </c>
      <c r="S1018" s="135">
        <f t="shared" si="625"/>
        <v>0</v>
      </c>
      <c r="T1018" s="135">
        <f t="shared" si="625"/>
        <v>0</v>
      </c>
      <c r="U1018" s="135">
        <f t="shared" si="625"/>
        <v>0</v>
      </c>
      <c r="V1018" s="135">
        <f t="shared" si="625"/>
        <v>0</v>
      </c>
      <c r="W1018" s="135">
        <f t="shared" si="625"/>
        <v>0</v>
      </c>
      <c r="X1018" s="135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1">
        <v>39600</v>
      </c>
      <c r="E1019" s="137" t="s">
        <v>313</v>
      </c>
      <c r="G1019" s="43"/>
      <c r="H1019" s="135"/>
      <c r="I1019" s="42">
        <f>'Plt. Class.'!G$206</f>
        <v>0</v>
      </c>
      <c r="J1019" s="135">
        <f t="shared" ref="J1019:X1019" si="626">+J206+J477+J748</f>
        <v>0</v>
      </c>
      <c r="K1019" s="135">
        <f t="shared" si="626"/>
        <v>0</v>
      </c>
      <c r="L1019" s="135">
        <f t="shared" si="626"/>
        <v>0</v>
      </c>
      <c r="M1019" s="135">
        <f t="shared" si="626"/>
        <v>0</v>
      </c>
      <c r="N1019" s="135">
        <f t="shared" si="626"/>
        <v>0</v>
      </c>
      <c r="O1019" s="135">
        <f t="shared" si="626"/>
        <v>0</v>
      </c>
      <c r="P1019" s="135">
        <f t="shared" si="626"/>
        <v>0</v>
      </c>
      <c r="Q1019" s="135">
        <f t="shared" si="626"/>
        <v>0</v>
      </c>
      <c r="R1019" s="135">
        <f t="shared" si="626"/>
        <v>0</v>
      </c>
      <c r="S1019" s="135">
        <f t="shared" si="626"/>
        <v>0</v>
      </c>
      <c r="T1019" s="135">
        <f t="shared" si="626"/>
        <v>0</v>
      </c>
      <c r="U1019" s="135">
        <f t="shared" si="626"/>
        <v>0</v>
      </c>
      <c r="V1019" s="135">
        <f t="shared" si="626"/>
        <v>0</v>
      </c>
      <c r="W1019" s="135">
        <f t="shared" si="626"/>
        <v>0</v>
      </c>
      <c r="X1019" s="135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1">
        <v>39603</v>
      </c>
      <c r="E1020" s="137" t="s">
        <v>314</v>
      </c>
      <c r="G1020" s="43"/>
      <c r="H1020" s="135"/>
      <c r="I1020" s="42">
        <f>'Plt. Class.'!G$207</f>
        <v>0</v>
      </c>
      <c r="J1020" s="135">
        <f t="shared" ref="J1020:X1020" si="627">+J207+J478+J749</f>
        <v>0</v>
      </c>
      <c r="K1020" s="135">
        <f t="shared" si="627"/>
        <v>0</v>
      </c>
      <c r="L1020" s="135">
        <f t="shared" si="627"/>
        <v>0</v>
      </c>
      <c r="M1020" s="135">
        <f t="shared" si="627"/>
        <v>0</v>
      </c>
      <c r="N1020" s="135">
        <f t="shared" si="627"/>
        <v>0</v>
      </c>
      <c r="O1020" s="135">
        <f t="shared" si="627"/>
        <v>0</v>
      </c>
      <c r="P1020" s="135">
        <f t="shared" si="627"/>
        <v>0</v>
      </c>
      <c r="Q1020" s="135">
        <f t="shared" si="627"/>
        <v>0</v>
      </c>
      <c r="R1020" s="135">
        <f t="shared" si="627"/>
        <v>0</v>
      </c>
      <c r="S1020" s="135">
        <f t="shared" si="627"/>
        <v>0</v>
      </c>
      <c r="T1020" s="135">
        <f t="shared" si="627"/>
        <v>0</v>
      </c>
      <c r="U1020" s="135">
        <f t="shared" si="627"/>
        <v>0</v>
      </c>
      <c r="V1020" s="135">
        <f t="shared" si="627"/>
        <v>0</v>
      </c>
      <c r="W1020" s="135">
        <f t="shared" si="627"/>
        <v>0</v>
      </c>
      <c r="X1020" s="135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1">
        <v>39604</v>
      </c>
      <c r="E1021" s="137" t="s">
        <v>315</v>
      </c>
      <c r="G1021" s="43"/>
      <c r="H1021" s="135"/>
      <c r="I1021" s="42">
        <f>'Plt. Class.'!G$208</f>
        <v>0</v>
      </c>
      <c r="J1021" s="135">
        <f t="shared" ref="J1021:X1021" si="628">+J208+J479+J750</f>
        <v>0</v>
      </c>
      <c r="K1021" s="135">
        <f t="shared" si="628"/>
        <v>0</v>
      </c>
      <c r="L1021" s="135">
        <f t="shared" si="628"/>
        <v>0</v>
      </c>
      <c r="M1021" s="135">
        <f t="shared" si="628"/>
        <v>0</v>
      </c>
      <c r="N1021" s="135">
        <f t="shared" si="628"/>
        <v>0</v>
      </c>
      <c r="O1021" s="135">
        <f t="shared" si="628"/>
        <v>0</v>
      </c>
      <c r="P1021" s="135">
        <f t="shared" si="628"/>
        <v>0</v>
      </c>
      <c r="Q1021" s="135">
        <f t="shared" si="628"/>
        <v>0</v>
      </c>
      <c r="R1021" s="135">
        <f t="shared" si="628"/>
        <v>0</v>
      </c>
      <c r="S1021" s="135">
        <f t="shared" si="628"/>
        <v>0</v>
      </c>
      <c r="T1021" s="135">
        <f t="shared" si="628"/>
        <v>0</v>
      </c>
      <c r="U1021" s="135">
        <f t="shared" si="628"/>
        <v>0</v>
      </c>
      <c r="V1021" s="135">
        <f t="shared" si="628"/>
        <v>0</v>
      </c>
      <c r="W1021" s="135">
        <f t="shared" si="628"/>
        <v>0</v>
      </c>
      <c r="X1021" s="135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1">
        <v>39605</v>
      </c>
      <c r="E1022" s="140" t="s">
        <v>316</v>
      </c>
      <c r="G1022" s="43"/>
      <c r="H1022" s="135"/>
      <c r="I1022" s="42">
        <f>'Plt. Class.'!G$209</f>
        <v>0</v>
      </c>
      <c r="J1022" s="135">
        <f t="shared" ref="J1022:X1022" si="629">+J209+J480+J751</f>
        <v>0</v>
      </c>
      <c r="K1022" s="135">
        <f t="shared" si="629"/>
        <v>0</v>
      </c>
      <c r="L1022" s="135">
        <f t="shared" si="629"/>
        <v>0</v>
      </c>
      <c r="M1022" s="135">
        <f t="shared" si="629"/>
        <v>0</v>
      </c>
      <c r="N1022" s="135">
        <f t="shared" si="629"/>
        <v>0</v>
      </c>
      <c r="O1022" s="135">
        <f t="shared" si="629"/>
        <v>0</v>
      </c>
      <c r="P1022" s="135">
        <f t="shared" si="629"/>
        <v>0</v>
      </c>
      <c r="Q1022" s="135">
        <f t="shared" si="629"/>
        <v>0</v>
      </c>
      <c r="R1022" s="135">
        <f t="shared" si="629"/>
        <v>0</v>
      </c>
      <c r="S1022" s="135">
        <f t="shared" si="629"/>
        <v>0</v>
      </c>
      <c r="T1022" s="135">
        <f t="shared" si="629"/>
        <v>0</v>
      </c>
      <c r="U1022" s="135">
        <f t="shared" si="629"/>
        <v>0</v>
      </c>
      <c r="V1022" s="135">
        <f t="shared" si="629"/>
        <v>0</v>
      </c>
      <c r="W1022" s="135">
        <f t="shared" si="629"/>
        <v>0</v>
      </c>
      <c r="X1022" s="135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1">
        <v>39700</v>
      </c>
      <c r="E1023" s="137" t="s">
        <v>317</v>
      </c>
      <c r="G1023" s="43"/>
      <c r="H1023" s="135"/>
      <c r="I1023" s="42">
        <f>'Plt. Class.'!G$210</f>
        <v>93578.228812121408</v>
      </c>
      <c r="J1023" s="135">
        <f t="shared" ref="J1023:X1023" si="630">+J210+J481+J752</f>
        <v>56765.638682292156</v>
      </c>
      <c r="K1023" s="135">
        <f t="shared" si="630"/>
        <v>22404.703458864864</v>
      </c>
      <c r="L1023" s="135">
        <f t="shared" si="630"/>
        <v>220.39552245693034</v>
      </c>
      <c r="M1023" s="135">
        <f t="shared" si="630"/>
        <v>7245.3478496402304</v>
      </c>
      <c r="N1023" s="135">
        <f t="shared" si="630"/>
        <v>6942.1432988672304</v>
      </c>
      <c r="O1023" s="135">
        <f t="shared" si="630"/>
        <v>0</v>
      </c>
      <c r="P1023" s="135">
        <f t="shared" si="630"/>
        <v>0</v>
      </c>
      <c r="Q1023" s="135">
        <f t="shared" si="630"/>
        <v>0</v>
      </c>
      <c r="R1023" s="135">
        <f t="shared" si="630"/>
        <v>0</v>
      </c>
      <c r="S1023" s="135">
        <f t="shared" si="630"/>
        <v>0</v>
      </c>
      <c r="T1023" s="135">
        <f t="shared" si="630"/>
        <v>0</v>
      </c>
      <c r="U1023" s="135">
        <f t="shared" si="630"/>
        <v>0</v>
      </c>
      <c r="V1023" s="135">
        <f t="shared" si="630"/>
        <v>0</v>
      </c>
      <c r="W1023" s="135">
        <f t="shared" si="630"/>
        <v>0</v>
      </c>
      <c r="X1023" s="135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1">
        <v>39701</v>
      </c>
      <c r="E1024" s="137" t="s">
        <v>318</v>
      </c>
      <c r="G1024" s="43"/>
      <c r="H1024" s="135"/>
      <c r="I1024" s="42">
        <f>'Plt. Class.'!G$211</f>
        <v>0</v>
      </c>
      <c r="J1024" s="135">
        <f t="shared" ref="J1024:X1024" si="631">+J211+J482+J753</f>
        <v>0</v>
      </c>
      <c r="K1024" s="135">
        <f t="shared" si="631"/>
        <v>0</v>
      </c>
      <c r="L1024" s="135">
        <f t="shared" si="631"/>
        <v>0</v>
      </c>
      <c r="M1024" s="135">
        <f t="shared" si="631"/>
        <v>0</v>
      </c>
      <c r="N1024" s="135">
        <f t="shared" si="631"/>
        <v>0</v>
      </c>
      <c r="O1024" s="135">
        <f t="shared" si="631"/>
        <v>0</v>
      </c>
      <c r="P1024" s="135">
        <f t="shared" si="631"/>
        <v>0</v>
      </c>
      <c r="Q1024" s="135">
        <f t="shared" si="631"/>
        <v>0</v>
      </c>
      <c r="R1024" s="135">
        <f t="shared" si="631"/>
        <v>0</v>
      </c>
      <c r="S1024" s="135">
        <f t="shared" si="631"/>
        <v>0</v>
      </c>
      <c r="T1024" s="135">
        <f t="shared" si="631"/>
        <v>0</v>
      </c>
      <c r="U1024" s="135">
        <f t="shared" si="631"/>
        <v>0</v>
      </c>
      <c r="V1024" s="135">
        <f t="shared" si="631"/>
        <v>0</v>
      </c>
      <c r="W1024" s="135">
        <f t="shared" si="631"/>
        <v>0</v>
      </c>
      <c r="X1024" s="135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1">
        <v>39702</v>
      </c>
      <c r="E1025" s="137" t="s">
        <v>319</v>
      </c>
      <c r="G1025" s="43"/>
      <c r="H1025" s="135"/>
      <c r="I1025" s="42">
        <f>'Plt. Class.'!G$212</f>
        <v>0</v>
      </c>
      <c r="J1025" s="135">
        <f t="shared" ref="J1025:X1025" si="632">+J212+J483+J754</f>
        <v>0</v>
      </c>
      <c r="K1025" s="135">
        <f t="shared" si="632"/>
        <v>0</v>
      </c>
      <c r="L1025" s="135">
        <f t="shared" si="632"/>
        <v>0</v>
      </c>
      <c r="M1025" s="135">
        <f t="shared" si="632"/>
        <v>0</v>
      </c>
      <c r="N1025" s="135">
        <f t="shared" si="632"/>
        <v>0</v>
      </c>
      <c r="O1025" s="135">
        <f t="shared" si="632"/>
        <v>0</v>
      </c>
      <c r="P1025" s="135">
        <f t="shared" si="632"/>
        <v>0</v>
      </c>
      <c r="Q1025" s="135">
        <f t="shared" si="632"/>
        <v>0</v>
      </c>
      <c r="R1025" s="135">
        <f t="shared" si="632"/>
        <v>0</v>
      </c>
      <c r="S1025" s="135">
        <f t="shared" si="632"/>
        <v>0</v>
      </c>
      <c r="T1025" s="135">
        <f t="shared" si="632"/>
        <v>0</v>
      </c>
      <c r="U1025" s="135">
        <f t="shared" si="632"/>
        <v>0</v>
      </c>
      <c r="V1025" s="135">
        <f t="shared" si="632"/>
        <v>0</v>
      </c>
      <c r="W1025" s="135">
        <f t="shared" si="632"/>
        <v>0</v>
      </c>
      <c r="X1025" s="135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1">
        <v>39705</v>
      </c>
      <c r="E1026" s="137" t="s">
        <v>320</v>
      </c>
      <c r="G1026" s="43"/>
      <c r="H1026" s="135"/>
      <c r="I1026" s="42">
        <f>'Plt. Class.'!G$213</f>
        <v>0</v>
      </c>
      <c r="J1026" s="135">
        <f t="shared" ref="J1026:X1026" si="633">+J213+J484+J755</f>
        <v>0</v>
      </c>
      <c r="K1026" s="135">
        <f t="shared" si="633"/>
        <v>0</v>
      </c>
      <c r="L1026" s="135">
        <f t="shared" si="633"/>
        <v>0</v>
      </c>
      <c r="M1026" s="135">
        <f t="shared" si="633"/>
        <v>0</v>
      </c>
      <c r="N1026" s="135">
        <f t="shared" si="633"/>
        <v>0</v>
      </c>
      <c r="O1026" s="135">
        <f t="shared" si="633"/>
        <v>0</v>
      </c>
      <c r="P1026" s="135">
        <f t="shared" si="633"/>
        <v>0</v>
      </c>
      <c r="Q1026" s="135">
        <f t="shared" si="633"/>
        <v>0</v>
      </c>
      <c r="R1026" s="135">
        <f t="shared" si="633"/>
        <v>0</v>
      </c>
      <c r="S1026" s="135">
        <f t="shared" si="633"/>
        <v>0</v>
      </c>
      <c r="T1026" s="135">
        <f t="shared" si="633"/>
        <v>0</v>
      </c>
      <c r="U1026" s="135">
        <f t="shared" si="633"/>
        <v>0</v>
      </c>
      <c r="V1026" s="135">
        <f t="shared" si="633"/>
        <v>0</v>
      </c>
      <c r="W1026" s="135">
        <f t="shared" si="633"/>
        <v>0</v>
      </c>
      <c r="X1026" s="135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1">
        <v>39800</v>
      </c>
      <c r="E1027" s="137" t="s">
        <v>321</v>
      </c>
      <c r="G1027" s="43"/>
      <c r="H1027" s="135"/>
      <c r="I1027" s="42">
        <f>'Plt. Class.'!G$214</f>
        <v>7575.4871176170818</v>
      </c>
      <c r="J1027" s="135">
        <f t="shared" ref="J1027:X1027" si="634">+J214+J485+J756</f>
        <v>4595.3783269865398</v>
      </c>
      <c r="K1027" s="135">
        <f t="shared" si="634"/>
        <v>1813.7396334720602</v>
      </c>
      <c r="L1027" s="135">
        <f t="shared" si="634"/>
        <v>17.8417935704367</v>
      </c>
      <c r="M1027" s="135">
        <f t="shared" si="634"/>
        <v>586.53641978842984</v>
      </c>
      <c r="N1027" s="135">
        <f t="shared" si="634"/>
        <v>561.99094379961525</v>
      </c>
      <c r="O1027" s="135">
        <f t="shared" si="634"/>
        <v>0</v>
      </c>
      <c r="P1027" s="135">
        <f t="shared" si="634"/>
        <v>0</v>
      </c>
      <c r="Q1027" s="135">
        <f t="shared" si="634"/>
        <v>0</v>
      </c>
      <c r="R1027" s="135">
        <f t="shared" si="634"/>
        <v>0</v>
      </c>
      <c r="S1027" s="135">
        <f t="shared" si="634"/>
        <v>0</v>
      </c>
      <c r="T1027" s="135">
        <f t="shared" si="634"/>
        <v>0</v>
      </c>
      <c r="U1027" s="135">
        <f t="shared" si="634"/>
        <v>0</v>
      </c>
      <c r="V1027" s="135">
        <f t="shared" si="634"/>
        <v>0</v>
      </c>
      <c r="W1027" s="135">
        <f t="shared" si="634"/>
        <v>0</v>
      </c>
      <c r="X1027" s="135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1">
        <v>39900</v>
      </c>
      <c r="E1028" s="137" t="s">
        <v>322</v>
      </c>
      <c r="G1028" s="43"/>
      <c r="H1028" s="135"/>
      <c r="I1028" s="42">
        <f>'Plt. Class.'!G$215</f>
        <v>8439.58281357124</v>
      </c>
      <c r="J1028" s="135">
        <f t="shared" ref="J1028:X1028" si="635">+J215+J486+J757</f>
        <v>5119.5487957601899</v>
      </c>
      <c r="K1028" s="135">
        <f t="shared" si="635"/>
        <v>2020.6233079515521</v>
      </c>
      <c r="L1028" s="135">
        <f t="shared" si="635"/>
        <v>19.876912473413125</v>
      </c>
      <c r="M1028" s="135">
        <f t="shared" si="635"/>
        <v>653.43952291441974</v>
      </c>
      <c r="N1028" s="135">
        <f t="shared" si="635"/>
        <v>626.09427447166513</v>
      </c>
      <c r="O1028" s="135">
        <f t="shared" si="635"/>
        <v>0</v>
      </c>
      <c r="P1028" s="135">
        <f t="shared" si="635"/>
        <v>0</v>
      </c>
      <c r="Q1028" s="135">
        <f t="shared" si="635"/>
        <v>0</v>
      </c>
      <c r="R1028" s="135">
        <f t="shared" si="635"/>
        <v>0</v>
      </c>
      <c r="S1028" s="135">
        <f t="shared" si="635"/>
        <v>0</v>
      </c>
      <c r="T1028" s="135">
        <f t="shared" si="635"/>
        <v>0</v>
      </c>
      <c r="U1028" s="135">
        <f t="shared" si="635"/>
        <v>0</v>
      </c>
      <c r="V1028" s="135">
        <f t="shared" si="635"/>
        <v>0</v>
      </c>
      <c r="W1028" s="135">
        <f t="shared" si="635"/>
        <v>0</v>
      </c>
      <c r="X1028" s="135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1">
        <v>39901</v>
      </c>
      <c r="E1029" s="137" t="s">
        <v>323</v>
      </c>
      <c r="G1029" s="43"/>
      <c r="H1029" s="135"/>
      <c r="I1029" s="42">
        <f>'Plt. Class.'!G$216</f>
        <v>1973688.6146692315</v>
      </c>
      <c r="J1029" s="135">
        <f t="shared" ref="J1029:X1029" si="636">+J216+J487+J758</f>
        <v>1197262.3995332003</v>
      </c>
      <c r="K1029" s="135">
        <f t="shared" si="636"/>
        <v>472544.82899631478</v>
      </c>
      <c r="L1029" s="135">
        <f t="shared" si="636"/>
        <v>4648.4330695194221</v>
      </c>
      <c r="M1029" s="135">
        <f t="shared" si="636"/>
        <v>152813.96903614831</v>
      </c>
      <c r="N1029" s="135">
        <f t="shared" si="636"/>
        <v>146418.9840340486</v>
      </c>
      <c r="O1029" s="135">
        <f t="shared" si="636"/>
        <v>0</v>
      </c>
      <c r="P1029" s="135">
        <f t="shared" si="636"/>
        <v>0</v>
      </c>
      <c r="Q1029" s="135">
        <f t="shared" si="636"/>
        <v>0</v>
      </c>
      <c r="R1029" s="135">
        <f t="shared" si="636"/>
        <v>0</v>
      </c>
      <c r="S1029" s="135">
        <f t="shared" si="636"/>
        <v>0</v>
      </c>
      <c r="T1029" s="135">
        <f t="shared" si="636"/>
        <v>0</v>
      </c>
      <c r="U1029" s="135">
        <f t="shared" si="636"/>
        <v>0</v>
      </c>
      <c r="V1029" s="135">
        <f t="shared" si="636"/>
        <v>0</v>
      </c>
      <c r="W1029" s="135">
        <f t="shared" si="636"/>
        <v>0</v>
      </c>
      <c r="X1029" s="135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1">
        <v>39902</v>
      </c>
      <c r="E1030" s="137" t="s">
        <v>324</v>
      </c>
      <c r="G1030" s="43"/>
      <c r="H1030" s="135"/>
      <c r="I1030" s="42">
        <f>'Plt. Class.'!G$217</f>
        <v>1050360.769394327</v>
      </c>
      <c r="J1030" s="135">
        <f t="shared" ref="J1030:X1030" si="637">+J217+J488+J759</f>
        <v>637161.02215614344</v>
      </c>
      <c r="K1030" s="135">
        <f t="shared" si="637"/>
        <v>251479.66425345236</v>
      </c>
      <c r="L1030" s="135">
        <f t="shared" si="637"/>
        <v>2473.8105591173571</v>
      </c>
      <c r="M1030" s="135">
        <f t="shared" si="637"/>
        <v>81324.78289535518</v>
      </c>
      <c r="N1030" s="135">
        <f t="shared" si="637"/>
        <v>77921.489530258521</v>
      </c>
      <c r="O1030" s="135">
        <f t="shared" si="637"/>
        <v>0</v>
      </c>
      <c r="P1030" s="135">
        <f t="shared" si="637"/>
        <v>0</v>
      </c>
      <c r="Q1030" s="135">
        <f t="shared" si="637"/>
        <v>0</v>
      </c>
      <c r="R1030" s="135">
        <f t="shared" si="637"/>
        <v>0</v>
      </c>
      <c r="S1030" s="135">
        <f t="shared" si="637"/>
        <v>0</v>
      </c>
      <c r="T1030" s="135">
        <f t="shared" si="637"/>
        <v>0</v>
      </c>
      <c r="U1030" s="135">
        <f t="shared" si="637"/>
        <v>0</v>
      </c>
      <c r="V1030" s="135">
        <f t="shared" si="637"/>
        <v>0</v>
      </c>
      <c r="W1030" s="135">
        <f t="shared" si="637"/>
        <v>0</v>
      </c>
      <c r="X1030" s="135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1">
        <v>39903</v>
      </c>
      <c r="E1031" s="137" t="s">
        <v>325</v>
      </c>
      <c r="G1031" s="43"/>
      <c r="H1031" s="135"/>
      <c r="I1031" s="42">
        <f>'Plt. Class.'!G$218</f>
        <v>188454.90525366337</v>
      </c>
      <c r="J1031" s="135">
        <f t="shared" ref="J1031:X1031" si="638">+J218+J489+J760</f>
        <v>114318.93075271959</v>
      </c>
      <c r="K1031" s="135">
        <f t="shared" si="638"/>
        <v>45120.28407861766</v>
      </c>
      <c r="L1031" s="135">
        <f t="shared" si="638"/>
        <v>443.84914985238925</v>
      </c>
      <c r="M1031" s="135">
        <f t="shared" si="638"/>
        <v>14591.228749105336</v>
      </c>
      <c r="N1031" s="135">
        <f t="shared" si="638"/>
        <v>13980.612523368398</v>
      </c>
      <c r="O1031" s="135">
        <f t="shared" si="638"/>
        <v>0</v>
      </c>
      <c r="P1031" s="135">
        <f t="shared" si="638"/>
        <v>0</v>
      </c>
      <c r="Q1031" s="135">
        <f t="shared" si="638"/>
        <v>0</v>
      </c>
      <c r="R1031" s="135">
        <f t="shared" si="638"/>
        <v>0</v>
      </c>
      <c r="S1031" s="135">
        <f t="shared" si="638"/>
        <v>0</v>
      </c>
      <c r="T1031" s="135">
        <f t="shared" si="638"/>
        <v>0</v>
      </c>
      <c r="U1031" s="135">
        <f t="shared" si="638"/>
        <v>0</v>
      </c>
      <c r="V1031" s="135">
        <f t="shared" si="638"/>
        <v>0</v>
      </c>
      <c r="W1031" s="135">
        <f t="shared" si="638"/>
        <v>0</v>
      </c>
      <c r="X1031" s="135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1">
        <v>39904</v>
      </c>
      <c r="E1032" s="137" t="s">
        <v>326</v>
      </c>
      <c r="G1032" s="43"/>
      <c r="H1032" s="135"/>
      <c r="I1032" s="42">
        <f>'Plt. Class.'!G$219</f>
        <v>0</v>
      </c>
      <c r="J1032" s="135">
        <f t="shared" ref="J1032:X1032" si="639">+J219+J490+J761</f>
        <v>0</v>
      </c>
      <c r="K1032" s="135">
        <f t="shared" si="639"/>
        <v>0</v>
      </c>
      <c r="L1032" s="135">
        <f t="shared" si="639"/>
        <v>0</v>
      </c>
      <c r="M1032" s="135">
        <f t="shared" si="639"/>
        <v>0</v>
      </c>
      <c r="N1032" s="135">
        <f t="shared" si="639"/>
        <v>0</v>
      </c>
      <c r="O1032" s="135">
        <f t="shared" si="639"/>
        <v>0</v>
      </c>
      <c r="P1032" s="135">
        <f t="shared" si="639"/>
        <v>0</v>
      </c>
      <c r="Q1032" s="135">
        <f t="shared" si="639"/>
        <v>0</v>
      </c>
      <c r="R1032" s="135">
        <f t="shared" si="639"/>
        <v>0</v>
      </c>
      <c r="S1032" s="135">
        <f t="shared" si="639"/>
        <v>0</v>
      </c>
      <c r="T1032" s="135">
        <f t="shared" si="639"/>
        <v>0</v>
      </c>
      <c r="U1032" s="135">
        <f t="shared" si="639"/>
        <v>0</v>
      </c>
      <c r="V1032" s="135">
        <f t="shared" si="639"/>
        <v>0</v>
      </c>
      <c r="W1032" s="135">
        <f t="shared" si="639"/>
        <v>0</v>
      </c>
      <c r="X1032" s="135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1">
        <v>39905</v>
      </c>
      <c r="E1033" s="137" t="s">
        <v>327</v>
      </c>
      <c r="G1033" s="43"/>
      <c r="H1033" s="135"/>
      <c r="I1033" s="42">
        <f>'Plt. Class.'!G$220</f>
        <v>0</v>
      </c>
      <c r="J1033" s="135">
        <f t="shared" ref="J1033:X1033" si="640">+J220+J491+J762</f>
        <v>0</v>
      </c>
      <c r="K1033" s="135">
        <f t="shared" si="640"/>
        <v>0</v>
      </c>
      <c r="L1033" s="135">
        <f t="shared" si="640"/>
        <v>0</v>
      </c>
      <c r="M1033" s="135">
        <f t="shared" si="640"/>
        <v>0</v>
      </c>
      <c r="N1033" s="135">
        <f t="shared" si="640"/>
        <v>0</v>
      </c>
      <c r="O1033" s="135">
        <f t="shared" si="640"/>
        <v>0</v>
      </c>
      <c r="P1033" s="135">
        <f t="shared" si="640"/>
        <v>0</v>
      </c>
      <c r="Q1033" s="135">
        <f t="shared" si="640"/>
        <v>0</v>
      </c>
      <c r="R1033" s="135">
        <f t="shared" si="640"/>
        <v>0</v>
      </c>
      <c r="S1033" s="135">
        <f t="shared" si="640"/>
        <v>0</v>
      </c>
      <c r="T1033" s="135">
        <f t="shared" si="640"/>
        <v>0</v>
      </c>
      <c r="U1033" s="135">
        <f t="shared" si="640"/>
        <v>0</v>
      </c>
      <c r="V1033" s="135">
        <f t="shared" si="640"/>
        <v>0</v>
      </c>
      <c r="W1033" s="135">
        <f t="shared" si="640"/>
        <v>0</v>
      </c>
      <c r="X1033" s="135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1">
        <v>39906</v>
      </c>
      <c r="E1034" s="137" t="s">
        <v>328</v>
      </c>
      <c r="G1034" s="43"/>
      <c r="H1034" s="135"/>
      <c r="I1034" s="42">
        <f>'Plt. Class.'!G$221</f>
        <v>123260.11255161531</v>
      </c>
      <c r="J1034" s="135">
        <f t="shared" ref="J1034:X1034" si="641">+J221+J492+J763</f>
        <v>74771.013534478538</v>
      </c>
      <c r="K1034" s="135">
        <f t="shared" si="641"/>
        <v>29511.204743677841</v>
      </c>
      <c r="L1034" s="135">
        <f t="shared" si="641"/>
        <v>290.30231976771955</v>
      </c>
      <c r="M1034" s="135">
        <f t="shared" si="641"/>
        <v>9543.4846626053913</v>
      </c>
      <c r="N1034" s="135">
        <f t="shared" si="641"/>
        <v>9144.1072910858238</v>
      </c>
      <c r="O1034" s="135">
        <f t="shared" si="641"/>
        <v>0</v>
      </c>
      <c r="P1034" s="135">
        <f t="shared" si="641"/>
        <v>0</v>
      </c>
      <c r="Q1034" s="135">
        <f t="shared" si="641"/>
        <v>0</v>
      </c>
      <c r="R1034" s="135">
        <f t="shared" si="641"/>
        <v>0</v>
      </c>
      <c r="S1034" s="135">
        <f t="shared" si="641"/>
        <v>0</v>
      </c>
      <c r="T1034" s="135">
        <f t="shared" si="641"/>
        <v>0</v>
      </c>
      <c r="U1034" s="135">
        <f t="shared" si="641"/>
        <v>0</v>
      </c>
      <c r="V1034" s="135">
        <f t="shared" si="641"/>
        <v>0</v>
      </c>
      <c r="W1034" s="135">
        <f t="shared" si="641"/>
        <v>0</v>
      </c>
      <c r="X1034" s="135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1">
        <v>39907</v>
      </c>
      <c r="E1035" s="137" t="s">
        <v>329</v>
      </c>
      <c r="G1035" s="43"/>
      <c r="H1035" s="135"/>
      <c r="I1035" s="42">
        <f>'Plt. Class.'!G$222</f>
        <v>76519.075995288993</v>
      </c>
      <c r="J1035" s="135">
        <f t="shared" ref="J1035:X1035" si="642">+J222+J493+J764</f>
        <v>46417.358774467277</v>
      </c>
      <c r="K1035" s="135">
        <f t="shared" si="642"/>
        <v>18320.363917795439</v>
      </c>
      <c r="L1035" s="135">
        <f t="shared" si="642"/>
        <v>180.21779153100175</v>
      </c>
      <c r="M1035" s="135">
        <f t="shared" si="642"/>
        <v>5924.5331927794596</v>
      </c>
      <c r="N1035" s="135">
        <f t="shared" si="642"/>
        <v>5676.6023187158189</v>
      </c>
      <c r="O1035" s="135">
        <f t="shared" si="642"/>
        <v>0</v>
      </c>
      <c r="P1035" s="135">
        <f t="shared" si="642"/>
        <v>0</v>
      </c>
      <c r="Q1035" s="135">
        <f t="shared" si="642"/>
        <v>0</v>
      </c>
      <c r="R1035" s="135">
        <f t="shared" si="642"/>
        <v>0</v>
      </c>
      <c r="S1035" s="135">
        <f t="shared" si="642"/>
        <v>0</v>
      </c>
      <c r="T1035" s="135">
        <f t="shared" si="642"/>
        <v>0</v>
      </c>
      <c r="U1035" s="135">
        <f t="shared" si="642"/>
        <v>0</v>
      </c>
      <c r="V1035" s="135">
        <f t="shared" si="642"/>
        <v>0</v>
      </c>
      <c r="W1035" s="135">
        <f t="shared" si="642"/>
        <v>0</v>
      </c>
      <c r="X1035" s="135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1">
        <v>39908</v>
      </c>
      <c r="E1036" s="137" t="s">
        <v>330</v>
      </c>
      <c r="G1036" s="43"/>
      <c r="H1036" s="135"/>
      <c r="I1036" s="42">
        <f>'Plt. Class.'!G$223</f>
        <v>3832236.1807202892</v>
      </c>
      <c r="J1036" s="135">
        <f t="shared" ref="J1036:X1036" si="643">+J223+J494+J765</f>
        <v>2324678.9038584242</v>
      </c>
      <c r="K1036" s="135">
        <f t="shared" si="643"/>
        <v>917522.33722817886</v>
      </c>
      <c r="L1036" s="135">
        <f t="shared" si="643"/>
        <v>9025.685845411037</v>
      </c>
      <c r="M1036" s="135">
        <f t="shared" si="643"/>
        <v>296713.07657512167</v>
      </c>
      <c r="N1036" s="135">
        <f t="shared" si="643"/>
        <v>284296.17721315357</v>
      </c>
      <c r="O1036" s="135">
        <f t="shared" si="643"/>
        <v>0</v>
      </c>
      <c r="P1036" s="135">
        <f t="shared" si="643"/>
        <v>0</v>
      </c>
      <c r="Q1036" s="135">
        <f t="shared" si="643"/>
        <v>0</v>
      </c>
      <c r="R1036" s="135">
        <f t="shared" si="643"/>
        <v>0</v>
      </c>
      <c r="S1036" s="135">
        <f t="shared" si="643"/>
        <v>0</v>
      </c>
      <c r="T1036" s="135">
        <f t="shared" si="643"/>
        <v>0</v>
      </c>
      <c r="U1036" s="135">
        <f t="shared" si="643"/>
        <v>0</v>
      </c>
      <c r="V1036" s="135">
        <f t="shared" si="643"/>
        <v>0</v>
      </c>
      <c r="W1036" s="135">
        <f t="shared" si="643"/>
        <v>0</v>
      </c>
      <c r="X1036" s="135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1">
        <v>39909</v>
      </c>
      <c r="E1037" s="137" t="s">
        <v>331</v>
      </c>
      <c r="G1037" s="43"/>
      <c r="H1037" s="135"/>
      <c r="I1037" s="42">
        <f>'Plt. Class.'!G$224</f>
        <v>1250625.2026985269</v>
      </c>
      <c r="J1037" s="135">
        <f t="shared" ref="J1037:X1037" si="644">+J224+J495+J766</f>
        <v>758643.74956151273</v>
      </c>
      <c r="K1037" s="135">
        <f t="shared" si="644"/>
        <v>299427.41127211606</v>
      </c>
      <c r="L1037" s="135">
        <f t="shared" si="644"/>
        <v>2945.4735192727112</v>
      </c>
      <c r="M1037" s="135">
        <f t="shared" si="644"/>
        <v>96830.371103411264</v>
      </c>
      <c r="N1037" s="135">
        <f t="shared" si="644"/>
        <v>92778.197242214184</v>
      </c>
      <c r="O1037" s="135">
        <f t="shared" si="644"/>
        <v>0</v>
      </c>
      <c r="P1037" s="135">
        <f t="shared" si="644"/>
        <v>0</v>
      </c>
      <c r="Q1037" s="135">
        <f t="shared" si="644"/>
        <v>0</v>
      </c>
      <c r="R1037" s="135">
        <f t="shared" si="644"/>
        <v>0</v>
      </c>
      <c r="S1037" s="135">
        <f t="shared" si="644"/>
        <v>0</v>
      </c>
      <c r="T1037" s="135">
        <f t="shared" si="644"/>
        <v>0</v>
      </c>
      <c r="U1037" s="135">
        <f t="shared" si="644"/>
        <v>0</v>
      </c>
      <c r="V1037" s="135">
        <f t="shared" si="644"/>
        <v>0</v>
      </c>
      <c r="W1037" s="135">
        <f t="shared" si="644"/>
        <v>0</v>
      </c>
      <c r="X1037" s="135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1">
        <v>39931</v>
      </c>
      <c r="E1038" s="137" t="s">
        <v>540</v>
      </c>
      <c r="G1038" s="43"/>
      <c r="H1038" s="135"/>
      <c r="I1038" s="42">
        <f>'Plt. Class.'!G$225</f>
        <v>0</v>
      </c>
      <c r="J1038" s="135">
        <f t="shared" ref="J1038:X1038" si="645">+J225+J496+J767</f>
        <v>0</v>
      </c>
      <c r="K1038" s="135">
        <f t="shared" si="645"/>
        <v>0</v>
      </c>
      <c r="L1038" s="135">
        <f t="shared" si="645"/>
        <v>0</v>
      </c>
      <c r="M1038" s="135">
        <f t="shared" si="645"/>
        <v>0</v>
      </c>
      <c r="N1038" s="135">
        <f t="shared" si="645"/>
        <v>0</v>
      </c>
      <c r="O1038" s="135">
        <f t="shared" si="645"/>
        <v>0</v>
      </c>
      <c r="P1038" s="135">
        <f t="shared" si="645"/>
        <v>0</v>
      </c>
      <c r="Q1038" s="135">
        <f t="shared" si="645"/>
        <v>0</v>
      </c>
      <c r="R1038" s="135">
        <f t="shared" si="645"/>
        <v>0</v>
      </c>
      <c r="S1038" s="135">
        <f t="shared" si="645"/>
        <v>0</v>
      </c>
      <c r="T1038" s="135">
        <f t="shared" si="645"/>
        <v>0</v>
      </c>
      <c r="U1038" s="135">
        <f t="shared" si="645"/>
        <v>0</v>
      </c>
      <c r="V1038" s="135">
        <f t="shared" si="645"/>
        <v>0</v>
      </c>
      <c r="W1038" s="135">
        <f t="shared" si="645"/>
        <v>0</v>
      </c>
      <c r="X1038" s="135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5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5"/>
      <c r="I1040" s="42">
        <f>'Plt. Class.'!G$227</f>
        <v>9645237.0575440694</v>
      </c>
      <c r="J1040" s="42">
        <f>SUM(J1005:J1038)</f>
        <v>5850912.640298659</v>
      </c>
      <c r="K1040" s="42">
        <f t="shared" ref="K1040:X1040" si="646">SUM(K1005:K1038)</f>
        <v>2309283.6742891776</v>
      </c>
      <c r="L1040" s="42">
        <f t="shared" si="646"/>
        <v>22716.470353230434</v>
      </c>
      <c r="M1040" s="42">
        <f t="shared" si="646"/>
        <v>746787.99183571478</v>
      </c>
      <c r="N1040" s="42">
        <f t="shared" si="646"/>
        <v>715536.28076728585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5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359</v>
      </c>
      <c r="E1042" s="44"/>
      <c r="G1042" s="43"/>
      <c r="H1042" s="135"/>
      <c r="I1042" s="42">
        <f>'Plt. Class.'!G$229</f>
        <v>461154.66122889816</v>
      </c>
      <c r="J1042" s="135">
        <f>+J229+J500+J771</f>
        <v>279741.76481296693</v>
      </c>
      <c r="K1042" s="135">
        <f t="shared" ref="K1042:X1042" si="647">+K229+K500+K771</f>
        <v>110410.65389526174</v>
      </c>
      <c r="L1042" s="135">
        <f t="shared" si="647"/>
        <v>1086.1118423073478</v>
      </c>
      <c r="M1042" s="135">
        <f t="shared" si="647"/>
        <v>35705.163214775115</v>
      </c>
      <c r="N1042" s="135">
        <f t="shared" si="647"/>
        <v>34210.967463586974</v>
      </c>
      <c r="O1042" s="135">
        <f t="shared" si="647"/>
        <v>0</v>
      </c>
      <c r="P1042" s="135">
        <f t="shared" si="647"/>
        <v>0</v>
      </c>
      <c r="Q1042" s="135">
        <f t="shared" si="647"/>
        <v>0</v>
      </c>
      <c r="R1042" s="135">
        <f t="shared" si="647"/>
        <v>0</v>
      </c>
      <c r="S1042" s="135">
        <f t="shared" si="647"/>
        <v>0</v>
      </c>
      <c r="T1042" s="135">
        <f t="shared" si="647"/>
        <v>0</v>
      </c>
      <c r="U1042" s="135">
        <f t="shared" si="647"/>
        <v>0</v>
      </c>
      <c r="V1042" s="135">
        <f t="shared" si="647"/>
        <v>0</v>
      </c>
      <c r="W1042" s="135">
        <f t="shared" si="647"/>
        <v>0</v>
      </c>
      <c r="X1042" s="135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5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363</v>
      </c>
      <c r="E1044" s="44"/>
      <c r="G1044" s="43"/>
      <c r="H1044" s="135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5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5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5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1">
        <v>37400</v>
      </c>
      <c r="E1048" s="137" t="s">
        <v>125</v>
      </c>
      <c r="G1048" s="43"/>
      <c r="H1048" s="135"/>
      <c r="I1048" s="42">
        <f>'Plt. Class.'!G$235</f>
        <v>207011.33548062149</v>
      </c>
      <c r="J1048" s="135">
        <f t="shared" ref="J1048:X1048" si="648">+J235+J506+J777</f>
        <v>125575.47649918305</v>
      </c>
      <c r="K1048" s="135">
        <f t="shared" si="648"/>
        <v>49563.105039942158</v>
      </c>
      <c r="L1048" s="135">
        <f t="shared" si="648"/>
        <v>487.55326978200537</v>
      </c>
      <c r="M1048" s="135">
        <f t="shared" si="648"/>
        <v>16027.970965201595</v>
      </c>
      <c r="N1048" s="135">
        <f t="shared" si="648"/>
        <v>15357.22970651269</v>
      </c>
      <c r="O1048" s="135">
        <f t="shared" si="648"/>
        <v>0</v>
      </c>
      <c r="P1048" s="135">
        <f t="shared" si="648"/>
        <v>0</v>
      </c>
      <c r="Q1048" s="135">
        <f t="shared" si="648"/>
        <v>0</v>
      </c>
      <c r="R1048" s="135">
        <f t="shared" si="648"/>
        <v>0</v>
      </c>
      <c r="S1048" s="135">
        <f t="shared" si="648"/>
        <v>0</v>
      </c>
      <c r="T1048" s="135">
        <f t="shared" si="648"/>
        <v>0</v>
      </c>
      <c r="U1048" s="135">
        <f t="shared" si="648"/>
        <v>0</v>
      </c>
      <c r="V1048" s="135">
        <f t="shared" si="648"/>
        <v>0</v>
      </c>
      <c r="W1048" s="135">
        <f t="shared" si="648"/>
        <v>0</v>
      </c>
      <c r="X1048" s="135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1">
        <v>39001</v>
      </c>
      <c r="E1049" s="137" t="s">
        <v>302</v>
      </c>
      <c r="G1049" s="43"/>
      <c r="H1049" s="135"/>
      <c r="I1049" s="42">
        <f>'Plt. Class.'!G$236</f>
        <v>0</v>
      </c>
      <c r="J1049" s="135">
        <f t="shared" ref="J1049:X1049" si="650">+J236+J507+J778</f>
        <v>0</v>
      </c>
      <c r="K1049" s="135">
        <f t="shared" si="650"/>
        <v>0</v>
      </c>
      <c r="L1049" s="135">
        <f t="shared" si="650"/>
        <v>0</v>
      </c>
      <c r="M1049" s="135">
        <f t="shared" si="650"/>
        <v>0</v>
      </c>
      <c r="N1049" s="135">
        <f t="shared" si="650"/>
        <v>0</v>
      </c>
      <c r="O1049" s="135">
        <f t="shared" si="650"/>
        <v>0</v>
      </c>
      <c r="P1049" s="135">
        <f t="shared" si="650"/>
        <v>0</v>
      </c>
      <c r="Q1049" s="135">
        <f t="shared" si="650"/>
        <v>0</v>
      </c>
      <c r="R1049" s="135">
        <f t="shared" si="650"/>
        <v>0</v>
      </c>
      <c r="S1049" s="135">
        <f t="shared" si="650"/>
        <v>0</v>
      </c>
      <c r="T1049" s="135">
        <f t="shared" si="650"/>
        <v>0</v>
      </c>
      <c r="U1049" s="135">
        <f t="shared" si="650"/>
        <v>0</v>
      </c>
      <c r="V1049" s="135">
        <f t="shared" si="650"/>
        <v>0</v>
      </c>
      <c r="W1049" s="135">
        <f t="shared" si="650"/>
        <v>0</v>
      </c>
      <c r="X1049" s="135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1">
        <v>36602</v>
      </c>
      <c r="E1050" s="137" t="s">
        <v>149</v>
      </c>
      <c r="G1050" s="43"/>
      <c r="H1050" s="135"/>
      <c r="I1050" s="42">
        <f>'Plt. Class.'!G$237</f>
        <v>1202250.2223808812</v>
      </c>
      <c r="J1050" s="135">
        <f t="shared" ref="J1050:X1050" si="651">+J237+J508+J779</f>
        <v>729298.92556951626</v>
      </c>
      <c r="K1050" s="135">
        <f t="shared" si="651"/>
        <v>287845.36807036563</v>
      </c>
      <c r="L1050" s="135">
        <f t="shared" si="651"/>
        <v>2831.5407253281196</v>
      </c>
      <c r="M1050" s="135">
        <f t="shared" si="651"/>
        <v>93084.910603998156</v>
      </c>
      <c r="N1050" s="135">
        <f t="shared" si="651"/>
        <v>89189.477411673011</v>
      </c>
      <c r="O1050" s="135">
        <f t="shared" si="651"/>
        <v>0</v>
      </c>
      <c r="P1050" s="135">
        <f t="shared" si="651"/>
        <v>0</v>
      </c>
      <c r="Q1050" s="135">
        <f t="shared" si="651"/>
        <v>0</v>
      </c>
      <c r="R1050" s="135">
        <f t="shared" si="651"/>
        <v>0</v>
      </c>
      <c r="S1050" s="135">
        <f t="shared" si="651"/>
        <v>0</v>
      </c>
      <c r="T1050" s="135">
        <f t="shared" si="651"/>
        <v>0</v>
      </c>
      <c r="U1050" s="135">
        <f t="shared" si="651"/>
        <v>0</v>
      </c>
      <c r="V1050" s="135">
        <f t="shared" si="651"/>
        <v>0</v>
      </c>
      <c r="W1050" s="135">
        <f t="shared" si="651"/>
        <v>0</v>
      </c>
      <c r="X1050" s="135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1">
        <v>37503</v>
      </c>
      <c r="E1051" s="137" t="s">
        <v>289</v>
      </c>
      <c r="G1051" s="43"/>
      <c r="H1051" s="135"/>
      <c r="I1051" s="42">
        <f>'Plt. Class.'!G$238</f>
        <v>0</v>
      </c>
      <c r="J1051" s="135">
        <f t="shared" ref="J1051:X1051" si="652">+J238+J509+J780</f>
        <v>0</v>
      </c>
      <c r="K1051" s="135">
        <f t="shared" si="652"/>
        <v>0</v>
      </c>
      <c r="L1051" s="135">
        <f t="shared" si="652"/>
        <v>0</v>
      </c>
      <c r="M1051" s="135">
        <f t="shared" si="652"/>
        <v>0</v>
      </c>
      <c r="N1051" s="135">
        <f t="shared" si="652"/>
        <v>0</v>
      </c>
      <c r="O1051" s="135">
        <f t="shared" si="652"/>
        <v>0</v>
      </c>
      <c r="P1051" s="135">
        <f t="shared" si="652"/>
        <v>0</v>
      </c>
      <c r="Q1051" s="135">
        <f t="shared" si="652"/>
        <v>0</v>
      </c>
      <c r="R1051" s="135">
        <f t="shared" si="652"/>
        <v>0</v>
      </c>
      <c r="S1051" s="135">
        <f t="shared" si="652"/>
        <v>0</v>
      </c>
      <c r="T1051" s="135">
        <f t="shared" si="652"/>
        <v>0</v>
      </c>
      <c r="U1051" s="135">
        <f t="shared" si="652"/>
        <v>0</v>
      </c>
      <c r="V1051" s="135">
        <f t="shared" si="652"/>
        <v>0</v>
      </c>
      <c r="W1051" s="135">
        <f t="shared" si="652"/>
        <v>0</v>
      </c>
      <c r="X1051" s="135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1">
        <v>39004</v>
      </c>
      <c r="E1052" s="137" t="s">
        <v>304</v>
      </c>
      <c r="G1052" s="43"/>
      <c r="H1052" s="135"/>
      <c r="I1052" s="42">
        <f>'Plt. Class.'!G$239</f>
        <v>0</v>
      </c>
      <c r="J1052" s="135">
        <f t="shared" ref="J1052:X1052" si="653">+J239+J510+J781</f>
        <v>0</v>
      </c>
      <c r="K1052" s="135">
        <f t="shared" si="653"/>
        <v>0</v>
      </c>
      <c r="L1052" s="135">
        <f t="shared" si="653"/>
        <v>0</v>
      </c>
      <c r="M1052" s="135">
        <f t="shared" si="653"/>
        <v>0</v>
      </c>
      <c r="N1052" s="135">
        <f t="shared" si="653"/>
        <v>0</v>
      </c>
      <c r="O1052" s="135">
        <f t="shared" si="653"/>
        <v>0</v>
      </c>
      <c r="P1052" s="135">
        <f t="shared" si="653"/>
        <v>0</v>
      </c>
      <c r="Q1052" s="135">
        <f t="shared" si="653"/>
        <v>0</v>
      </c>
      <c r="R1052" s="135">
        <f t="shared" si="653"/>
        <v>0</v>
      </c>
      <c r="S1052" s="135">
        <f t="shared" si="653"/>
        <v>0</v>
      </c>
      <c r="T1052" s="135">
        <f t="shared" si="653"/>
        <v>0</v>
      </c>
      <c r="U1052" s="135">
        <f t="shared" si="653"/>
        <v>0</v>
      </c>
      <c r="V1052" s="135">
        <f t="shared" si="653"/>
        <v>0</v>
      </c>
      <c r="W1052" s="135">
        <f t="shared" si="653"/>
        <v>0</v>
      </c>
      <c r="X1052" s="135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1">
        <v>39009</v>
      </c>
      <c r="E1053" s="137" t="s">
        <v>305</v>
      </c>
      <c r="G1053" s="43"/>
      <c r="H1053" s="135"/>
      <c r="I1053" s="42">
        <f>'Plt. Class.'!G$240</f>
        <v>159954.34219057477</v>
      </c>
      <c r="J1053" s="135">
        <f t="shared" ref="J1053:X1053" si="654">+J240+J511+J782</f>
        <v>97030.158720825741</v>
      </c>
      <c r="K1053" s="135">
        <f t="shared" si="654"/>
        <v>38296.61716436992</v>
      </c>
      <c r="L1053" s="135">
        <f t="shared" si="654"/>
        <v>376.72459998281039</v>
      </c>
      <c r="M1053" s="135">
        <f t="shared" si="654"/>
        <v>12384.556364684904</v>
      </c>
      <c r="N1053" s="135">
        <f t="shared" si="654"/>
        <v>11866.285340711411</v>
      </c>
      <c r="O1053" s="135">
        <f t="shared" si="654"/>
        <v>0</v>
      </c>
      <c r="P1053" s="135">
        <f t="shared" si="654"/>
        <v>0</v>
      </c>
      <c r="Q1053" s="135">
        <f t="shared" si="654"/>
        <v>0</v>
      </c>
      <c r="R1053" s="135">
        <f t="shared" si="654"/>
        <v>0</v>
      </c>
      <c r="S1053" s="135">
        <f t="shared" si="654"/>
        <v>0</v>
      </c>
      <c r="T1053" s="135">
        <f t="shared" si="654"/>
        <v>0</v>
      </c>
      <c r="U1053" s="135">
        <f t="shared" si="654"/>
        <v>0</v>
      </c>
      <c r="V1053" s="135">
        <f t="shared" si="654"/>
        <v>0</v>
      </c>
      <c r="W1053" s="135">
        <f t="shared" si="654"/>
        <v>0</v>
      </c>
      <c r="X1053" s="135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1">
        <v>39100</v>
      </c>
      <c r="E1054" s="137" t="s">
        <v>306</v>
      </c>
      <c r="G1054" s="43"/>
      <c r="H1054" s="135"/>
      <c r="I1054" s="42">
        <f>'Plt. Class.'!G$241</f>
        <v>185086.58572451671</v>
      </c>
      <c r="J1054" s="135">
        <f t="shared" ref="J1054:X1054" si="655">+J241+J512+J783</f>
        <v>112275.66906904388</v>
      </c>
      <c r="K1054" s="135">
        <f t="shared" si="655"/>
        <v>44313.83367703174</v>
      </c>
      <c r="L1054" s="135">
        <f t="shared" si="655"/>
        <v>435.91608089124645</v>
      </c>
      <c r="M1054" s="135">
        <f t="shared" si="655"/>
        <v>14330.434684426022</v>
      </c>
      <c r="N1054" s="135">
        <f t="shared" si="655"/>
        <v>13730.732213123838</v>
      </c>
      <c r="O1054" s="135">
        <f t="shared" si="655"/>
        <v>0</v>
      </c>
      <c r="P1054" s="135">
        <f t="shared" si="655"/>
        <v>0</v>
      </c>
      <c r="Q1054" s="135">
        <f t="shared" si="655"/>
        <v>0</v>
      </c>
      <c r="R1054" s="135">
        <f t="shared" si="655"/>
        <v>0</v>
      </c>
      <c r="S1054" s="135">
        <f t="shared" si="655"/>
        <v>0</v>
      </c>
      <c r="T1054" s="135">
        <f t="shared" si="655"/>
        <v>0</v>
      </c>
      <c r="U1054" s="135">
        <f t="shared" si="655"/>
        <v>0</v>
      </c>
      <c r="V1054" s="135">
        <f t="shared" si="655"/>
        <v>0</v>
      </c>
      <c r="W1054" s="135">
        <f t="shared" si="655"/>
        <v>0</v>
      </c>
      <c r="X1054" s="135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1">
        <v>39102</v>
      </c>
      <c r="E1055" s="137" t="s">
        <v>307</v>
      </c>
      <c r="G1055" s="43"/>
      <c r="H1055" s="135"/>
      <c r="I1055" s="42">
        <f>'Plt. Class.'!G$242</f>
        <v>0</v>
      </c>
      <c r="J1055" s="135">
        <f t="shared" ref="J1055:X1055" si="656">+J242+J513+J784</f>
        <v>0</v>
      </c>
      <c r="K1055" s="135">
        <f t="shared" si="656"/>
        <v>0</v>
      </c>
      <c r="L1055" s="135">
        <f t="shared" si="656"/>
        <v>0</v>
      </c>
      <c r="M1055" s="135">
        <f t="shared" si="656"/>
        <v>0</v>
      </c>
      <c r="N1055" s="135">
        <f t="shared" si="656"/>
        <v>0</v>
      </c>
      <c r="O1055" s="135">
        <f t="shared" si="656"/>
        <v>0</v>
      </c>
      <c r="P1055" s="135">
        <f t="shared" si="656"/>
        <v>0</v>
      </c>
      <c r="Q1055" s="135">
        <f t="shared" si="656"/>
        <v>0</v>
      </c>
      <c r="R1055" s="135">
        <f t="shared" si="656"/>
        <v>0</v>
      </c>
      <c r="S1055" s="135">
        <f t="shared" si="656"/>
        <v>0</v>
      </c>
      <c r="T1055" s="135">
        <f t="shared" si="656"/>
        <v>0</v>
      </c>
      <c r="U1055" s="135">
        <f t="shared" si="656"/>
        <v>0</v>
      </c>
      <c r="V1055" s="135">
        <f t="shared" si="656"/>
        <v>0</v>
      </c>
      <c r="W1055" s="135">
        <f t="shared" si="656"/>
        <v>0</v>
      </c>
      <c r="X1055" s="135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1">
        <v>39103</v>
      </c>
      <c r="E1056" s="137" t="s">
        <v>308</v>
      </c>
      <c r="G1056" s="43"/>
      <c r="H1056" s="135"/>
      <c r="I1056" s="42">
        <f>'Plt. Class.'!G$243</f>
        <v>0</v>
      </c>
      <c r="J1056" s="135">
        <f t="shared" ref="J1056:X1056" si="657">+J243+J514+J785</f>
        <v>0</v>
      </c>
      <c r="K1056" s="135">
        <f t="shared" si="657"/>
        <v>0</v>
      </c>
      <c r="L1056" s="135">
        <f t="shared" si="657"/>
        <v>0</v>
      </c>
      <c r="M1056" s="135">
        <f t="shared" si="657"/>
        <v>0</v>
      </c>
      <c r="N1056" s="135">
        <f t="shared" si="657"/>
        <v>0</v>
      </c>
      <c r="O1056" s="135">
        <f t="shared" si="657"/>
        <v>0</v>
      </c>
      <c r="P1056" s="135">
        <f t="shared" si="657"/>
        <v>0</v>
      </c>
      <c r="Q1056" s="135">
        <f t="shared" si="657"/>
        <v>0</v>
      </c>
      <c r="R1056" s="135">
        <f t="shared" si="657"/>
        <v>0</v>
      </c>
      <c r="S1056" s="135">
        <f t="shared" si="657"/>
        <v>0</v>
      </c>
      <c r="T1056" s="135">
        <f t="shared" si="657"/>
        <v>0</v>
      </c>
      <c r="U1056" s="135">
        <f t="shared" si="657"/>
        <v>0</v>
      </c>
      <c r="V1056" s="135">
        <f t="shared" si="657"/>
        <v>0</v>
      </c>
      <c r="W1056" s="135">
        <f t="shared" si="657"/>
        <v>0</v>
      </c>
      <c r="X1056" s="135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1">
        <v>39200</v>
      </c>
      <c r="E1057" s="137" t="s">
        <v>309</v>
      </c>
      <c r="G1057" s="43"/>
      <c r="H1057" s="135"/>
      <c r="I1057" s="42">
        <f>'Plt. Class.'!G$244</f>
        <v>2245.9058299547996</v>
      </c>
      <c r="J1057" s="135">
        <f t="shared" ref="J1057:X1057" si="658">+J244+J515+J786</f>
        <v>1362.392518815803</v>
      </c>
      <c r="K1057" s="135">
        <f t="shared" si="658"/>
        <v>537.7196678695326</v>
      </c>
      <c r="L1057" s="135">
        <f t="shared" si="658"/>
        <v>5.2895592817400807</v>
      </c>
      <c r="M1057" s="135">
        <f t="shared" si="658"/>
        <v>173.89054251312845</v>
      </c>
      <c r="N1057" s="135">
        <f t="shared" si="658"/>
        <v>166.61354147459525</v>
      </c>
      <c r="O1057" s="135">
        <f t="shared" si="658"/>
        <v>0</v>
      </c>
      <c r="P1057" s="135">
        <f t="shared" si="658"/>
        <v>0</v>
      </c>
      <c r="Q1057" s="135">
        <f t="shared" si="658"/>
        <v>0</v>
      </c>
      <c r="R1057" s="135">
        <f t="shared" si="658"/>
        <v>0</v>
      </c>
      <c r="S1057" s="135">
        <f t="shared" si="658"/>
        <v>0</v>
      </c>
      <c r="T1057" s="135">
        <f t="shared" si="658"/>
        <v>0</v>
      </c>
      <c r="U1057" s="135">
        <f t="shared" si="658"/>
        <v>0</v>
      </c>
      <c r="V1057" s="135">
        <f t="shared" si="658"/>
        <v>0</v>
      </c>
      <c r="W1057" s="135">
        <f t="shared" si="658"/>
        <v>0</v>
      </c>
      <c r="X1057" s="135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1">
        <v>39201</v>
      </c>
      <c r="E1058" s="137" t="s">
        <v>310</v>
      </c>
      <c r="G1058" s="43"/>
      <c r="H1058" s="135"/>
      <c r="I1058" s="42">
        <f>'Plt. Class.'!G$245</f>
        <v>0</v>
      </c>
      <c r="J1058" s="135">
        <f t="shared" ref="J1058:X1058" si="659">+J245+J516+J787</f>
        <v>0</v>
      </c>
      <c r="K1058" s="135">
        <f t="shared" si="659"/>
        <v>0</v>
      </c>
      <c r="L1058" s="135">
        <f t="shared" si="659"/>
        <v>0</v>
      </c>
      <c r="M1058" s="135">
        <f t="shared" si="659"/>
        <v>0</v>
      </c>
      <c r="N1058" s="135">
        <f t="shared" si="659"/>
        <v>0</v>
      </c>
      <c r="O1058" s="135">
        <f t="shared" si="659"/>
        <v>0</v>
      </c>
      <c r="P1058" s="135">
        <f t="shared" si="659"/>
        <v>0</v>
      </c>
      <c r="Q1058" s="135">
        <f t="shared" si="659"/>
        <v>0</v>
      </c>
      <c r="R1058" s="135">
        <f t="shared" si="659"/>
        <v>0</v>
      </c>
      <c r="S1058" s="135">
        <f t="shared" si="659"/>
        <v>0</v>
      </c>
      <c r="T1058" s="135">
        <f t="shared" si="659"/>
        <v>0</v>
      </c>
      <c r="U1058" s="135">
        <f t="shared" si="659"/>
        <v>0</v>
      </c>
      <c r="V1058" s="135">
        <f t="shared" si="659"/>
        <v>0</v>
      </c>
      <c r="W1058" s="135">
        <f t="shared" si="659"/>
        <v>0</v>
      </c>
      <c r="X1058" s="135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1">
        <v>39202</v>
      </c>
      <c r="E1059" s="137" t="s">
        <v>311</v>
      </c>
      <c r="G1059" s="43"/>
      <c r="H1059" s="135"/>
      <c r="I1059" s="42">
        <f>'Plt. Class.'!G$246</f>
        <v>0</v>
      </c>
      <c r="J1059" s="135">
        <f t="shared" ref="J1059:X1059" si="660">+J246+J517+J788</f>
        <v>0</v>
      </c>
      <c r="K1059" s="135">
        <f t="shared" si="660"/>
        <v>0</v>
      </c>
      <c r="L1059" s="135">
        <f t="shared" si="660"/>
        <v>0</v>
      </c>
      <c r="M1059" s="135">
        <f t="shared" si="660"/>
        <v>0</v>
      </c>
      <c r="N1059" s="135">
        <f t="shared" si="660"/>
        <v>0</v>
      </c>
      <c r="O1059" s="135">
        <f t="shared" si="660"/>
        <v>0</v>
      </c>
      <c r="P1059" s="135">
        <f t="shared" si="660"/>
        <v>0</v>
      </c>
      <c r="Q1059" s="135">
        <f t="shared" si="660"/>
        <v>0</v>
      </c>
      <c r="R1059" s="135">
        <f t="shared" si="660"/>
        <v>0</v>
      </c>
      <c r="S1059" s="135">
        <f t="shared" si="660"/>
        <v>0</v>
      </c>
      <c r="T1059" s="135">
        <f t="shared" si="660"/>
        <v>0</v>
      </c>
      <c r="U1059" s="135">
        <f t="shared" si="660"/>
        <v>0</v>
      </c>
      <c r="V1059" s="135">
        <f t="shared" si="660"/>
        <v>0</v>
      </c>
      <c r="W1059" s="135">
        <f t="shared" si="660"/>
        <v>0</v>
      </c>
      <c r="X1059" s="135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1">
        <v>39300</v>
      </c>
      <c r="E1060" s="137" t="s">
        <v>197</v>
      </c>
      <c r="G1060" s="43"/>
      <c r="H1060" s="135"/>
      <c r="I1060" s="42">
        <f>'Plt. Class.'!G$247</f>
        <v>0</v>
      </c>
      <c r="J1060" s="135">
        <f t="shared" ref="J1060:X1060" si="661">+J247+J518+J789</f>
        <v>0</v>
      </c>
      <c r="K1060" s="135">
        <f t="shared" si="661"/>
        <v>0</v>
      </c>
      <c r="L1060" s="135">
        <f t="shared" si="661"/>
        <v>0</v>
      </c>
      <c r="M1060" s="135">
        <f t="shared" si="661"/>
        <v>0</v>
      </c>
      <c r="N1060" s="135">
        <f t="shared" si="661"/>
        <v>0</v>
      </c>
      <c r="O1060" s="135">
        <f t="shared" si="661"/>
        <v>0</v>
      </c>
      <c r="P1060" s="135">
        <f t="shared" si="661"/>
        <v>0</v>
      </c>
      <c r="Q1060" s="135">
        <f t="shared" si="661"/>
        <v>0</v>
      </c>
      <c r="R1060" s="135">
        <f t="shared" si="661"/>
        <v>0</v>
      </c>
      <c r="S1060" s="135">
        <f t="shared" si="661"/>
        <v>0</v>
      </c>
      <c r="T1060" s="135">
        <f t="shared" si="661"/>
        <v>0</v>
      </c>
      <c r="U1060" s="135">
        <f t="shared" si="661"/>
        <v>0</v>
      </c>
      <c r="V1060" s="135">
        <f t="shared" si="661"/>
        <v>0</v>
      </c>
      <c r="W1060" s="135">
        <f t="shared" si="661"/>
        <v>0</v>
      </c>
      <c r="X1060" s="135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1">
        <v>39400</v>
      </c>
      <c r="E1061" s="137" t="s">
        <v>312</v>
      </c>
      <c r="G1061" s="43"/>
      <c r="H1061" s="135"/>
      <c r="I1061" s="42">
        <f>'Plt. Class.'!G$248</f>
        <v>8111.6106813299994</v>
      </c>
      <c r="J1061" s="135">
        <f t="shared" ref="J1061:X1061" si="662">+J248+J519+J790</f>
        <v>4920.5970973470257</v>
      </c>
      <c r="K1061" s="135">
        <f t="shared" si="662"/>
        <v>1942.0995053650602</v>
      </c>
      <c r="L1061" s="135">
        <f t="shared" si="662"/>
        <v>19.104472234329883</v>
      </c>
      <c r="M1061" s="135">
        <f t="shared" si="662"/>
        <v>628.04609312588559</v>
      </c>
      <c r="N1061" s="135">
        <f t="shared" si="662"/>
        <v>601.76351325769792</v>
      </c>
      <c r="O1061" s="135">
        <f t="shared" si="662"/>
        <v>0</v>
      </c>
      <c r="P1061" s="135">
        <f t="shared" si="662"/>
        <v>0</v>
      </c>
      <c r="Q1061" s="135">
        <f t="shared" si="662"/>
        <v>0</v>
      </c>
      <c r="R1061" s="135">
        <f t="shared" si="662"/>
        <v>0</v>
      </c>
      <c r="S1061" s="135">
        <f t="shared" si="662"/>
        <v>0</v>
      </c>
      <c r="T1061" s="135">
        <f t="shared" si="662"/>
        <v>0</v>
      </c>
      <c r="U1061" s="135">
        <f t="shared" si="662"/>
        <v>0</v>
      </c>
      <c r="V1061" s="135">
        <f t="shared" si="662"/>
        <v>0</v>
      </c>
      <c r="W1061" s="135">
        <f t="shared" si="662"/>
        <v>0</v>
      </c>
      <c r="X1061" s="135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1">
        <v>39600</v>
      </c>
      <c r="E1062" s="137" t="s">
        <v>313</v>
      </c>
      <c r="G1062" s="43"/>
      <c r="H1062" s="135"/>
      <c r="I1062" s="42">
        <f>'Plt. Class.'!G$249</f>
        <v>551.20243558380002</v>
      </c>
      <c r="J1062" s="135">
        <f t="shared" ref="J1062:X1062" si="663">+J249+J520+J791</f>
        <v>334.36578888418148</v>
      </c>
      <c r="K1062" s="135">
        <f t="shared" si="663"/>
        <v>131.97008825475268</v>
      </c>
      <c r="L1062" s="135">
        <f t="shared" si="663"/>
        <v>1.2981924354854661</v>
      </c>
      <c r="M1062" s="135">
        <f t="shared" si="663"/>
        <v>42.677163610263115</v>
      </c>
      <c r="N1062" s="135">
        <f t="shared" si="663"/>
        <v>40.891202399117375</v>
      </c>
      <c r="O1062" s="135">
        <f t="shared" si="663"/>
        <v>0</v>
      </c>
      <c r="P1062" s="135">
        <f t="shared" si="663"/>
        <v>0</v>
      </c>
      <c r="Q1062" s="135">
        <f t="shared" si="663"/>
        <v>0</v>
      </c>
      <c r="R1062" s="135">
        <f t="shared" si="663"/>
        <v>0</v>
      </c>
      <c r="S1062" s="135">
        <f t="shared" si="663"/>
        <v>0</v>
      </c>
      <c r="T1062" s="135">
        <f t="shared" si="663"/>
        <v>0</v>
      </c>
      <c r="U1062" s="135">
        <f t="shared" si="663"/>
        <v>0</v>
      </c>
      <c r="V1062" s="135">
        <f t="shared" si="663"/>
        <v>0</v>
      </c>
      <c r="W1062" s="135">
        <f t="shared" si="663"/>
        <v>0</v>
      </c>
      <c r="X1062" s="135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1">
        <v>39603</v>
      </c>
      <c r="E1063" s="137" t="s">
        <v>314</v>
      </c>
      <c r="G1063" s="43"/>
      <c r="H1063" s="135"/>
      <c r="I1063" s="42">
        <f>'Plt. Class.'!G$250</f>
        <v>0</v>
      </c>
      <c r="J1063" s="135">
        <f t="shared" ref="J1063:X1063" si="664">+J250+J521+J792</f>
        <v>0</v>
      </c>
      <c r="K1063" s="135">
        <f t="shared" si="664"/>
        <v>0</v>
      </c>
      <c r="L1063" s="135">
        <f t="shared" si="664"/>
        <v>0</v>
      </c>
      <c r="M1063" s="135">
        <f t="shared" si="664"/>
        <v>0</v>
      </c>
      <c r="N1063" s="135">
        <f t="shared" si="664"/>
        <v>0</v>
      </c>
      <c r="O1063" s="135">
        <f t="shared" si="664"/>
        <v>0</v>
      </c>
      <c r="P1063" s="135">
        <f t="shared" si="664"/>
        <v>0</v>
      </c>
      <c r="Q1063" s="135">
        <f t="shared" si="664"/>
        <v>0</v>
      </c>
      <c r="R1063" s="135">
        <f t="shared" si="664"/>
        <v>0</v>
      </c>
      <c r="S1063" s="135">
        <f t="shared" si="664"/>
        <v>0</v>
      </c>
      <c r="T1063" s="135">
        <f t="shared" si="664"/>
        <v>0</v>
      </c>
      <c r="U1063" s="135">
        <f t="shared" si="664"/>
        <v>0</v>
      </c>
      <c r="V1063" s="135">
        <f t="shared" si="664"/>
        <v>0</v>
      </c>
      <c r="W1063" s="135">
        <f t="shared" si="664"/>
        <v>0</v>
      </c>
      <c r="X1063" s="135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1">
        <v>39604</v>
      </c>
      <c r="E1064" s="137" t="s">
        <v>315</v>
      </c>
      <c r="G1064" s="43"/>
      <c r="H1064" s="135"/>
      <c r="I1064" s="42">
        <f>'Plt. Class.'!G$251</f>
        <v>0</v>
      </c>
      <c r="J1064" s="135">
        <f t="shared" ref="J1064:X1064" si="665">+J251+J522+J793</f>
        <v>0</v>
      </c>
      <c r="K1064" s="135">
        <f t="shared" si="665"/>
        <v>0</v>
      </c>
      <c r="L1064" s="135">
        <f t="shared" si="665"/>
        <v>0</v>
      </c>
      <c r="M1064" s="135">
        <f t="shared" si="665"/>
        <v>0</v>
      </c>
      <c r="N1064" s="135">
        <f t="shared" si="665"/>
        <v>0</v>
      </c>
      <c r="O1064" s="135">
        <f t="shared" si="665"/>
        <v>0</v>
      </c>
      <c r="P1064" s="135">
        <f t="shared" si="665"/>
        <v>0</v>
      </c>
      <c r="Q1064" s="135">
        <f t="shared" si="665"/>
        <v>0</v>
      </c>
      <c r="R1064" s="135">
        <f t="shared" si="665"/>
        <v>0</v>
      </c>
      <c r="S1064" s="135">
        <f t="shared" si="665"/>
        <v>0</v>
      </c>
      <c r="T1064" s="135">
        <f t="shared" si="665"/>
        <v>0</v>
      </c>
      <c r="U1064" s="135">
        <f t="shared" si="665"/>
        <v>0</v>
      </c>
      <c r="V1064" s="135">
        <f t="shared" si="665"/>
        <v>0</v>
      </c>
      <c r="W1064" s="135">
        <f t="shared" si="665"/>
        <v>0</v>
      </c>
      <c r="X1064" s="135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1">
        <v>39605</v>
      </c>
      <c r="E1065" s="140" t="s">
        <v>316</v>
      </c>
      <c r="G1065" s="43"/>
      <c r="H1065" s="135"/>
      <c r="I1065" s="42">
        <f>'Plt. Class.'!G$252</f>
        <v>0</v>
      </c>
      <c r="J1065" s="135">
        <f t="shared" ref="J1065:X1065" si="666">+J252+J523+J794</f>
        <v>0</v>
      </c>
      <c r="K1065" s="135">
        <f t="shared" si="666"/>
        <v>0</v>
      </c>
      <c r="L1065" s="135">
        <f t="shared" si="666"/>
        <v>0</v>
      </c>
      <c r="M1065" s="135">
        <f t="shared" si="666"/>
        <v>0</v>
      </c>
      <c r="N1065" s="135">
        <f t="shared" si="666"/>
        <v>0</v>
      </c>
      <c r="O1065" s="135">
        <f t="shared" si="666"/>
        <v>0</v>
      </c>
      <c r="P1065" s="135">
        <f t="shared" si="666"/>
        <v>0</v>
      </c>
      <c r="Q1065" s="135">
        <f t="shared" si="666"/>
        <v>0</v>
      </c>
      <c r="R1065" s="135">
        <f t="shared" si="666"/>
        <v>0</v>
      </c>
      <c r="S1065" s="135">
        <f t="shared" si="666"/>
        <v>0</v>
      </c>
      <c r="T1065" s="135">
        <f t="shared" si="666"/>
        <v>0</v>
      </c>
      <c r="U1065" s="135">
        <f t="shared" si="666"/>
        <v>0</v>
      </c>
      <c r="V1065" s="135">
        <f t="shared" si="666"/>
        <v>0</v>
      </c>
      <c r="W1065" s="135">
        <f t="shared" si="666"/>
        <v>0</v>
      </c>
      <c r="X1065" s="135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1">
        <v>39700</v>
      </c>
      <c r="E1066" s="137" t="s">
        <v>317</v>
      </c>
      <c r="G1066" s="43"/>
      <c r="H1066" s="135"/>
      <c r="I1066" s="42">
        <f>'Plt. Class.'!G$253</f>
        <v>115355.87931974379</v>
      </c>
      <c r="J1066" s="135">
        <f t="shared" ref="J1066:X1066" si="667">+J253+J524+J795</f>
        <v>69976.214002614928</v>
      </c>
      <c r="K1066" s="135">
        <f t="shared" si="667"/>
        <v>27618.755999159104</v>
      </c>
      <c r="L1066" s="135">
        <f t="shared" si="667"/>
        <v>271.68626307511738</v>
      </c>
      <c r="M1066" s="135">
        <f t="shared" si="667"/>
        <v>8931.4948870286935</v>
      </c>
      <c r="N1066" s="135">
        <f t="shared" si="667"/>
        <v>8557.7281678659492</v>
      </c>
      <c r="O1066" s="135">
        <f t="shared" si="667"/>
        <v>0</v>
      </c>
      <c r="P1066" s="135">
        <f t="shared" si="667"/>
        <v>0</v>
      </c>
      <c r="Q1066" s="135">
        <f t="shared" si="667"/>
        <v>0</v>
      </c>
      <c r="R1066" s="135">
        <f t="shared" si="667"/>
        <v>0</v>
      </c>
      <c r="S1066" s="135">
        <f t="shared" si="667"/>
        <v>0</v>
      </c>
      <c r="T1066" s="135">
        <f t="shared" si="667"/>
        <v>0</v>
      </c>
      <c r="U1066" s="135">
        <f t="shared" si="667"/>
        <v>0</v>
      </c>
      <c r="V1066" s="135">
        <f t="shared" si="667"/>
        <v>0</v>
      </c>
      <c r="W1066" s="135">
        <f t="shared" si="667"/>
        <v>0</v>
      </c>
      <c r="X1066" s="135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1">
        <v>39701</v>
      </c>
      <c r="E1067" s="137" t="s">
        <v>318</v>
      </c>
      <c r="G1067" s="43"/>
      <c r="H1067" s="135"/>
      <c r="I1067" s="42">
        <f>'Plt. Class.'!G$254</f>
        <v>0</v>
      </c>
      <c r="J1067" s="135">
        <f t="shared" ref="J1067:X1067" si="668">+J254+J525+J796</f>
        <v>0</v>
      </c>
      <c r="K1067" s="135">
        <f t="shared" si="668"/>
        <v>0</v>
      </c>
      <c r="L1067" s="135">
        <f t="shared" si="668"/>
        <v>0</v>
      </c>
      <c r="M1067" s="135">
        <f t="shared" si="668"/>
        <v>0</v>
      </c>
      <c r="N1067" s="135">
        <f t="shared" si="668"/>
        <v>0</v>
      </c>
      <c r="O1067" s="135">
        <f t="shared" si="668"/>
        <v>0</v>
      </c>
      <c r="P1067" s="135">
        <f t="shared" si="668"/>
        <v>0</v>
      </c>
      <c r="Q1067" s="135">
        <f t="shared" si="668"/>
        <v>0</v>
      </c>
      <c r="R1067" s="135">
        <f t="shared" si="668"/>
        <v>0</v>
      </c>
      <c r="S1067" s="135">
        <f t="shared" si="668"/>
        <v>0</v>
      </c>
      <c r="T1067" s="135">
        <f t="shared" si="668"/>
        <v>0</v>
      </c>
      <c r="U1067" s="135">
        <f t="shared" si="668"/>
        <v>0</v>
      </c>
      <c r="V1067" s="135">
        <f t="shared" si="668"/>
        <v>0</v>
      </c>
      <c r="W1067" s="135">
        <f t="shared" si="668"/>
        <v>0</v>
      </c>
      <c r="X1067" s="135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1">
        <v>39702</v>
      </c>
      <c r="E1068" s="137" t="s">
        <v>319</v>
      </c>
      <c r="G1068" s="43"/>
      <c r="H1068" s="135"/>
      <c r="I1068" s="42">
        <f>'Plt. Class.'!G$255</f>
        <v>0</v>
      </c>
      <c r="J1068" s="135">
        <f t="shared" ref="J1068:X1068" si="669">+J255+J526+J797</f>
        <v>0</v>
      </c>
      <c r="K1068" s="135">
        <f t="shared" si="669"/>
        <v>0</v>
      </c>
      <c r="L1068" s="135">
        <f t="shared" si="669"/>
        <v>0</v>
      </c>
      <c r="M1068" s="135">
        <f t="shared" si="669"/>
        <v>0</v>
      </c>
      <c r="N1068" s="135">
        <f t="shared" si="669"/>
        <v>0</v>
      </c>
      <c r="O1068" s="135">
        <f t="shared" si="669"/>
        <v>0</v>
      </c>
      <c r="P1068" s="135">
        <f t="shared" si="669"/>
        <v>0</v>
      </c>
      <c r="Q1068" s="135">
        <f t="shared" si="669"/>
        <v>0</v>
      </c>
      <c r="R1068" s="135">
        <f t="shared" si="669"/>
        <v>0</v>
      </c>
      <c r="S1068" s="135">
        <f t="shared" si="669"/>
        <v>0</v>
      </c>
      <c r="T1068" s="135">
        <f t="shared" si="669"/>
        <v>0</v>
      </c>
      <c r="U1068" s="135">
        <f t="shared" si="669"/>
        <v>0</v>
      </c>
      <c r="V1068" s="135">
        <f t="shared" si="669"/>
        <v>0</v>
      </c>
      <c r="W1068" s="135">
        <f t="shared" si="669"/>
        <v>0</v>
      </c>
      <c r="X1068" s="135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1">
        <v>39705</v>
      </c>
      <c r="E1069" s="137" t="s">
        <v>320</v>
      </c>
      <c r="G1069" s="43"/>
      <c r="H1069" s="135"/>
      <c r="I1069" s="42">
        <f>'Plt. Class.'!G$256</f>
        <v>0</v>
      </c>
      <c r="J1069" s="135">
        <f t="shared" ref="J1069:X1069" si="670">+J256+J527+J798</f>
        <v>0</v>
      </c>
      <c r="K1069" s="135">
        <f t="shared" si="670"/>
        <v>0</v>
      </c>
      <c r="L1069" s="135">
        <f t="shared" si="670"/>
        <v>0</v>
      </c>
      <c r="M1069" s="135">
        <f t="shared" si="670"/>
        <v>0</v>
      </c>
      <c r="N1069" s="135">
        <f t="shared" si="670"/>
        <v>0</v>
      </c>
      <c r="O1069" s="135">
        <f t="shared" si="670"/>
        <v>0</v>
      </c>
      <c r="P1069" s="135">
        <f t="shared" si="670"/>
        <v>0</v>
      </c>
      <c r="Q1069" s="135">
        <f t="shared" si="670"/>
        <v>0</v>
      </c>
      <c r="R1069" s="135">
        <f t="shared" si="670"/>
        <v>0</v>
      </c>
      <c r="S1069" s="135">
        <f t="shared" si="670"/>
        <v>0</v>
      </c>
      <c r="T1069" s="135">
        <f t="shared" si="670"/>
        <v>0</v>
      </c>
      <c r="U1069" s="135">
        <f t="shared" si="670"/>
        <v>0</v>
      </c>
      <c r="V1069" s="135">
        <f t="shared" si="670"/>
        <v>0</v>
      </c>
      <c r="W1069" s="135">
        <f t="shared" si="670"/>
        <v>0</v>
      </c>
      <c r="X1069" s="135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1">
        <v>39800</v>
      </c>
      <c r="E1070" s="137" t="s">
        <v>321</v>
      </c>
      <c r="G1070" s="43"/>
      <c r="H1070" s="135"/>
      <c r="I1070" s="42">
        <f>'Plt. Class.'!G$257</f>
        <v>15849.208592270037</v>
      </c>
      <c r="J1070" s="135">
        <f t="shared" ref="J1070:X1070" si="671">+J257+J528+J799</f>
        <v>9614.3137113163884</v>
      </c>
      <c r="K1070" s="135">
        <f t="shared" si="671"/>
        <v>3794.6520582307353</v>
      </c>
      <c r="L1070" s="135">
        <f t="shared" si="671"/>
        <v>37.328069280252883</v>
      </c>
      <c r="M1070" s="135">
        <f t="shared" si="671"/>
        <v>1227.1340337404267</v>
      </c>
      <c r="N1070" s="135">
        <f t="shared" si="671"/>
        <v>1175.780719702233</v>
      </c>
      <c r="O1070" s="135">
        <f t="shared" si="671"/>
        <v>0</v>
      </c>
      <c r="P1070" s="135">
        <f t="shared" si="671"/>
        <v>0</v>
      </c>
      <c r="Q1070" s="135">
        <f t="shared" si="671"/>
        <v>0</v>
      </c>
      <c r="R1070" s="135">
        <f t="shared" si="671"/>
        <v>0</v>
      </c>
      <c r="S1070" s="135">
        <f t="shared" si="671"/>
        <v>0</v>
      </c>
      <c r="T1070" s="135">
        <f t="shared" si="671"/>
        <v>0</v>
      </c>
      <c r="U1070" s="135">
        <f t="shared" si="671"/>
        <v>0</v>
      </c>
      <c r="V1070" s="135">
        <f t="shared" si="671"/>
        <v>0</v>
      </c>
      <c r="W1070" s="135">
        <f t="shared" si="671"/>
        <v>0</v>
      </c>
      <c r="X1070" s="135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1">
        <v>39900</v>
      </c>
      <c r="E1071" s="137" t="s">
        <v>322</v>
      </c>
      <c r="G1071" s="43"/>
      <c r="H1071" s="135"/>
      <c r="I1071" s="42">
        <f>'Plt. Class.'!G$258</f>
        <v>41750.641781315324</v>
      </c>
      <c r="J1071" s="135">
        <f t="shared" ref="J1071:X1071" si="672">+J258+J529+J800</f>
        <v>25326.423423446591</v>
      </c>
      <c r="K1071" s="135">
        <f t="shared" si="672"/>
        <v>9996.0296342614402</v>
      </c>
      <c r="L1071" s="135">
        <f t="shared" si="672"/>
        <v>98.33114630518871</v>
      </c>
      <c r="M1071" s="135">
        <f t="shared" si="672"/>
        <v>3232.5673021519001</v>
      </c>
      <c r="N1071" s="135">
        <f t="shared" si="672"/>
        <v>3097.2902751502047</v>
      </c>
      <c r="O1071" s="135">
        <f t="shared" si="672"/>
        <v>0</v>
      </c>
      <c r="P1071" s="135">
        <f t="shared" si="672"/>
        <v>0</v>
      </c>
      <c r="Q1071" s="135">
        <f t="shared" si="672"/>
        <v>0</v>
      </c>
      <c r="R1071" s="135">
        <f t="shared" si="672"/>
        <v>0</v>
      </c>
      <c r="S1071" s="135">
        <f t="shared" si="672"/>
        <v>0</v>
      </c>
      <c r="T1071" s="135">
        <f t="shared" si="672"/>
        <v>0</v>
      </c>
      <c r="U1071" s="135">
        <f t="shared" si="672"/>
        <v>0</v>
      </c>
      <c r="V1071" s="135">
        <f t="shared" si="672"/>
        <v>0</v>
      </c>
      <c r="W1071" s="135">
        <f t="shared" si="672"/>
        <v>0</v>
      </c>
      <c r="X1071" s="135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1">
        <v>39901</v>
      </c>
      <c r="E1072" s="137" t="s">
        <v>323</v>
      </c>
      <c r="G1072" s="43"/>
      <c r="H1072" s="135"/>
      <c r="I1072" s="42">
        <f>'Plt. Class.'!G$259</f>
        <v>528077.05391344149</v>
      </c>
      <c r="J1072" s="135">
        <f t="shared" ref="J1072:X1072" si="673">+J259+J530+J801</f>
        <v>320337.66421294771</v>
      </c>
      <c r="K1072" s="135">
        <f t="shared" si="673"/>
        <v>126433.35898263013</v>
      </c>
      <c r="L1072" s="135">
        <f t="shared" si="673"/>
        <v>1243.7275173100281</v>
      </c>
      <c r="M1072" s="135">
        <f t="shared" si="673"/>
        <v>40886.667717315213</v>
      </c>
      <c r="N1072" s="135">
        <f t="shared" si="673"/>
        <v>39175.635483238417</v>
      </c>
      <c r="O1072" s="135">
        <f t="shared" si="673"/>
        <v>0</v>
      </c>
      <c r="P1072" s="135">
        <f t="shared" si="673"/>
        <v>0</v>
      </c>
      <c r="Q1072" s="135">
        <f t="shared" si="673"/>
        <v>0</v>
      </c>
      <c r="R1072" s="135">
        <f t="shared" si="673"/>
        <v>0</v>
      </c>
      <c r="S1072" s="135">
        <f t="shared" si="673"/>
        <v>0</v>
      </c>
      <c r="T1072" s="135">
        <f t="shared" si="673"/>
        <v>0</v>
      </c>
      <c r="U1072" s="135">
        <f t="shared" si="673"/>
        <v>0</v>
      </c>
      <c r="V1072" s="135">
        <f t="shared" si="673"/>
        <v>0</v>
      </c>
      <c r="W1072" s="135">
        <f t="shared" si="673"/>
        <v>0</v>
      </c>
      <c r="X1072" s="135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1">
        <v>39902</v>
      </c>
      <c r="E1073" s="137" t="s">
        <v>324</v>
      </c>
      <c r="G1073" s="43"/>
      <c r="H1073" s="135"/>
      <c r="I1073" s="42">
        <f>'Plt. Class.'!G$260</f>
        <v>107245.03768894247</v>
      </c>
      <c r="J1073" s="135">
        <f t="shared" ref="J1073:X1073" si="674">+J260+J531+J802</f>
        <v>65056.083420236115</v>
      </c>
      <c r="K1073" s="135">
        <f t="shared" si="674"/>
        <v>25676.840621547461</v>
      </c>
      <c r="L1073" s="135">
        <f t="shared" si="674"/>
        <v>252.58360210923325</v>
      </c>
      <c r="M1073" s="135">
        <f t="shared" si="674"/>
        <v>8303.508338079535</v>
      </c>
      <c r="N1073" s="135">
        <f t="shared" si="674"/>
        <v>7956.0217069701293</v>
      </c>
      <c r="O1073" s="135">
        <f t="shared" si="674"/>
        <v>0</v>
      </c>
      <c r="P1073" s="135">
        <f t="shared" si="674"/>
        <v>0</v>
      </c>
      <c r="Q1073" s="135">
        <f t="shared" si="674"/>
        <v>0</v>
      </c>
      <c r="R1073" s="135">
        <f t="shared" si="674"/>
        <v>0</v>
      </c>
      <c r="S1073" s="135">
        <f t="shared" si="674"/>
        <v>0</v>
      </c>
      <c r="T1073" s="135">
        <f t="shared" si="674"/>
        <v>0</v>
      </c>
      <c r="U1073" s="135">
        <f t="shared" si="674"/>
        <v>0</v>
      </c>
      <c r="V1073" s="135">
        <f t="shared" si="674"/>
        <v>0</v>
      </c>
      <c r="W1073" s="135">
        <f t="shared" si="674"/>
        <v>0</v>
      </c>
      <c r="X1073" s="135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1">
        <v>39903</v>
      </c>
      <c r="E1074" s="137" t="s">
        <v>325</v>
      </c>
      <c r="G1074" s="43"/>
      <c r="H1074" s="135"/>
      <c r="I1074" s="42">
        <f>'Plt. Class.'!G$261</f>
        <v>35682.793247787013</v>
      </c>
      <c r="J1074" s="135">
        <f t="shared" ref="J1074:X1074" si="675">+J261+J532+J803</f>
        <v>21645.596143367446</v>
      </c>
      <c r="K1074" s="135">
        <f t="shared" si="675"/>
        <v>8543.252115892763</v>
      </c>
      <c r="L1074" s="135">
        <f t="shared" si="675"/>
        <v>84.040144383989016</v>
      </c>
      <c r="M1074" s="135">
        <f t="shared" si="675"/>
        <v>2762.7606614148904</v>
      </c>
      <c r="N1074" s="135">
        <f t="shared" si="675"/>
        <v>2647.1441827279205</v>
      </c>
      <c r="O1074" s="135">
        <f t="shared" si="675"/>
        <v>0</v>
      </c>
      <c r="P1074" s="135">
        <f t="shared" si="675"/>
        <v>0</v>
      </c>
      <c r="Q1074" s="135">
        <f t="shared" si="675"/>
        <v>0</v>
      </c>
      <c r="R1074" s="135">
        <f t="shared" si="675"/>
        <v>0</v>
      </c>
      <c r="S1074" s="135">
        <f t="shared" si="675"/>
        <v>0</v>
      </c>
      <c r="T1074" s="135">
        <f t="shared" si="675"/>
        <v>0</v>
      </c>
      <c r="U1074" s="135">
        <f t="shared" si="675"/>
        <v>0</v>
      </c>
      <c r="V1074" s="135">
        <f t="shared" si="675"/>
        <v>0</v>
      </c>
      <c r="W1074" s="135">
        <f t="shared" si="675"/>
        <v>0</v>
      </c>
      <c r="X1074" s="135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1">
        <v>39904</v>
      </c>
      <c r="E1075" s="137" t="s">
        <v>326</v>
      </c>
      <c r="G1075" s="43"/>
      <c r="H1075" s="135"/>
      <c r="I1075" s="42">
        <f>'Plt. Class.'!G$262</f>
        <v>0</v>
      </c>
      <c r="J1075" s="135">
        <f t="shared" ref="J1075:X1075" si="676">+J262+J533+J804</f>
        <v>0</v>
      </c>
      <c r="K1075" s="135">
        <f t="shared" si="676"/>
        <v>0</v>
      </c>
      <c r="L1075" s="135">
        <f t="shared" si="676"/>
        <v>0</v>
      </c>
      <c r="M1075" s="135">
        <f t="shared" si="676"/>
        <v>0</v>
      </c>
      <c r="N1075" s="135">
        <f t="shared" si="676"/>
        <v>0</v>
      </c>
      <c r="O1075" s="135">
        <f t="shared" si="676"/>
        <v>0</v>
      </c>
      <c r="P1075" s="135">
        <f t="shared" si="676"/>
        <v>0</v>
      </c>
      <c r="Q1075" s="135">
        <f t="shared" si="676"/>
        <v>0</v>
      </c>
      <c r="R1075" s="135">
        <f t="shared" si="676"/>
        <v>0</v>
      </c>
      <c r="S1075" s="135">
        <f t="shared" si="676"/>
        <v>0</v>
      </c>
      <c r="T1075" s="135">
        <f t="shared" si="676"/>
        <v>0</v>
      </c>
      <c r="U1075" s="135">
        <f t="shared" si="676"/>
        <v>0</v>
      </c>
      <c r="V1075" s="135">
        <f t="shared" si="676"/>
        <v>0</v>
      </c>
      <c r="W1075" s="135">
        <f t="shared" si="676"/>
        <v>0</v>
      </c>
      <c r="X1075" s="135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1">
        <v>39905</v>
      </c>
      <c r="E1076" s="137" t="s">
        <v>327</v>
      </c>
      <c r="G1076" s="43"/>
      <c r="H1076" s="135"/>
      <c r="I1076" s="42">
        <f>'Plt. Class.'!G$263</f>
        <v>0</v>
      </c>
      <c r="J1076" s="135">
        <f t="shared" ref="J1076:X1076" si="677">+J263+J534+J805</f>
        <v>0</v>
      </c>
      <c r="K1076" s="135">
        <f t="shared" si="677"/>
        <v>0</v>
      </c>
      <c r="L1076" s="135">
        <f t="shared" si="677"/>
        <v>0</v>
      </c>
      <c r="M1076" s="135">
        <f t="shared" si="677"/>
        <v>0</v>
      </c>
      <c r="N1076" s="135">
        <f t="shared" si="677"/>
        <v>0</v>
      </c>
      <c r="O1076" s="135">
        <f t="shared" si="677"/>
        <v>0</v>
      </c>
      <c r="P1076" s="135">
        <f t="shared" si="677"/>
        <v>0</v>
      </c>
      <c r="Q1076" s="135">
        <f t="shared" si="677"/>
        <v>0</v>
      </c>
      <c r="R1076" s="135">
        <f t="shared" si="677"/>
        <v>0</v>
      </c>
      <c r="S1076" s="135">
        <f t="shared" si="677"/>
        <v>0</v>
      </c>
      <c r="T1076" s="135">
        <f t="shared" si="677"/>
        <v>0</v>
      </c>
      <c r="U1076" s="135">
        <f t="shared" si="677"/>
        <v>0</v>
      </c>
      <c r="V1076" s="135">
        <f t="shared" si="677"/>
        <v>0</v>
      </c>
      <c r="W1076" s="135">
        <f t="shared" si="677"/>
        <v>0</v>
      </c>
      <c r="X1076" s="135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1">
        <v>39906</v>
      </c>
      <c r="E1077" s="137" t="s">
        <v>328</v>
      </c>
      <c r="G1077" s="43"/>
      <c r="H1077" s="135"/>
      <c r="I1077" s="42">
        <f>'Plt. Class.'!G$264</f>
        <v>59303.57849508962</v>
      </c>
      <c r="J1077" s="135">
        <f t="shared" ref="J1077:X1077" si="678">+J264+J535+J806</f>
        <v>35974.238368819715</v>
      </c>
      <c r="K1077" s="135">
        <f t="shared" si="678"/>
        <v>14198.591991943014</v>
      </c>
      <c r="L1077" s="135">
        <f t="shared" si="678"/>
        <v>139.67183747655884</v>
      </c>
      <c r="M1077" s="135">
        <f t="shared" si="678"/>
        <v>4591.6134594514924</v>
      </c>
      <c r="N1077" s="135">
        <f t="shared" si="678"/>
        <v>4399.4628373988362</v>
      </c>
      <c r="O1077" s="135">
        <f t="shared" si="678"/>
        <v>0</v>
      </c>
      <c r="P1077" s="135">
        <f t="shared" si="678"/>
        <v>0</v>
      </c>
      <c r="Q1077" s="135">
        <f t="shared" si="678"/>
        <v>0</v>
      </c>
      <c r="R1077" s="135">
        <f t="shared" si="678"/>
        <v>0</v>
      </c>
      <c r="S1077" s="135">
        <f t="shared" si="678"/>
        <v>0</v>
      </c>
      <c r="T1077" s="135">
        <f t="shared" si="678"/>
        <v>0</v>
      </c>
      <c r="U1077" s="135">
        <f t="shared" si="678"/>
        <v>0</v>
      </c>
      <c r="V1077" s="135">
        <f t="shared" si="678"/>
        <v>0</v>
      </c>
      <c r="W1077" s="135">
        <f t="shared" si="678"/>
        <v>0</v>
      </c>
      <c r="X1077" s="135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1">
        <v>39907</v>
      </c>
      <c r="E1078" s="137" t="s">
        <v>329</v>
      </c>
      <c r="G1078" s="43"/>
      <c r="H1078" s="135"/>
      <c r="I1078" s="42">
        <f>'Plt. Class.'!G$265</f>
        <v>13646.890893133354</v>
      </c>
      <c r="J1078" s="135">
        <f t="shared" ref="J1078:X1078" si="679">+J265+J536+J807</f>
        <v>8278.3622580803312</v>
      </c>
      <c r="K1078" s="135">
        <f t="shared" si="679"/>
        <v>3267.3683556247342</v>
      </c>
      <c r="L1078" s="135">
        <f t="shared" si="679"/>
        <v>32.141168800528249</v>
      </c>
      <c r="M1078" s="135">
        <f t="shared" si="679"/>
        <v>1056.6183271683262</v>
      </c>
      <c r="N1078" s="135">
        <f t="shared" si="679"/>
        <v>1012.4007834594344</v>
      </c>
      <c r="O1078" s="135">
        <f t="shared" si="679"/>
        <v>0</v>
      </c>
      <c r="P1078" s="135">
        <f t="shared" si="679"/>
        <v>0</v>
      </c>
      <c r="Q1078" s="135">
        <f t="shared" si="679"/>
        <v>0</v>
      </c>
      <c r="R1078" s="135">
        <f t="shared" si="679"/>
        <v>0</v>
      </c>
      <c r="S1078" s="135">
        <f t="shared" si="679"/>
        <v>0</v>
      </c>
      <c r="T1078" s="135">
        <f t="shared" si="679"/>
        <v>0</v>
      </c>
      <c r="U1078" s="135">
        <f t="shared" si="679"/>
        <v>0</v>
      </c>
      <c r="V1078" s="135">
        <f t="shared" si="679"/>
        <v>0</v>
      </c>
      <c r="W1078" s="135">
        <f t="shared" si="679"/>
        <v>0</v>
      </c>
      <c r="X1078" s="135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1">
        <v>39908</v>
      </c>
      <c r="E1079" s="137" t="s">
        <v>330</v>
      </c>
      <c r="G1079" s="43"/>
      <c r="H1079" s="135"/>
      <c r="I1079" s="42">
        <f>'Plt. Class.'!G$266</f>
        <v>5104991.7887569275</v>
      </c>
      <c r="J1079" s="135">
        <f t="shared" ref="J1079:X1079" si="680">+J266+J537+J808</f>
        <v>3096747.2139107971</v>
      </c>
      <c r="K1079" s="135">
        <f t="shared" si="680"/>
        <v>1222248.2583707941</v>
      </c>
      <c r="L1079" s="135">
        <f t="shared" si="680"/>
        <v>12023.280913772576</v>
      </c>
      <c r="M1079" s="135">
        <f t="shared" si="680"/>
        <v>395256.90696028608</v>
      </c>
      <c r="N1079" s="135">
        <f t="shared" si="680"/>
        <v>378716.12860127742</v>
      </c>
      <c r="O1079" s="135">
        <f t="shared" si="680"/>
        <v>0</v>
      </c>
      <c r="P1079" s="135">
        <f t="shared" si="680"/>
        <v>0</v>
      </c>
      <c r="Q1079" s="135">
        <f t="shared" si="680"/>
        <v>0</v>
      </c>
      <c r="R1079" s="135">
        <f t="shared" si="680"/>
        <v>0</v>
      </c>
      <c r="S1079" s="135">
        <f t="shared" si="680"/>
        <v>0</v>
      </c>
      <c r="T1079" s="135">
        <f t="shared" si="680"/>
        <v>0</v>
      </c>
      <c r="U1079" s="135">
        <f t="shared" si="680"/>
        <v>0</v>
      </c>
      <c r="V1079" s="135">
        <f t="shared" si="680"/>
        <v>0</v>
      </c>
      <c r="W1079" s="135">
        <f t="shared" si="680"/>
        <v>0</v>
      </c>
      <c r="X1079" s="135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1">
        <v>39909</v>
      </c>
      <c r="E1080" s="137" t="s">
        <v>331</v>
      </c>
      <c r="G1080" s="43"/>
      <c r="H1080" s="135"/>
      <c r="I1080" s="42">
        <f>'Plt. Class.'!G$267</f>
        <v>479.55216229439998</v>
      </c>
      <c r="J1080" s="135">
        <f t="shared" ref="J1080:X1080" si="681">+J267+J538+J809</f>
        <v>290.90190228723048</v>
      </c>
      <c r="K1080" s="135">
        <f t="shared" si="681"/>
        <v>114.81542369042727</v>
      </c>
      <c r="L1080" s="135">
        <f t="shared" si="681"/>
        <v>1.1294416521435007</v>
      </c>
      <c r="M1080" s="135">
        <f t="shared" si="681"/>
        <v>37.129600249710975</v>
      </c>
      <c r="N1080" s="135">
        <f t="shared" si="681"/>
        <v>35.575794414887781</v>
      </c>
      <c r="O1080" s="135">
        <f t="shared" si="681"/>
        <v>0</v>
      </c>
      <c r="P1080" s="135">
        <f t="shared" si="681"/>
        <v>0</v>
      </c>
      <c r="Q1080" s="135">
        <f t="shared" si="681"/>
        <v>0</v>
      </c>
      <c r="R1080" s="135">
        <f t="shared" si="681"/>
        <v>0</v>
      </c>
      <c r="S1080" s="135">
        <f t="shared" si="681"/>
        <v>0</v>
      </c>
      <c r="T1080" s="135">
        <f t="shared" si="681"/>
        <v>0</v>
      </c>
      <c r="U1080" s="135">
        <f t="shared" si="681"/>
        <v>0</v>
      </c>
      <c r="V1080" s="135">
        <f t="shared" si="681"/>
        <v>0</v>
      </c>
      <c r="W1080" s="135">
        <f t="shared" si="681"/>
        <v>0</v>
      </c>
      <c r="X1080" s="135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1">
        <v>39924</v>
      </c>
      <c r="E1081" s="137" t="s">
        <v>332</v>
      </c>
      <c r="G1081" s="43"/>
      <c r="H1081" s="135"/>
      <c r="I1081" s="42">
        <f>'Plt. Class.'!G$268</f>
        <v>0</v>
      </c>
      <c r="J1081" s="135">
        <f t="shared" ref="J1081:X1081" si="682">+J268+J539+J810</f>
        <v>0</v>
      </c>
      <c r="K1081" s="135">
        <f t="shared" si="682"/>
        <v>0</v>
      </c>
      <c r="L1081" s="135">
        <f t="shared" si="682"/>
        <v>0</v>
      </c>
      <c r="M1081" s="135">
        <f t="shared" si="682"/>
        <v>0</v>
      </c>
      <c r="N1081" s="135">
        <f t="shared" si="682"/>
        <v>0</v>
      </c>
      <c r="O1081" s="135">
        <f t="shared" si="682"/>
        <v>0</v>
      </c>
      <c r="P1081" s="135">
        <f t="shared" si="682"/>
        <v>0</v>
      </c>
      <c r="Q1081" s="135">
        <f t="shared" si="682"/>
        <v>0</v>
      </c>
      <c r="R1081" s="135">
        <f t="shared" si="682"/>
        <v>0</v>
      </c>
      <c r="S1081" s="135">
        <f t="shared" si="682"/>
        <v>0</v>
      </c>
      <c r="T1081" s="135">
        <f t="shared" si="682"/>
        <v>0</v>
      </c>
      <c r="U1081" s="135">
        <f t="shared" si="682"/>
        <v>0</v>
      </c>
      <c r="V1081" s="135">
        <f t="shared" si="682"/>
        <v>0</v>
      </c>
      <c r="W1081" s="135">
        <f t="shared" si="682"/>
        <v>0</v>
      </c>
      <c r="X1081" s="135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5"/>
      <c r="I1082" s="42"/>
      <c r="J1082" s="135"/>
      <c r="K1082" s="135"/>
      <c r="L1082" s="135"/>
      <c r="M1082" s="135"/>
      <c r="N1082" s="135"/>
      <c r="O1082" s="135"/>
      <c r="P1082" s="135"/>
      <c r="Q1082" s="135"/>
      <c r="R1082" s="135"/>
      <c r="S1082" s="135"/>
      <c r="T1082" s="135"/>
      <c r="U1082" s="135"/>
      <c r="V1082" s="135"/>
      <c r="W1082" s="135"/>
      <c r="X1082" s="135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5"/>
      <c r="I1083" s="42">
        <f>'Plt. Class.'!G$270</f>
        <v>7787593.6295744078</v>
      </c>
      <c r="J1083" s="42">
        <f>SUM(J1048:J1081)</f>
        <v>4724044.5966175292</v>
      </c>
      <c r="K1083" s="42">
        <f t="shared" ref="K1083:X1083" si="684">SUM(K1048:K1081)</f>
        <v>1864522.6367669727</v>
      </c>
      <c r="L1083" s="42">
        <f t="shared" si="684"/>
        <v>18341.347004101353</v>
      </c>
      <c r="M1083" s="42">
        <f t="shared" si="684"/>
        <v>602958.88770444621</v>
      </c>
      <c r="N1083" s="42">
        <f t="shared" si="684"/>
        <v>577726.16148135776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5"/>
      <c r="I1084" s="42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359</v>
      </c>
      <c r="E1085" s="44"/>
      <c r="G1085" s="43"/>
      <c r="H1085" s="135"/>
      <c r="I1085" s="42">
        <f>'Plt. Class.'!G$272</f>
        <v>191821.52533403647</v>
      </c>
      <c r="J1085" s="135">
        <f>+J272+J543+J814</f>
        <v>116361.16153106335</v>
      </c>
      <c r="K1085" s="135">
        <f t="shared" ref="K1085:X1085" si="685">+K272+K543+K814</f>
        <v>45926.327594474933</v>
      </c>
      <c r="L1085" s="135">
        <f t="shared" si="685"/>
        <v>451.77821627036479</v>
      </c>
      <c r="M1085" s="135">
        <f t="shared" si="685"/>
        <v>14851.891232992049</v>
      </c>
      <c r="N1085" s="135">
        <f t="shared" si="685"/>
        <v>14230.366759235772</v>
      </c>
      <c r="O1085" s="135">
        <f t="shared" si="685"/>
        <v>0</v>
      </c>
      <c r="P1085" s="135">
        <f t="shared" si="685"/>
        <v>0</v>
      </c>
      <c r="Q1085" s="135">
        <f t="shared" si="685"/>
        <v>0</v>
      </c>
      <c r="R1085" s="135">
        <f t="shared" si="685"/>
        <v>0</v>
      </c>
      <c r="S1085" s="135">
        <f t="shared" si="685"/>
        <v>0</v>
      </c>
      <c r="T1085" s="135">
        <f t="shared" si="685"/>
        <v>0</v>
      </c>
      <c r="U1085" s="135">
        <f t="shared" si="685"/>
        <v>0</v>
      </c>
      <c r="V1085" s="135">
        <f t="shared" si="685"/>
        <v>0</v>
      </c>
      <c r="W1085" s="135">
        <f t="shared" si="685"/>
        <v>0</v>
      </c>
      <c r="X1085" s="135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657447129.3556807</v>
      </c>
      <c r="J1087" s="42">
        <f t="shared" ref="J1087:X1087" si="686">J946+J958+J997+J1040+J1083</f>
        <v>398815052.08485597</v>
      </c>
      <c r="K1087" s="42">
        <f t="shared" si="686"/>
        <v>157407424.35582408</v>
      </c>
      <c r="L1087" s="42">
        <f t="shared" si="686"/>
        <v>1548420.0267678644</v>
      </c>
      <c r="M1087" s="42">
        <f t="shared" si="686"/>
        <v>50903219.748825863</v>
      </c>
      <c r="N1087" s="42">
        <f t="shared" si="686"/>
        <v>48773013.139407054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362</v>
      </c>
      <c r="E1089" s="44"/>
      <c r="G1089" s="43"/>
      <c r="H1089" s="44"/>
      <c r="I1089" s="42">
        <f>'Plt. Class.'!G$276</f>
        <v>27493203.263484467</v>
      </c>
      <c r="J1089" s="42">
        <f t="shared" ref="J1089:X1089" si="687">J948+J960+J999+J1042+J1085</f>
        <v>16677695.89662951</v>
      </c>
      <c r="K1089" s="42">
        <f t="shared" si="687"/>
        <v>6582482.6358850263</v>
      </c>
      <c r="L1089" s="42">
        <f t="shared" si="687"/>
        <v>64752.015230334815</v>
      </c>
      <c r="M1089" s="42">
        <f t="shared" si="687"/>
        <v>2128676.9761879314</v>
      </c>
      <c r="N1089" s="42">
        <f t="shared" si="687"/>
        <v>2039595.7395516611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8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8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8"/>
      <c r="H1092" s="44"/>
      <c r="I1092" s="130">
        <f>COUNTIFS(I11:I1089,"&gt;0",G11:G1089,"&lt;99")</f>
        <v>266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8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8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8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8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8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8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8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8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8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8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8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8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8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8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8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8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8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8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8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8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8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8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8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8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8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8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8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2.6640625" style="129" customWidth="1"/>
    <col min="7" max="7" width="11.44140625" style="144" customWidth="1"/>
    <col min="8" max="8" width="34.77734375" style="129" bestFit="1" customWidth="1"/>
    <col min="9" max="23" width="14.886718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Demand-Only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8"/>
      <c r="H8" s="44"/>
      <c r="I8" s="44"/>
      <c r="J8" s="44"/>
      <c r="K8" s="44"/>
      <c r="L8" s="44"/>
      <c r="M8" s="44"/>
      <c r="N8" s="131"/>
      <c r="O8" s="131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'Dep. Res. Class'!J$14</f>
        <v>3471.1097749032256</v>
      </c>
      <c r="J14" s="135">
        <f>$I14*VLOOKUP($G14,alloc,6)</f>
        <v>2657.1787984372618</v>
      </c>
      <c r="K14" s="135">
        <f>$I14*VLOOKUP($G14,alloc,7)</f>
        <v>773.62959127403963</v>
      </c>
      <c r="L14" s="135">
        <f>$I14*VLOOKUP($G14,alloc,8)</f>
        <v>2.2983119266077501</v>
      </c>
      <c r="M14" s="135">
        <f>$I14*VLOOKUP($G14,alloc,9)</f>
        <v>24.213201705670389</v>
      </c>
      <c r="N14" s="135">
        <f>$I14*VLOOKUP($G14,alloc,10)</f>
        <v>13.789871559646501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'Dep. Res. Class'!J$15</f>
        <v>49944.277095442099</v>
      </c>
      <c r="J15" s="135">
        <f>$I15*VLOOKUP($G15,alloc,6)</f>
        <v>38232.981037018471</v>
      </c>
      <c r="K15" s="135">
        <f>$I15*VLOOKUP($G15,alloc,7)</f>
        <v>11131.417091786296</v>
      </c>
      <c r="L15" s="135">
        <f>$I15*VLOOKUP($G15,alloc,8)</f>
        <v>33.069402916667229</v>
      </c>
      <c r="M15" s="135">
        <f>$I15*VLOOKUP($G15,alloc,9)</f>
        <v>348.39314622066331</v>
      </c>
      <c r="N15" s="135">
        <f>$I15*VLOOKUP($G15,alloc,10)</f>
        <v>198.41641750000338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'Dep. Res. Class'!J$16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'Dep. Res. Class'!J$18</f>
        <v>53415.386870345326</v>
      </c>
      <c r="J18" s="42">
        <f>SUM(J14:J16)</f>
        <v>40890.159835455735</v>
      </c>
      <c r="K18" s="42">
        <f t="shared" ref="K18:X18" si="1">SUM(K14:K16)</f>
        <v>11905.046683060335</v>
      </c>
      <c r="L18" s="42">
        <f t="shared" si="1"/>
        <v>35.367714843274982</v>
      </c>
      <c r="M18" s="42">
        <f t="shared" si="1"/>
        <v>372.60634792633368</v>
      </c>
      <c r="N18" s="42">
        <f t="shared" si="1"/>
        <v>212.20628905964989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'Dep. Res. Class'!J$22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'Dep. Res. Class'!J$23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'Dep. Res. Class'!J$24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'Dep. Res. Class'!J$25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'Dep. Res. Class'!J$26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'Dep. Res. Class'!J$27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'Dep. Res. Class'!J$28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0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'Dep. Res. Class'!J$34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'Dep. Res. Class'!J$35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'Dep. Res. Class'!J$36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'Dep. Res. Class'!J$37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'Dep. Res. Class'!J$38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'Dep. Res. Class'!J$39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'Dep. Res. Class'!J$40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'Dep. Res. Class'!J$41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'Dep. Res. Class'!J$42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'Dep. Res. Class'!J$43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'Dep. Res. Class'!J$44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'Dep. Res. Class'!J$45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'Dep. Res. Class'!J$46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'Dep. Res. Class'!J$47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'Dep. Res. Class'!J$48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'Dep. Res. Class'!J$49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'Dep. Res. Class'!J$50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'Dep. Res. Class'!J$52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'Dep. Res. Class'!J$56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'Dep. Res. Class'!J$57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'Dep. Res. Class'!J$58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'Dep. Res. Class'!J$59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'Dep. Res. Class'!J$60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'Dep. Res. Class'!J$61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'Dep. Res. Class'!J$62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'Dep. Res. Class'!J$63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'Dep. Res. Class'!J$65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'Dep. Res. Class'!J$69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'Dep. Res. Class'!J$70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'Dep. Res. Class'!J$71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'Dep. Res. Class'!J$72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'Dep. Res. Class'!J$73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'Dep. Res. Class'!J$74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'Dep. Res. Class'!J$75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'Dep. Res. Class'!J$76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'Dep. Res. Class'!J$77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'Dep. Res. Class'!J$78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'Dep. Res. Class'!J$79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'Dep. Res. Class'!J$80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'Dep. Res. Class'!J$81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'Dep. Res. Class'!J$82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'Dep. Res. Class'!J$83</f>
        <v>37374098.806804746</v>
      </c>
      <c r="J83" s="135">
        <f t="shared" si="58"/>
        <v>33273206.650697</v>
      </c>
      <c r="K83" s="135">
        <f t="shared" si="59"/>
        <v>4056971.6016449942</v>
      </c>
      <c r="L83" s="135">
        <f t="shared" si="60"/>
        <v>2504.7063187592735</v>
      </c>
      <c r="M83" s="135">
        <f t="shared" si="61"/>
        <v>26387.610231435727</v>
      </c>
      <c r="N83" s="135">
        <f t="shared" si="62"/>
        <v>15028.237912555642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'Dep. Res. Class'!J$84</f>
        <v>19024487.557569709</v>
      </c>
      <c r="J84" s="135">
        <f t="shared" si="58"/>
        <v>12253043.277098306</v>
      </c>
      <c r="K84" s="135">
        <f t="shared" si="59"/>
        <v>6298850.3898400879</v>
      </c>
      <c r="L84" s="135">
        <f t="shared" si="60"/>
        <v>26951.1375380106</v>
      </c>
      <c r="M84" s="135">
        <f t="shared" si="61"/>
        <v>283935.92786523845</v>
      </c>
      <c r="N84" s="135">
        <f t="shared" si="62"/>
        <v>161706.82522806359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'Dep. Res. Class'!J$85</f>
        <v>24993490.739980765</v>
      </c>
      <c r="J85" s="135">
        <f t="shared" si="58"/>
        <v>16097480.826015038</v>
      </c>
      <c r="K85" s="135">
        <f t="shared" si="59"/>
        <v>8275137.9460074911</v>
      </c>
      <c r="L85" s="135">
        <f t="shared" si="60"/>
        <v>35407.156405650152</v>
      </c>
      <c r="M85" s="135">
        <f t="shared" si="61"/>
        <v>373021.87311868049</v>
      </c>
      <c r="N85" s="135">
        <f t="shared" si="62"/>
        <v>212442.93843390091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'Dep. Res. Class'!J$86</f>
        <v>3972596.4628011356</v>
      </c>
      <c r="J86" s="135">
        <f t="shared" si="58"/>
        <v>2558618.0039725681</v>
      </c>
      <c r="K86" s="135">
        <f t="shared" si="59"/>
        <v>1315293.8129172313</v>
      </c>
      <c r="L86" s="135">
        <f t="shared" si="60"/>
        <v>5627.7990841002711</v>
      </c>
      <c r="M86" s="135">
        <f t="shared" si="61"/>
        <v>59290.052322633848</v>
      </c>
      <c r="N86" s="135">
        <f t="shared" si="62"/>
        <v>33766.794504601632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'Dep. Res. Class'!J$87</f>
        <v>87938.682196943642</v>
      </c>
      <c r="J87" s="135">
        <f t="shared" si="58"/>
        <v>56638.3969833347</v>
      </c>
      <c r="K87" s="135">
        <f t="shared" si="59"/>
        <v>29115.769923476553</v>
      </c>
      <c r="L87" s="135">
        <f t="shared" si="60"/>
        <v>124.57878361397476</v>
      </c>
      <c r="M87" s="135">
        <f t="shared" si="61"/>
        <v>1312.4638048345512</v>
      </c>
      <c r="N87" s="135">
        <f t="shared" si="62"/>
        <v>747.47270168384875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'Dep. Res. Class'!J$88</f>
        <v>2832946.2697525355</v>
      </c>
      <c r="J88" s="135">
        <f t="shared" si="58"/>
        <v>0</v>
      </c>
      <c r="K88" s="135">
        <f t="shared" si="59"/>
        <v>2802605.4155690381</v>
      </c>
      <c r="L88" s="135">
        <f t="shared" si="60"/>
        <v>1730.2816441994385</v>
      </c>
      <c r="M88" s="135">
        <f t="shared" si="61"/>
        <v>18228.882674101125</v>
      </c>
      <c r="N88" s="135">
        <f t="shared" si="62"/>
        <v>10381.689865196629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'Dep. Res. Class'!J$89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5"/>
      <c r="I91" s="42">
        <f>'Dep. Res. Class'!J$91</f>
        <v>88285558.519105822</v>
      </c>
      <c r="J91" s="135">
        <f>SUM(J69:J89)</f>
        <v>64238987.154766247</v>
      </c>
      <c r="K91" s="135">
        <f t="shared" ref="K91:X91" si="75">SUM(K69:K89)</f>
        <v>22777974.93590232</v>
      </c>
      <c r="L91" s="135">
        <f t="shared" si="75"/>
        <v>72345.659774333719</v>
      </c>
      <c r="M91" s="135">
        <f t="shared" si="75"/>
        <v>762176.81001692417</v>
      </c>
      <c r="N91" s="135">
        <f t="shared" si="75"/>
        <v>434073.95864600228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5"/>
      <c r="I92" s="42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5"/>
      <c r="I93" s="42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5"/>
      <c r="I94" s="42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30" si="76">VLOOKUP($G95,alloc,3)</f>
        <v>P, S, T &amp; D Plant - Customer</v>
      </c>
      <c r="I95" s="42">
        <f>'Dep. Res. Class'!J$95</f>
        <v>0</v>
      </c>
      <c r="J95" s="135">
        <f t="shared" ref="J95:J130" si="77">$I95*VLOOKUP($G95,alloc,6)</f>
        <v>0</v>
      </c>
      <c r="K95" s="135">
        <f t="shared" ref="K95:K130" si="78">$I95*VLOOKUP($G95,alloc,7)</f>
        <v>0</v>
      </c>
      <c r="L95" s="135">
        <f t="shared" ref="L95:L130" si="79">$I95*VLOOKUP($G95,alloc,8)</f>
        <v>0</v>
      </c>
      <c r="M95" s="135">
        <f t="shared" ref="M95:M130" si="80">$I95*VLOOKUP($G95,alloc,9)</f>
        <v>0</v>
      </c>
      <c r="N95" s="135">
        <f t="shared" ref="N95:N130" si="81">$I95*VLOOKUP($G95,alloc,10)</f>
        <v>0</v>
      </c>
      <c r="O95" s="135">
        <f t="shared" ref="O95:O130" si="82">$I95*VLOOKUP($G95,alloc,11)</f>
        <v>0</v>
      </c>
      <c r="P95" s="135">
        <f t="shared" ref="P95:P130" si="83">$I95*VLOOKUP($G95,alloc,12)</f>
        <v>0</v>
      </c>
      <c r="Q95" s="135">
        <f t="shared" ref="Q95:Q130" si="84">$I95*VLOOKUP($G95,alloc,13)</f>
        <v>0</v>
      </c>
      <c r="R95" s="135">
        <f t="shared" ref="R95:R130" si="85">$I95*VLOOKUP($G95,alloc,14)</f>
        <v>0</v>
      </c>
      <c r="S95" s="135">
        <f t="shared" ref="S95:S130" si="86">$I95*VLOOKUP($G95,alloc,15)</f>
        <v>0</v>
      </c>
      <c r="T95" s="135">
        <f t="shared" ref="T95:T130" si="87">$I95*VLOOKUP($G95,alloc,16)</f>
        <v>0</v>
      </c>
      <c r="U95" s="135">
        <f t="shared" ref="U95:U130" si="88">$I95*VLOOKUP($G95,alloc,17)</f>
        <v>0</v>
      </c>
      <c r="V95" s="135">
        <f t="shared" ref="V95:V130" si="89">$I95*VLOOKUP($G95,alloc,18)</f>
        <v>0</v>
      </c>
      <c r="W95" s="135">
        <f t="shared" ref="W95:W130" si="90">$I95*VLOOKUP($G95,alloc,19)</f>
        <v>0</v>
      </c>
      <c r="X95" s="135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8">
        <v>39000</v>
      </c>
      <c r="E96" s="137" t="s">
        <v>149</v>
      </c>
      <c r="G96" s="43">
        <v>6.2</v>
      </c>
      <c r="H96" s="135" t="str">
        <f t="shared" si="76"/>
        <v>P, S, T &amp; D Plant - Customer</v>
      </c>
      <c r="I96" s="42">
        <f>'Dep. Res. Class'!J$96</f>
        <v>412222.37740520021</v>
      </c>
      <c r="J96" s="135">
        <f t="shared" si="77"/>
        <v>315561.48681959778</v>
      </c>
      <c r="K96" s="135">
        <f t="shared" si="78"/>
        <v>91874.774935600843</v>
      </c>
      <c r="L96" s="135">
        <f t="shared" si="79"/>
        <v>272.94314148603576</v>
      </c>
      <c r="M96" s="135">
        <f t="shared" si="80"/>
        <v>2875.5136595993631</v>
      </c>
      <c r="N96" s="135">
        <f t="shared" si="81"/>
        <v>1637.6588489162145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8">
        <v>39002</v>
      </c>
      <c r="E97" s="137" t="s">
        <v>574</v>
      </c>
      <c r="G97" s="43">
        <v>6.2</v>
      </c>
      <c r="H97" s="135" t="str">
        <f t="shared" si="76"/>
        <v>P, S, T &amp; D Plant - Customer</v>
      </c>
      <c r="I97" s="42">
        <f>'Dep. Res. Class'!J$97</f>
        <v>42313.537048853417</v>
      </c>
      <c r="J97" s="135">
        <f t="shared" si="77"/>
        <v>32391.55221941592</v>
      </c>
      <c r="K97" s="135">
        <f t="shared" si="78"/>
        <v>9430.7027133349748</v>
      </c>
      <c r="L97" s="135">
        <f t="shared" si="79"/>
        <v>28.016891761670095</v>
      </c>
      <c r="M97" s="135">
        <f t="shared" si="80"/>
        <v>295.1638737708343</v>
      </c>
      <c r="N97" s="135">
        <f t="shared" si="81"/>
        <v>168.10135057002057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39003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'Dep. Res. Class'!J$98</f>
        <v>111670.49745478219</v>
      </c>
      <c r="J98" s="135">
        <f t="shared" si="77"/>
        <v>85485.18989321281</v>
      </c>
      <c r="K98" s="135">
        <f t="shared" si="78"/>
        <v>24888.75515489003</v>
      </c>
      <c r="L98" s="135">
        <f t="shared" si="79"/>
        <v>73.939936445168129</v>
      </c>
      <c r="M98" s="135">
        <f t="shared" si="80"/>
        <v>778.9728515631798</v>
      </c>
      <c r="N98" s="135">
        <f t="shared" si="81"/>
        <v>443.63961867100869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'Dep. Res. Class'!J$99</f>
        <v>1850.4357228735132</v>
      </c>
      <c r="J99" s="135">
        <f t="shared" si="77"/>
        <v>1416.5321437658974</v>
      </c>
      <c r="K99" s="135">
        <f t="shared" si="78"/>
        <v>412.41906041575123</v>
      </c>
      <c r="L99" s="135">
        <f t="shared" si="79"/>
        <v>1.2252215478894786</v>
      </c>
      <c r="M99" s="135">
        <f t="shared" si="80"/>
        <v>12.907967856638452</v>
      </c>
      <c r="N99" s="135">
        <f t="shared" si="81"/>
        <v>7.3513292873368705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575</v>
      </c>
      <c r="G100" s="43">
        <v>6.2</v>
      </c>
      <c r="H100" s="135" t="str">
        <f t="shared" si="76"/>
        <v>P, S, T &amp; D Plant - Customer</v>
      </c>
      <c r="I100" s="42">
        <f>'Dep. Res. Class'!J$100</f>
        <v>510762.15580263233</v>
      </c>
      <c r="J100" s="135">
        <f t="shared" si="77"/>
        <v>390994.94382332009</v>
      </c>
      <c r="K100" s="135">
        <f t="shared" si="78"/>
        <v>113836.99838270148</v>
      </c>
      <c r="L100" s="135">
        <f t="shared" si="79"/>
        <v>338.18888783884796</v>
      </c>
      <c r="M100" s="135">
        <f t="shared" si="80"/>
        <v>3562.8913817388498</v>
      </c>
      <c r="N100" s="135">
        <f t="shared" si="81"/>
        <v>2029.1333270330879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'Dep. Res. Class'!J$101</f>
        <v>412097.12787586031</v>
      </c>
      <c r="J101" s="135">
        <f t="shared" si="77"/>
        <v>315465.60670762829</v>
      </c>
      <c r="K101" s="135">
        <f t="shared" si="78"/>
        <v>91846.859730241718</v>
      </c>
      <c r="L101" s="135">
        <f t="shared" si="79"/>
        <v>272.86021051993231</v>
      </c>
      <c r="M101" s="135">
        <f t="shared" si="80"/>
        <v>2874.6399643508366</v>
      </c>
      <c r="N101" s="135">
        <f t="shared" si="81"/>
        <v>1637.1612631195937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'Dep. Res. Class'!J$102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'Dep. Res. Class'!J$103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'Dep. Res. Class'!J$104</f>
        <v>37837.760525227961</v>
      </c>
      <c r="J104" s="135">
        <f t="shared" si="77"/>
        <v>28965.288212697102</v>
      </c>
      <c r="K104" s="135">
        <f t="shared" si="78"/>
        <v>8433.1562837632264</v>
      </c>
      <c r="L104" s="135">
        <f t="shared" si="79"/>
        <v>25.053363889560043</v>
      </c>
      <c r="M104" s="135">
        <f t="shared" si="80"/>
        <v>263.9424815407171</v>
      </c>
      <c r="N104" s="135">
        <f t="shared" si="81"/>
        <v>150.32018333736025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'Dep. Res. Class'!J$105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'Dep. Res. Class'!J$106</f>
        <v>-1062.5203319748146</v>
      </c>
      <c r="J106" s="135">
        <f t="shared" si="77"/>
        <v>-813.37286404625786</v>
      </c>
      <c r="K106" s="135">
        <f t="shared" si="78"/>
        <v>-236.81105567136663</v>
      </c>
      <c r="L106" s="135">
        <f t="shared" si="79"/>
        <v>-0.70352230543012007</v>
      </c>
      <c r="M106" s="135">
        <f t="shared" si="80"/>
        <v>-7.4117561191792944</v>
      </c>
      <c r="N106" s="135">
        <f t="shared" si="81"/>
        <v>-4.2211338325807199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'Dep. Res. Class'!J$107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39400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'Dep. Res. Class'!J$108</f>
        <v>492259.30919119203</v>
      </c>
      <c r="J108" s="135">
        <f t="shared" si="77"/>
        <v>376830.77878246468</v>
      </c>
      <c r="K108" s="135">
        <f t="shared" si="78"/>
        <v>109713.14445998482</v>
      </c>
      <c r="L108" s="135">
        <f t="shared" si="79"/>
        <v>325.93767257889482</v>
      </c>
      <c r="M108" s="135">
        <f t="shared" si="80"/>
        <v>3433.8222406903292</v>
      </c>
      <c r="N108" s="135">
        <f t="shared" si="81"/>
        <v>1955.6260354733688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39600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'Dep. Res. Class'!J$109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39603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'Dep. Res. Class'!J$110</f>
        <v>16259.863649261159</v>
      </c>
      <c r="J110" s="135">
        <f t="shared" si="77"/>
        <v>12447.132979394764</v>
      </c>
      <c r="K110" s="135">
        <f t="shared" si="78"/>
        <v>3623.9452177798753</v>
      </c>
      <c r="L110" s="135">
        <f t="shared" si="79"/>
        <v>10.766077990476294</v>
      </c>
      <c r="M110" s="135">
        <f t="shared" si="80"/>
        <v>113.42290615318689</v>
      </c>
      <c r="N110" s="135">
        <f t="shared" si="81"/>
        <v>64.596467942857757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39604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'Dep. Res. Class'!J$111</f>
        <v>25716.414610560943</v>
      </c>
      <c r="J111" s="135">
        <f t="shared" si="77"/>
        <v>19686.243336084033</v>
      </c>
      <c r="K111" s="135">
        <f t="shared" si="78"/>
        <v>5731.5903599610801</v>
      </c>
      <c r="L111" s="135">
        <f t="shared" si="79"/>
        <v>17.02750596837285</v>
      </c>
      <c r="M111" s="135">
        <f t="shared" si="80"/>
        <v>179.38837273722388</v>
      </c>
      <c r="N111" s="135">
        <f t="shared" si="81"/>
        <v>102.1650358102371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39605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'Dep. Res. Class'!J$112</f>
        <v>7552.031140575049</v>
      </c>
      <c r="J112" s="135">
        <f t="shared" si="77"/>
        <v>5781.1761463042358</v>
      </c>
      <c r="K112" s="135">
        <f t="shared" si="78"/>
        <v>1683.1719949665903</v>
      </c>
      <c r="L112" s="135">
        <f t="shared" si="79"/>
        <v>5.0003959442569563</v>
      </c>
      <c r="M112" s="135">
        <f t="shared" si="80"/>
        <v>52.680227694425412</v>
      </c>
      <c r="N112" s="135">
        <f t="shared" si="81"/>
        <v>30.002375665541738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39700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'Dep. Res. Class'!J$113</f>
        <v>83851.515829186945</v>
      </c>
      <c r="J113" s="135">
        <f t="shared" si="77"/>
        <v>64189.404693878889</v>
      </c>
      <c r="K113" s="135">
        <f t="shared" si="78"/>
        <v>18688.551536936378</v>
      </c>
      <c r="L113" s="135">
        <f t="shared" si="79"/>
        <v>55.520266252522035</v>
      </c>
      <c r="M113" s="135">
        <f t="shared" si="80"/>
        <v>584.9177346040351</v>
      </c>
      <c r="N113" s="135">
        <f t="shared" si="81"/>
        <v>333.12159751513218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39701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'Dep. Res. Class'!J$114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39702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'Dep. Res. Class'!J$115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39705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'Dep. Res. Class'!J$116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39800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'Dep. Res. Class'!J$117</f>
        <v>705747.34890695882</v>
      </c>
      <c r="J117" s="135">
        <f t="shared" si="77"/>
        <v>540258.59571703081</v>
      </c>
      <c r="K117" s="135">
        <f t="shared" si="78"/>
        <v>157294.6603490377</v>
      </c>
      <c r="L117" s="135">
        <f t="shared" si="79"/>
        <v>467.29364795438852</v>
      </c>
      <c r="M117" s="135">
        <f t="shared" si="80"/>
        <v>4923.0373052096156</v>
      </c>
      <c r="N117" s="135">
        <f t="shared" si="81"/>
        <v>2803.7618877263308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39900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'Dep. Res. Class'!J$118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39901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'Dep. Res. Class'!J$119</f>
        <v>1952.158584802417</v>
      </c>
      <c r="J119" s="135">
        <f t="shared" si="77"/>
        <v>1494.4022918056205</v>
      </c>
      <c r="K119" s="135">
        <f t="shared" si="78"/>
        <v>435.09071910723623</v>
      </c>
      <c r="L119" s="135">
        <f t="shared" si="79"/>
        <v>1.2925748965130872</v>
      </c>
      <c r="M119" s="135">
        <f t="shared" si="80"/>
        <v>13.617549613968865</v>
      </c>
      <c r="N119" s="135">
        <f t="shared" si="81"/>
        <v>7.7554493790785228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39902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'Dep. Res. Class'!J$120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39903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'Dep. Res. Class'!J$121</f>
        <v>20250.08814363664</v>
      </c>
      <c r="J121" s="135">
        <f t="shared" si="77"/>
        <v>15501.700715661524</v>
      </c>
      <c r="K121" s="135">
        <f t="shared" si="78"/>
        <v>4513.2733995028029</v>
      </c>
      <c r="L121" s="135">
        <f t="shared" si="79"/>
        <v>13.408109254244444</v>
      </c>
      <c r="M121" s="135">
        <f t="shared" si="80"/>
        <v>141.25726369260346</v>
      </c>
      <c r="N121" s="135">
        <f t="shared" si="81"/>
        <v>80.448655525466663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39904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'Dep. Res. Class'!J$122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39905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'Dep. Res. Class'!J$123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39906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'Dep. Res. Class'!J$124</f>
        <v>445877.23211498122</v>
      </c>
      <c r="J124" s="135">
        <f t="shared" si="77"/>
        <v>341324.70728755597</v>
      </c>
      <c r="K124" s="135">
        <f t="shared" si="78"/>
        <v>99375.658855136615</v>
      </c>
      <c r="L124" s="135">
        <f t="shared" si="79"/>
        <v>295.22689480521655</v>
      </c>
      <c r="M124" s="135">
        <f t="shared" si="80"/>
        <v>3110.2777086521414</v>
      </c>
      <c r="N124" s="135">
        <f t="shared" si="81"/>
        <v>1771.3613688312994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39907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'Dep. Res. Class'!J$125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39908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'Dep. Res. Class'!J$126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39909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'Dep. Res. Class'!J$127</f>
        <v>51398.894381445483</v>
      </c>
      <c r="J127" s="135">
        <f t="shared" si="77"/>
        <v>39346.509119637616</v>
      </c>
      <c r="K127" s="135">
        <f t="shared" si="78"/>
        <v>11455.617433869204</v>
      </c>
      <c r="L127" s="135">
        <f t="shared" si="79"/>
        <v>34.032542798108921</v>
      </c>
      <c r="M127" s="135">
        <f t="shared" si="80"/>
        <v>358.54002835190812</v>
      </c>
      <c r="N127" s="135">
        <f t="shared" si="81"/>
        <v>204.1952567886535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46"/>
      <c r="E128" s="137" t="s">
        <v>332</v>
      </c>
      <c r="G128" s="43">
        <v>6.2</v>
      </c>
      <c r="H128" s="135" t="str">
        <f t="shared" si="76"/>
        <v>P, S, T &amp; D Plant - Customer</v>
      </c>
      <c r="I128" s="42">
        <f>'Dep. Res. Class'!J$128</f>
        <v>0</v>
      </c>
      <c r="J128" s="135">
        <f t="shared" si="77"/>
        <v>0</v>
      </c>
      <c r="K128" s="135">
        <f t="shared" si="78"/>
        <v>0</v>
      </c>
      <c r="L128" s="135">
        <f t="shared" si="79"/>
        <v>0</v>
      </c>
      <c r="M128" s="135">
        <f t="shared" si="80"/>
        <v>0</v>
      </c>
      <c r="N128" s="135">
        <f t="shared" si="81"/>
        <v>0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 t="s">
        <v>366</v>
      </c>
      <c r="G129" s="43">
        <v>6.2</v>
      </c>
      <c r="H129" s="135" t="str">
        <f t="shared" si="76"/>
        <v>P, S, T &amp; D Plant - Customer</v>
      </c>
      <c r="I129" s="42">
        <f>'Dep. Res. Class'!J$129</f>
        <v>-1380262.4000600465</v>
      </c>
      <c r="J129" s="135">
        <f t="shared" si="77"/>
        <v>-1056608.4692098042</v>
      </c>
      <c r="K129" s="135">
        <f t="shared" si="78"/>
        <v>-307628.36834774242</v>
      </c>
      <c r="L129" s="135">
        <f t="shared" si="79"/>
        <v>-913.90758046385486</v>
      </c>
      <c r="M129" s="135">
        <f t="shared" si="80"/>
        <v>-9628.2094392530071</v>
      </c>
      <c r="N129" s="135">
        <f t="shared" si="81"/>
        <v>-5483.4454827831287</v>
      </c>
      <c r="O129" s="135">
        <f t="shared" si="82"/>
        <v>0</v>
      </c>
      <c r="P129" s="135">
        <f t="shared" si="83"/>
        <v>0</v>
      </c>
      <c r="Q129" s="135">
        <f t="shared" si="84"/>
        <v>0</v>
      </c>
      <c r="R129" s="135">
        <f t="shared" si="85"/>
        <v>0</v>
      </c>
      <c r="S129" s="135">
        <f t="shared" si="86"/>
        <v>0</v>
      </c>
      <c r="T129" s="135">
        <f t="shared" si="87"/>
        <v>0</v>
      </c>
      <c r="U129" s="135">
        <f t="shared" si="88"/>
        <v>0</v>
      </c>
      <c r="V129" s="135">
        <f t="shared" si="89"/>
        <v>0</v>
      </c>
      <c r="W129" s="135">
        <f t="shared" si="90"/>
        <v>0</v>
      </c>
      <c r="X129" s="135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6"/>
      <c r="E130" s="153" t="s">
        <v>473</v>
      </c>
      <c r="G130" s="43">
        <v>6.2</v>
      </c>
      <c r="H130" s="135" t="str">
        <f t="shared" si="76"/>
        <v>P, S, T &amp; D Plant - Customer</v>
      </c>
      <c r="I130" s="42">
        <f>'Dep. Res. Class'!J$130</f>
        <v>0</v>
      </c>
      <c r="J130" s="135">
        <f t="shared" si="77"/>
        <v>0</v>
      </c>
      <c r="K130" s="135">
        <f t="shared" si="78"/>
        <v>0</v>
      </c>
      <c r="L130" s="135">
        <f t="shared" si="79"/>
        <v>0</v>
      </c>
      <c r="M130" s="135">
        <f t="shared" si="80"/>
        <v>0</v>
      </c>
      <c r="N130" s="135">
        <f t="shared" si="81"/>
        <v>0</v>
      </c>
      <c r="O130" s="135">
        <f t="shared" si="82"/>
        <v>0</v>
      </c>
      <c r="P130" s="135">
        <f t="shared" si="83"/>
        <v>0</v>
      </c>
      <c r="Q130" s="135">
        <f t="shared" si="84"/>
        <v>0</v>
      </c>
      <c r="R130" s="135">
        <f t="shared" si="85"/>
        <v>0</v>
      </c>
      <c r="S130" s="135">
        <f t="shared" si="86"/>
        <v>0</v>
      </c>
      <c r="T130" s="135">
        <f t="shared" si="87"/>
        <v>0</v>
      </c>
      <c r="U130" s="135">
        <f t="shared" si="88"/>
        <v>0</v>
      </c>
      <c r="V130" s="135">
        <f t="shared" si="89"/>
        <v>0</v>
      </c>
      <c r="W130" s="135">
        <f t="shared" si="90"/>
        <v>0</v>
      </c>
      <c r="X130" s="135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0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1998293.8279960095</v>
      </c>
      <c r="J132" s="135">
        <f>SUM(J95:J130)</f>
        <v>1529719.408815606</v>
      </c>
      <c r="K132" s="135">
        <f t="shared" ref="K132:X132" si="94">SUM(K95:K130)</f>
        <v>445373.19118381647</v>
      </c>
      <c r="L132" s="135">
        <f t="shared" si="94"/>
        <v>1323.1222391628132</v>
      </c>
      <c r="M132" s="135">
        <f t="shared" si="94"/>
        <v>13939.372322447673</v>
      </c>
      <c r="N132" s="135">
        <f t="shared" si="94"/>
        <v>7938.7334349768771</v>
      </c>
      <c r="O132" s="135">
        <f t="shared" si="94"/>
        <v>0</v>
      </c>
      <c r="P132" s="135">
        <f t="shared" si="94"/>
        <v>0</v>
      </c>
      <c r="Q132" s="135">
        <f t="shared" si="94"/>
        <v>0</v>
      </c>
      <c r="R132" s="135">
        <f t="shared" si="94"/>
        <v>0</v>
      </c>
      <c r="S132" s="135">
        <f t="shared" si="94"/>
        <v>0</v>
      </c>
      <c r="T132" s="135">
        <f t="shared" si="94"/>
        <v>0</v>
      </c>
      <c r="U132" s="135">
        <f t="shared" si="94"/>
        <v>0</v>
      </c>
      <c r="V132" s="135">
        <f t="shared" si="94"/>
        <v>0</v>
      </c>
      <c r="W132" s="135">
        <f t="shared" si="94"/>
        <v>0</v>
      </c>
      <c r="X132" s="135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0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365</v>
      </c>
      <c r="E134" s="44"/>
      <c r="G134" s="43"/>
      <c r="H134" s="44"/>
      <c r="I134" s="42">
        <f>'Dep. Res. Class'!J$134</f>
        <v>90337267.733972177</v>
      </c>
      <c r="J134" s="42">
        <f>J132+J91+J65+J52+J30+J18</f>
        <v>65809596.723417312</v>
      </c>
      <c r="K134" s="42">
        <f t="shared" ref="K134:X134" si="95">K132+K91+K65+K52+K30+K18</f>
        <v>23235253.173769198</v>
      </c>
      <c r="L134" s="42">
        <f t="shared" si="95"/>
        <v>73704.149728339806</v>
      </c>
      <c r="M134" s="42">
        <f t="shared" si="95"/>
        <v>776488.78868729819</v>
      </c>
      <c r="N134" s="42">
        <f t="shared" si="95"/>
        <v>442224.89837003883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0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358</v>
      </c>
      <c r="E136" s="44"/>
      <c r="G136" s="43"/>
      <c r="H136" s="44"/>
      <c r="I136" s="42"/>
      <c r="J136" s="150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0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333</v>
      </c>
      <c r="E138" s="44"/>
      <c r="G138" s="43"/>
      <c r="H138" s="44"/>
      <c r="I138" s="42"/>
      <c r="J138" s="150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0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30100</v>
      </c>
      <c r="D140" s="44"/>
      <c r="E140" s="137" t="s">
        <v>334</v>
      </c>
      <c r="G140" s="43">
        <v>99</v>
      </c>
      <c r="H140" s="135" t="str">
        <f>VLOOKUP($G140,alloc,3)</f>
        <v>-</v>
      </c>
      <c r="I140" s="42">
        <f>'Dep. Res. Class'!J$140</f>
        <v>0</v>
      </c>
      <c r="J140" s="135">
        <f>$I140*VLOOKUP($G140,alloc,6)</f>
        <v>0</v>
      </c>
      <c r="K140" s="135">
        <f>$I140*VLOOKUP($G140,alloc,7)</f>
        <v>0</v>
      </c>
      <c r="L140" s="135">
        <f>$I140*VLOOKUP($G140,alloc,8)</f>
        <v>0</v>
      </c>
      <c r="M140" s="135">
        <f>$I140*VLOOKUP($G140,alloc,9)</f>
        <v>0</v>
      </c>
      <c r="N140" s="135">
        <f>$I140*VLOOKUP($G140,alloc,10)</f>
        <v>0</v>
      </c>
      <c r="O140" s="135">
        <f>$I140*VLOOKUP($G140,alloc,11)</f>
        <v>0</v>
      </c>
      <c r="P140" s="135">
        <f>$I140*VLOOKUP($G140,alloc,12)</f>
        <v>0</v>
      </c>
      <c r="Q140" s="135">
        <f>$I140*VLOOKUP($G140,alloc,13)</f>
        <v>0</v>
      </c>
      <c r="R140" s="135">
        <f>$I140*VLOOKUP($G140,alloc,14)</f>
        <v>0</v>
      </c>
      <c r="S140" s="135">
        <f>$I140*VLOOKUP($G140,alloc,15)</f>
        <v>0</v>
      </c>
      <c r="T140" s="135">
        <f>$I140*VLOOKUP($G140,alloc,16)</f>
        <v>0</v>
      </c>
      <c r="U140" s="135">
        <f>$I140*VLOOKUP($G140,alloc,17)</f>
        <v>0</v>
      </c>
      <c r="V140" s="135">
        <f>$I140*VLOOKUP($G140,alloc,18)</f>
        <v>0</v>
      </c>
      <c r="W140" s="135">
        <f>$I140*VLOOKUP($G140,alloc,19)</f>
        <v>0</v>
      </c>
      <c r="X140" s="135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6">
        <v>30200</v>
      </c>
      <c r="D141" s="44"/>
      <c r="E141" s="137" t="s">
        <v>196</v>
      </c>
      <c r="G141" s="43">
        <v>99</v>
      </c>
      <c r="H141" s="135" t="str">
        <f>VLOOKUP($G141,alloc,3)</f>
        <v>-</v>
      </c>
      <c r="I141" s="42">
        <f>'Dep. Res. Class'!J$141</f>
        <v>0</v>
      </c>
      <c r="J141" s="135">
        <f>$I141*VLOOKUP($G141,alloc,6)</f>
        <v>0</v>
      </c>
      <c r="K141" s="135">
        <f>$I141*VLOOKUP($G141,alloc,7)</f>
        <v>0</v>
      </c>
      <c r="L141" s="135">
        <f>$I141*VLOOKUP($G141,alloc,8)</f>
        <v>0</v>
      </c>
      <c r="M141" s="135">
        <f>$I141*VLOOKUP($G141,alloc,9)</f>
        <v>0</v>
      </c>
      <c r="N141" s="135">
        <f>$I141*VLOOKUP($G141,alloc,10)</f>
        <v>0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8">
        <v>30300</v>
      </c>
      <c r="D142" s="44"/>
      <c r="E142" s="137" t="s">
        <v>335</v>
      </c>
      <c r="G142" s="43">
        <v>99</v>
      </c>
      <c r="H142" s="135" t="str">
        <f>VLOOKUP($G142,alloc,3)</f>
        <v>-</v>
      </c>
      <c r="I142" s="42">
        <f>'Dep. Res. Class'!J$142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0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336</v>
      </c>
      <c r="E144" s="44"/>
      <c r="G144" s="43"/>
      <c r="H144" s="44"/>
      <c r="I144" s="42"/>
      <c r="J144" s="150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0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0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0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1">
        <v>37400</v>
      </c>
      <c r="E148" s="137" t="s">
        <v>125</v>
      </c>
      <c r="G148" s="43">
        <v>6.2</v>
      </c>
      <c r="H148" s="135" t="str">
        <f t="shared" ref="H148:H182" si="97">VLOOKUP($G148,alloc,3)</f>
        <v>P, S, T &amp; D Plant - Customer</v>
      </c>
      <c r="I148" s="42">
        <f>'Dep. Res. Class'!J$148</f>
        <v>0</v>
      </c>
      <c r="J148" s="135">
        <f t="shared" ref="J148:J182" si="98">$I148*VLOOKUP($G148,alloc,6)</f>
        <v>0</v>
      </c>
      <c r="K148" s="135">
        <f t="shared" ref="K148:K182" si="99">$I148*VLOOKUP($G148,alloc,7)</f>
        <v>0</v>
      </c>
      <c r="L148" s="135">
        <f t="shared" ref="L148:L182" si="100">$I148*VLOOKUP($G148,alloc,8)</f>
        <v>0</v>
      </c>
      <c r="M148" s="135">
        <f t="shared" ref="M148:M182" si="101">$I148*VLOOKUP($G148,alloc,9)</f>
        <v>0</v>
      </c>
      <c r="N148" s="135">
        <f t="shared" ref="N148:N182" si="102">$I148*VLOOKUP($G148,alloc,10)</f>
        <v>0</v>
      </c>
      <c r="O148" s="135">
        <f t="shared" ref="O148:O182" si="103">$I148*VLOOKUP($G148,alloc,11)</f>
        <v>0</v>
      </c>
      <c r="P148" s="135">
        <f t="shared" ref="P148:P182" si="104">$I148*VLOOKUP($G148,alloc,12)</f>
        <v>0</v>
      </c>
      <c r="Q148" s="135">
        <f t="shared" ref="Q148:Q182" si="105">$I148*VLOOKUP($G148,alloc,13)</f>
        <v>0</v>
      </c>
      <c r="R148" s="135">
        <f t="shared" ref="R148:R182" si="106">$I148*VLOOKUP($G148,alloc,14)</f>
        <v>0</v>
      </c>
      <c r="S148" s="135">
        <f t="shared" ref="S148:S182" si="107">$I148*VLOOKUP($G148,alloc,15)</f>
        <v>0</v>
      </c>
      <c r="T148" s="135">
        <f t="shared" ref="T148:T182" si="108">$I148*VLOOKUP($G148,alloc,16)</f>
        <v>0</v>
      </c>
      <c r="U148" s="135">
        <f t="shared" ref="U148:U182" si="109">$I148*VLOOKUP($G148,alloc,17)</f>
        <v>0</v>
      </c>
      <c r="V148" s="135">
        <f t="shared" ref="V148:V182" si="110">$I148*VLOOKUP($G148,alloc,18)</f>
        <v>0</v>
      </c>
      <c r="W148" s="135">
        <f t="shared" ref="W148:W182" si="111">$I148*VLOOKUP($G148,alloc,19)</f>
        <v>0</v>
      </c>
      <c r="X148" s="135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1">
        <v>39001</v>
      </c>
      <c r="E149" s="137" t="s">
        <v>302</v>
      </c>
      <c r="G149" s="43">
        <v>6.2</v>
      </c>
      <c r="H149" s="135" t="str">
        <f t="shared" si="97"/>
        <v>P, S, T &amp; D Plant - Customer</v>
      </c>
      <c r="I149" s="42">
        <f>'Dep. Res. Class'!J$149</f>
        <v>21142.997544231963</v>
      </c>
      <c r="J149" s="135">
        <f t="shared" si="98"/>
        <v>16185.234248752786</v>
      </c>
      <c r="K149" s="135">
        <f t="shared" si="99"/>
        <v>4712.2821256519392</v>
      </c>
      <c r="L149" s="135">
        <f t="shared" si="100"/>
        <v>13.999327757216054</v>
      </c>
      <c r="M149" s="135">
        <f t="shared" si="101"/>
        <v>147.48587552672691</v>
      </c>
      <c r="N149" s="135">
        <f t="shared" si="102"/>
        <v>83.995966543296319</v>
      </c>
      <c r="O149" s="135">
        <f t="shared" si="103"/>
        <v>0</v>
      </c>
      <c r="P149" s="135">
        <f t="shared" si="104"/>
        <v>0</v>
      </c>
      <c r="Q149" s="135">
        <f t="shared" si="105"/>
        <v>0</v>
      </c>
      <c r="R149" s="135">
        <f t="shared" si="106"/>
        <v>0</v>
      </c>
      <c r="S149" s="135">
        <f t="shared" si="107"/>
        <v>0</v>
      </c>
      <c r="T149" s="135">
        <f t="shared" si="108"/>
        <v>0</v>
      </c>
      <c r="U149" s="135">
        <f t="shared" si="109"/>
        <v>0</v>
      </c>
      <c r="V149" s="135">
        <f t="shared" si="110"/>
        <v>0</v>
      </c>
      <c r="W149" s="135">
        <f t="shared" si="111"/>
        <v>0</v>
      </c>
      <c r="X149" s="135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1">
        <v>36602</v>
      </c>
      <c r="E150" s="137" t="s">
        <v>149</v>
      </c>
      <c r="G150" s="43">
        <v>6.2</v>
      </c>
      <c r="H150" s="135" t="str">
        <f t="shared" si="97"/>
        <v>P, S, T &amp; D Plant - Customer</v>
      </c>
      <c r="I150" s="42">
        <f>'Dep. Res. Class'!J$150</f>
        <v>0</v>
      </c>
      <c r="J150" s="135">
        <f t="shared" si="98"/>
        <v>0</v>
      </c>
      <c r="K150" s="135">
        <f t="shared" si="99"/>
        <v>0</v>
      </c>
      <c r="L150" s="135">
        <f t="shared" si="100"/>
        <v>0</v>
      </c>
      <c r="M150" s="135">
        <f t="shared" si="101"/>
        <v>0</v>
      </c>
      <c r="N150" s="135">
        <f t="shared" si="102"/>
        <v>0</v>
      </c>
      <c r="O150" s="135">
        <f t="shared" si="103"/>
        <v>0</v>
      </c>
      <c r="P150" s="135">
        <f t="shared" si="104"/>
        <v>0</v>
      </c>
      <c r="Q150" s="135">
        <f t="shared" si="105"/>
        <v>0</v>
      </c>
      <c r="R150" s="135">
        <f t="shared" si="106"/>
        <v>0</v>
      </c>
      <c r="S150" s="135">
        <f t="shared" si="107"/>
        <v>0</v>
      </c>
      <c r="T150" s="135">
        <f t="shared" si="108"/>
        <v>0</v>
      </c>
      <c r="U150" s="135">
        <f t="shared" si="109"/>
        <v>0</v>
      </c>
      <c r="V150" s="135">
        <f t="shared" si="110"/>
        <v>0</v>
      </c>
      <c r="W150" s="135">
        <f t="shared" si="111"/>
        <v>0</v>
      </c>
      <c r="X150" s="135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1">
        <v>38900</v>
      </c>
      <c r="E151" s="137" t="s">
        <v>125</v>
      </c>
      <c r="G151" s="43">
        <v>6.2</v>
      </c>
      <c r="H151" s="135" t="str">
        <f t="shared" si="97"/>
        <v>P, S, T &amp; D Plant - Customer</v>
      </c>
      <c r="I151" s="42">
        <f>'Dep. Res. Class'!J$151</f>
        <v>0</v>
      </c>
      <c r="J151" s="135">
        <f t="shared" si="98"/>
        <v>0</v>
      </c>
      <c r="K151" s="135">
        <f t="shared" si="99"/>
        <v>0</v>
      </c>
      <c r="L151" s="135">
        <f t="shared" si="100"/>
        <v>0</v>
      </c>
      <c r="M151" s="135">
        <f t="shared" si="101"/>
        <v>0</v>
      </c>
      <c r="N151" s="135">
        <f t="shared" si="102"/>
        <v>0</v>
      </c>
      <c r="O151" s="135">
        <f t="shared" si="103"/>
        <v>0</v>
      </c>
      <c r="P151" s="135">
        <f t="shared" si="104"/>
        <v>0</v>
      </c>
      <c r="Q151" s="135">
        <f t="shared" si="105"/>
        <v>0</v>
      </c>
      <c r="R151" s="135">
        <f t="shared" si="106"/>
        <v>0</v>
      </c>
      <c r="S151" s="135">
        <f t="shared" si="107"/>
        <v>0</v>
      </c>
      <c r="T151" s="135">
        <f t="shared" si="108"/>
        <v>0</v>
      </c>
      <c r="U151" s="135">
        <f t="shared" si="109"/>
        <v>0</v>
      </c>
      <c r="V151" s="135">
        <f t="shared" si="110"/>
        <v>0</v>
      </c>
      <c r="W151" s="135">
        <f t="shared" si="111"/>
        <v>0</v>
      </c>
      <c r="X151" s="135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1">
        <v>39004</v>
      </c>
      <c r="E152" s="137" t="s">
        <v>304</v>
      </c>
      <c r="G152" s="43">
        <v>6.2</v>
      </c>
      <c r="H152" s="135" t="str">
        <f t="shared" si="97"/>
        <v>P, S, T &amp; D Plant - Customer</v>
      </c>
      <c r="I152" s="42">
        <f>'Dep. Res. Class'!J$152</f>
        <v>1904.8869328807646</v>
      </c>
      <c r="J152" s="135">
        <f t="shared" si="98"/>
        <v>1458.215239422115</v>
      </c>
      <c r="K152" s="135">
        <f t="shared" si="99"/>
        <v>424.55496797098294</v>
      </c>
      <c r="L152" s="135">
        <f t="shared" si="100"/>
        <v>1.2612751081320031</v>
      </c>
      <c r="M152" s="135">
        <f t="shared" si="101"/>
        <v>13.287799730742794</v>
      </c>
      <c r="N152" s="135">
        <f t="shared" si="102"/>
        <v>7.567650648792017</v>
      </c>
      <c r="O152" s="135">
        <f t="shared" si="103"/>
        <v>0</v>
      </c>
      <c r="P152" s="135">
        <f t="shared" si="104"/>
        <v>0</v>
      </c>
      <c r="Q152" s="135">
        <f t="shared" si="105"/>
        <v>0</v>
      </c>
      <c r="R152" s="135">
        <f t="shared" si="106"/>
        <v>0</v>
      </c>
      <c r="S152" s="135">
        <f t="shared" si="107"/>
        <v>0</v>
      </c>
      <c r="T152" s="135">
        <f t="shared" si="108"/>
        <v>0</v>
      </c>
      <c r="U152" s="135">
        <f t="shared" si="109"/>
        <v>0</v>
      </c>
      <c r="V152" s="135">
        <f t="shared" si="110"/>
        <v>0</v>
      </c>
      <c r="W152" s="135">
        <f t="shared" si="111"/>
        <v>0</v>
      </c>
      <c r="X152" s="135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1">
        <v>39009</v>
      </c>
      <c r="E153" s="137" t="s">
        <v>305</v>
      </c>
      <c r="G153" s="43">
        <v>6.2</v>
      </c>
      <c r="H153" s="135" t="str">
        <f t="shared" si="97"/>
        <v>P, S, T &amp; D Plant - Customer</v>
      </c>
      <c r="I153" s="42">
        <f>'Dep. Res. Class'!J$153</f>
        <v>8132.0098873314519</v>
      </c>
      <c r="J153" s="135">
        <f t="shared" si="98"/>
        <v>6225.1572731956467</v>
      </c>
      <c r="K153" s="135">
        <f t="shared" si="99"/>
        <v>1812.4357607065531</v>
      </c>
      <c r="L153" s="135">
        <f t="shared" si="100"/>
        <v>5.3844149345196373</v>
      </c>
      <c r="M153" s="135">
        <f t="shared" si="101"/>
        <v>56.725948887615338</v>
      </c>
      <c r="N153" s="135">
        <f t="shared" si="102"/>
        <v>32.306489607117818</v>
      </c>
      <c r="O153" s="135">
        <f t="shared" si="103"/>
        <v>0</v>
      </c>
      <c r="P153" s="135">
        <f t="shared" si="104"/>
        <v>0</v>
      </c>
      <c r="Q153" s="135">
        <f t="shared" si="105"/>
        <v>0</v>
      </c>
      <c r="R153" s="135">
        <f t="shared" si="106"/>
        <v>0</v>
      </c>
      <c r="S153" s="135">
        <f t="shared" si="107"/>
        <v>0</v>
      </c>
      <c r="T153" s="135">
        <f t="shared" si="108"/>
        <v>0</v>
      </c>
      <c r="U153" s="135">
        <f t="shared" si="109"/>
        <v>0</v>
      </c>
      <c r="V153" s="135">
        <f t="shared" si="110"/>
        <v>0</v>
      </c>
      <c r="W153" s="135">
        <f t="shared" si="111"/>
        <v>0</v>
      </c>
      <c r="X153" s="135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1">
        <v>39100</v>
      </c>
      <c r="E154" s="137" t="s">
        <v>306</v>
      </c>
      <c r="G154" s="43">
        <v>6.2</v>
      </c>
      <c r="H154" s="135" t="str">
        <f t="shared" si="97"/>
        <v>P, S, T &amp; D Plant - Customer</v>
      </c>
      <c r="I154" s="42">
        <f>'Dep. Res. Class'!J$154</f>
        <v>8668.7573010232409</v>
      </c>
      <c r="J154" s="135">
        <f t="shared" si="98"/>
        <v>6636.0442633132725</v>
      </c>
      <c r="K154" s="135">
        <f t="shared" si="99"/>
        <v>1932.0642683596577</v>
      </c>
      <c r="L154" s="135">
        <f t="shared" si="100"/>
        <v>5.7398093364434697</v>
      </c>
      <c r="M154" s="135">
        <f t="shared" si="101"/>
        <v>60.470103995207275</v>
      </c>
      <c r="N154" s="135">
        <f t="shared" si="102"/>
        <v>34.438856018660822</v>
      </c>
      <c r="O154" s="135">
        <f t="shared" si="103"/>
        <v>0</v>
      </c>
      <c r="P154" s="135">
        <f t="shared" si="104"/>
        <v>0</v>
      </c>
      <c r="Q154" s="135">
        <f t="shared" si="105"/>
        <v>0</v>
      </c>
      <c r="R154" s="135">
        <f t="shared" si="106"/>
        <v>0</v>
      </c>
      <c r="S154" s="135">
        <f t="shared" si="107"/>
        <v>0</v>
      </c>
      <c r="T154" s="135">
        <f t="shared" si="108"/>
        <v>0</v>
      </c>
      <c r="U154" s="135">
        <f t="shared" si="109"/>
        <v>0</v>
      </c>
      <c r="V154" s="135">
        <f t="shared" si="110"/>
        <v>0</v>
      </c>
      <c r="W154" s="135">
        <f t="shared" si="111"/>
        <v>0</v>
      </c>
      <c r="X154" s="135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1">
        <v>39102</v>
      </c>
      <c r="E155" s="137" t="s">
        <v>307</v>
      </c>
      <c r="G155" s="43">
        <v>6.2</v>
      </c>
      <c r="H155" s="135" t="str">
        <f t="shared" si="97"/>
        <v>P, S, T &amp; D Plant - Customer</v>
      </c>
      <c r="I155" s="42">
        <f>'Dep. Res. Class'!J$155</f>
        <v>0</v>
      </c>
      <c r="J155" s="135">
        <f t="shared" si="98"/>
        <v>0</v>
      </c>
      <c r="K155" s="135">
        <f t="shared" si="99"/>
        <v>0</v>
      </c>
      <c r="L155" s="135">
        <f t="shared" si="100"/>
        <v>0</v>
      </c>
      <c r="M155" s="135">
        <f t="shared" si="101"/>
        <v>0</v>
      </c>
      <c r="N155" s="135">
        <f t="shared" si="102"/>
        <v>0</v>
      </c>
      <c r="O155" s="135">
        <f t="shared" si="103"/>
        <v>0</v>
      </c>
      <c r="P155" s="135">
        <f t="shared" si="104"/>
        <v>0</v>
      </c>
      <c r="Q155" s="135">
        <f t="shared" si="105"/>
        <v>0</v>
      </c>
      <c r="R155" s="135">
        <f t="shared" si="106"/>
        <v>0</v>
      </c>
      <c r="S155" s="135">
        <f t="shared" si="107"/>
        <v>0</v>
      </c>
      <c r="T155" s="135">
        <f t="shared" si="108"/>
        <v>0</v>
      </c>
      <c r="U155" s="135">
        <f t="shared" si="109"/>
        <v>0</v>
      </c>
      <c r="V155" s="135">
        <f t="shared" si="110"/>
        <v>0</v>
      </c>
      <c r="W155" s="135">
        <f t="shared" si="111"/>
        <v>0</v>
      </c>
      <c r="X155" s="135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1">
        <v>39103</v>
      </c>
      <c r="E156" s="137" t="s">
        <v>308</v>
      </c>
      <c r="G156" s="43">
        <v>6.2</v>
      </c>
      <c r="H156" s="135" t="str">
        <f t="shared" si="97"/>
        <v>P, S, T &amp; D Plant - Customer</v>
      </c>
      <c r="I156" s="42">
        <f>'Dep. Res. Class'!J$156</f>
        <v>0</v>
      </c>
      <c r="J156" s="135">
        <f t="shared" si="98"/>
        <v>0</v>
      </c>
      <c r="K156" s="135">
        <f t="shared" si="99"/>
        <v>0</v>
      </c>
      <c r="L156" s="135">
        <f t="shared" si="100"/>
        <v>0</v>
      </c>
      <c r="M156" s="135">
        <f t="shared" si="101"/>
        <v>0</v>
      </c>
      <c r="N156" s="135">
        <f t="shared" si="102"/>
        <v>0</v>
      </c>
      <c r="O156" s="135">
        <f t="shared" si="103"/>
        <v>0</v>
      </c>
      <c r="P156" s="135">
        <f t="shared" si="104"/>
        <v>0</v>
      </c>
      <c r="Q156" s="135">
        <f t="shared" si="105"/>
        <v>0</v>
      </c>
      <c r="R156" s="135">
        <f t="shared" si="106"/>
        <v>0</v>
      </c>
      <c r="S156" s="135">
        <f t="shared" si="107"/>
        <v>0</v>
      </c>
      <c r="T156" s="135">
        <f t="shared" si="108"/>
        <v>0</v>
      </c>
      <c r="U156" s="135">
        <f t="shared" si="109"/>
        <v>0</v>
      </c>
      <c r="V156" s="135">
        <f t="shared" si="110"/>
        <v>0</v>
      </c>
      <c r="W156" s="135">
        <f t="shared" si="111"/>
        <v>0</v>
      </c>
      <c r="X156" s="135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1">
        <v>39200</v>
      </c>
      <c r="E157" s="137" t="s">
        <v>309</v>
      </c>
      <c r="G157" s="43">
        <v>6.2</v>
      </c>
      <c r="H157" s="135" t="str">
        <f t="shared" si="97"/>
        <v>P, S, T &amp; D Plant - Customer</v>
      </c>
      <c r="I157" s="42">
        <f>'Dep. Res. Class'!J$157</f>
        <v>0</v>
      </c>
      <c r="J157" s="135">
        <f t="shared" si="98"/>
        <v>0</v>
      </c>
      <c r="K157" s="135">
        <f t="shared" si="99"/>
        <v>0</v>
      </c>
      <c r="L157" s="135">
        <f t="shared" si="100"/>
        <v>0</v>
      </c>
      <c r="M157" s="135">
        <f t="shared" si="101"/>
        <v>0</v>
      </c>
      <c r="N157" s="135">
        <f t="shared" si="102"/>
        <v>0</v>
      </c>
      <c r="O157" s="135">
        <f t="shared" si="103"/>
        <v>0</v>
      </c>
      <c r="P157" s="135">
        <f t="shared" si="104"/>
        <v>0</v>
      </c>
      <c r="Q157" s="135">
        <f t="shared" si="105"/>
        <v>0</v>
      </c>
      <c r="R157" s="135">
        <f t="shared" si="106"/>
        <v>0</v>
      </c>
      <c r="S157" s="135">
        <f t="shared" si="107"/>
        <v>0</v>
      </c>
      <c r="T157" s="135">
        <f t="shared" si="108"/>
        <v>0</v>
      </c>
      <c r="U157" s="135">
        <f t="shared" si="109"/>
        <v>0</v>
      </c>
      <c r="V157" s="135">
        <f t="shared" si="110"/>
        <v>0</v>
      </c>
      <c r="W157" s="135">
        <f t="shared" si="111"/>
        <v>0</v>
      </c>
      <c r="X157" s="135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1">
        <v>39201</v>
      </c>
      <c r="E158" s="137" t="s">
        <v>310</v>
      </c>
      <c r="G158" s="43">
        <v>6.2</v>
      </c>
      <c r="H158" s="135" t="str">
        <f t="shared" si="97"/>
        <v>P, S, T &amp; D Plant - Customer</v>
      </c>
      <c r="I158" s="42">
        <f>'Dep. Res. Class'!J$158</f>
        <v>0</v>
      </c>
      <c r="J158" s="135">
        <f t="shared" si="98"/>
        <v>0</v>
      </c>
      <c r="K158" s="135">
        <f t="shared" si="99"/>
        <v>0</v>
      </c>
      <c r="L158" s="135">
        <f t="shared" si="100"/>
        <v>0</v>
      </c>
      <c r="M158" s="135">
        <f t="shared" si="101"/>
        <v>0</v>
      </c>
      <c r="N158" s="135">
        <f t="shared" si="102"/>
        <v>0</v>
      </c>
      <c r="O158" s="135">
        <f t="shared" si="103"/>
        <v>0</v>
      </c>
      <c r="P158" s="135">
        <f t="shared" si="104"/>
        <v>0</v>
      </c>
      <c r="Q158" s="135">
        <f t="shared" si="105"/>
        <v>0</v>
      </c>
      <c r="R158" s="135">
        <f t="shared" si="106"/>
        <v>0</v>
      </c>
      <c r="S158" s="135">
        <f t="shared" si="107"/>
        <v>0</v>
      </c>
      <c r="T158" s="135">
        <f t="shared" si="108"/>
        <v>0</v>
      </c>
      <c r="U158" s="135">
        <f t="shared" si="109"/>
        <v>0</v>
      </c>
      <c r="V158" s="135">
        <f t="shared" si="110"/>
        <v>0</v>
      </c>
      <c r="W158" s="135">
        <f t="shared" si="111"/>
        <v>0</v>
      </c>
      <c r="X158" s="135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1">
        <v>39202</v>
      </c>
      <c r="E159" s="137" t="s">
        <v>311</v>
      </c>
      <c r="G159" s="43">
        <v>6.2</v>
      </c>
      <c r="H159" s="135" t="str">
        <f t="shared" si="97"/>
        <v>P, S, T &amp; D Plant - Customer</v>
      </c>
      <c r="I159" s="42">
        <f>'Dep. Res. Class'!J$159</f>
        <v>0</v>
      </c>
      <c r="J159" s="135">
        <f t="shared" si="98"/>
        <v>0</v>
      </c>
      <c r="K159" s="135">
        <f t="shared" si="99"/>
        <v>0</v>
      </c>
      <c r="L159" s="135">
        <f t="shared" si="100"/>
        <v>0</v>
      </c>
      <c r="M159" s="135">
        <f t="shared" si="101"/>
        <v>0</v>
      </c>
      <c r="N159" s="135">
        <f t="shared" si="102"/>
        <v>0</v>
      </c>
      <c r="O159" s="135">
        <f t="shared" si="103"/>
        <v>0</v>
      </c>
      <c r="P159" s="135">
        <f t="shared" si="104"/>
        <v>0</v>
      </c>
      <c r="Q159" s="135">
        <f t="shared" si="105"/>
        <v>0</v>
      </c>
      <c r="R159" s="135">
        <f t="shared" si="106"/>
        <v>0</v>
      </c>
      <c r="S159" s="135">
        <f t="shared" si="107"/>
        <v>0</v>
      </c>
      <c r="T159" s="135">
        <f t="shared" si="108"/>
        <v>0</v>
      </c>
      <c r="U159" s="135">
        <f t="shared" si="109"/>
        <v>0</v>
      </c>
      <c r="V159" s="135">
        <f t="shared" si="110"/>
        <v>0</v>
      </c>
      <c r="W159" s="135">
        <f t="shared" si="111"/>
        <v>0</v>
      </c>
      <c r="X159" s="135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1">
        <v>39300</v>
      </c>
      <c r="E160" s="137" t="s">
        <v>197</v>
      </c>
      <c r="G160" s="43">
        <v>6.2</v>
      </c>
      <c r="H160" s="135" t="str">
        <f t="shared" si="97"/>
        <v>P, S, T &amp; D Plant - Customer</v>
      </c>
      <c r="I160" s="42">
        <f>'Dep. Res. Class'!J$160</f>
        <v>0</v>
      </c>
      <c r="J160" s="135">
        <f t="shared" si="98"/>
        <v>0</v>
      </c>
      <c r="K160" s="135">
        <f t="shared" si="99"/>
        <v>0</v>
      </c>
      <c r="L160" s="135">
        <f t="shared" si="100"/>
        <v>0</v>
      </c>
      <c r="M160" s="135">
        <f t="shared" si="101"/>
        <v>0</v>
      </c>
      <c r="N160" s="135">
        <f t="shared" si="102"/>
        <v>0</v>
      </c>
      <c r="O160" s="135">
        <f t="shared" si="103"/>
        <v>0</v>
      </c>
      <c r="P160" s="135">
        <f t="shared" si="104"/>
        <v>0</v>
      </c>
      <c r="Q160" s="135">
        <f t="shared" si="105"/>
        <v>0</v>
      </c>
      <c r="R160" s="135">
        <f t="shared" si="106"/>
        <v>0</v>
      </c>
      <c r="S160" s="135">
        <f t="shared" si="107"/>
        <v>0</v>
      </c>
      <c r="T160" s="135">
        <f t="shared" si="108"/>
        <v>0</v>
      </c>
      <c r="U160" s="135">
        <f t="shared" si="109"/>
        <v>0</v>
      </c>
      <c r="V160" s="135">
        <f t="shared" si="110"/>
        <v>0</v>
      </c>
      <c r="W160" s="135">
        <f t="shared" si="111"/>
        <v>0</v>
      </c>
      <c r="X160" s="135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1">
        <v>39400</v>
      </c>
      <c r="E161" s="137" t="s">
        <v>312</v>
      </c>
      <c r="G161" s="43">
        <v>6.2</v>
      </c>
      <c r="H161" s="135" t="str">
        <f t="shared" si="97"/>
        <v>P, S, T &amp; D Plant - Customer</v>
      </c>
      <c r="I161" s="42">
        <f>'Dep. Res. Class'!J$161</f>
        <v>0</v>
      </c>
      <c r="J161" s="135">
        <f t="shared" si="98"/>
        <v>0</v>
      </c>
      <c r="K161" s="135">
        <f t="shared" si="99"/>
        <v>0</v>
      </c>
      <c r="L161" s="135">
        <f t="shared" si="100"/>
        <v>0</v>
      </c>
      <c r="M161" s="135">
        <f t="shared" si="101"/>
        <v>0</v>
      </c>
      <c r="N161" s="135">
        <f t="shared" si="102"/>
        <v>0</v>
      </c>
      <c r="O161" s="135">
        <f t="shared" si="103"/>
        <v>0</v>
      </c>
      <c r="P161" s="135">
        <f t="shared" si="104"/>
        <v>0</v>
      </c>
      <c r="Q161" s="135">
        <f t="shared" si="105"/>
        <v>0</v>
      </c>
      <c r="R161" s="135">
        <f t="shared" si="106"/>
        <v>0</v>
      </c>
      <c r="S161" s="135">
        <f t="shared" si="107"/>
        <v>0</v>
      </c>
      <c r="T161" s="135">
        <f t="shared" si="108"/>
        <v>0</v>
      </c>
      <c r="U161" s="135">
        <f t="shared" si="109"/>
        <v>0</v>
      </c>
      <c r="V161" s="135">
        <f t="shared" si="110"/>
        <v>0</v>
      </c>
      <c r="W161" s="135">
        <f t="shared" si="111"/>
        <v>0</v>
      </c>
      <c r="X161" s="135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1">
        <v>39600</v>
      </c>
      <c r="E162" s="137" t="s">
        <v>313</v>
      </c>
      <c r="G162" s="43">
        <v>6.2</v>
      </c>
      <c r="H162" s="135" t="str">
        <f t="shared" si="97"/>
        <v>P, S, T &amp; D Plant - Customer</v>
      </c>
      <c r="I162" s="42">
        <f>'Dep. Res. Class'!J$162</f>
        <v>0</v>
      </c>
      <c r="J162" s="135">
        <f t="shared" si="98"/>
        <v>0</v>
      </c>
      <c r="K162" s="135">
        <f t="shared" si="99"/>
        <v>0</v>
      </c>
      <c r="L162" s="135">
        <f t="shared" si="100"/>
        <v>0</v>
      </c>
      <c r="M162" s="135">
        <f t="shared" si="101"/>
        <v>0</v>
      </c>
      <c r="N162" s="135">
        <f t="shared" si="102"/>
        <v>0</v>
      </c>
      <c r="O162" s="135">
        <f t="shared" si="103"/>
        <v>0</v>
      </c>
      <c r="P162" s="135">
        <f t="shared" si="104"/>
        <v>0</v>
      </c>
      <c r="Q162" s="135">
        <f t="shared" si="105"/>
        <v>0</v>
      </c>
      <c r="R162" s="135">
        <f t="shared" si="106"/>
        <v>0</v>
      </c>
      <c r="S162" s="135">
        <f t="shared" si="107"/>
        <v>0</v>
      </c>
      <c r="T162" s="135">
        <f t="shared" si="108"/>
        <v>0</v>
      </c>
      <c r="U162" s="135">
        <f t="shared" si="109"/>
        <v>0</v>
      </c>
      <c r="V162" s="135">
        <f t="shared" si="110"/>
        <v>0</v>
      </c>
      <c r="W162" s="135">
        <f t="shared" si="111"/>
        <v>0</v>
      </c>
      <c r="X162" s="135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1">
        <v>39603</v>
      </c>
      <c r="E163" s="137" t="s">
        <v>314</v>
      </c>
      <c r="G163" s="43">
        <v>6.2</v>
      </c>
      <c r="H163" s="135" t="str">
        <f t="shared" si="97"/>
        <v>P, S, T &amp; D Plant - Customer</v>
      </c>
      <c r="I163" s="42">
        <f>'Dep. Res. Class'!J$163</f>
        <v>0</v>
      </c>
      <c r="J163" s="135">
        <f t="shared" si="98"/>
        <v>0</v>
      </c>
      <c r="K163" s="135">
        <f t="shared" si="99"/>
        <v>0</v>
      </c>
      <c r="L163" s="135">
        <f t="shared" si="100"/>
        <v>0</v>
      </c>
      <c r="M163" s="135">
        <f t="shared" si="101"/>
        <v>0</v>
      </c>
      <c r="N163" s="135">
        <f t="shared" si="102"/>
        <v>0</v>
      </c>
      <c r="O163" s="135">
        <f t="shared" si="103"/>
        <v>0</v>
      </c>
      <c r="P163" s="135">
        <f t="shared" si="104"/>
        <v>0</v>
      </c>
      <c r="Q163" s="135">
        <f t="shared" si="105"/>
        <v>0</v>
      </c>
      <c r="R163" s="135">
        <f t="shared" si="106"/>
        <v>0</v>
      </c>
      <c r="S163" s="135">
        <f t="shared" si="107"/>
        <v>0</v>
      </c>
      <c r="T163" s="135">
        <f t="shared" si="108"/>
        <v>0</v>
      </c>
      <c r="U163" s="135">
        <f t="shared" si="109"/>
        <v>0</v>
      </c>
      <c r="V163" s="135">
        <f t="shared" si="110"/>
        <v>0</v>
      </c>
      <c r="W163" s="135">
        <f t="shared" si="111"/>
        <v>0</v>
      </c>
      <c r="X163" s="135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1">
        <v>39604</v>
      </c>
      <c r="E164" s="137" t="s">
        <v>315</v>
      </c>
      <c r="G164" s="43">
        <v>6.2</v>
      </c>
      <c r="H164" s="135" t="str">
        <f t="shared" si="97"/>
        <v>P, S, T &amp; D Plant - Customer</v>
      </c>
      <c r="I164" s="42">
        <f>'Dep. Res. Class'!J$164</f>
        <v>0</v>
      </c>
      <c r="J164" s="135">
        <f t="shared" si="98"/>
        <v>0</v>
      </c>
      <c r="K164" s="135">
        <f t="shared" si="99"/>
        <v>0</v>
      </c>
      <c r="L164" s="135">
        <f t="shared" si="100"/>
        <v>0</v>
      </c>
      <c r="M164" s="135">
        <f t="shared" si="101"/>
        <v>0</v>
      </c>
      <c r="N164" s="135">
        <f t="shared" si="102"/>
        <v>0</v>
      </c>
      <c r="O164" s="135">
        <f t="shared" si="103"/>
        <v>0</v>
      </c>
      <c r="P164" s="135">
        <f t="shared" si="104"/>
        <v>0</v>
      </c>
      <c r="Q164" s="135">
        <f t="shared" si="105"/>
        <v>0</v>
      </c>
      <c r="R164" s="135">
        <f t="shared" si="106"/>
        <v>0</v>
      </c>
      <c r="S164" s="135">
        <f t="shared" si="107"/>
        <v>0</v>
      </c>
      <c r="T164" s="135">
        <f t="shared" si="108"/>
        <v>0</v>
      </c>
      <c r="U164" s="135">
        <f t="shared" si="109"/>
        <v>0</v>
      </c>
      <c r="V164" s="135">
        <f t="shared" si="110"/>
        <v>0</v>
      </c>
      <c r="W164" s="135">
        <f t="shared" si="111"/>
        <v>0</v>
      </c>
      <c r="X164" s="135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1">
        <v>39605</v>
      </c>
      <c r="E165" s="140" t="s">
        <v>316</v>
      </c>
      <c r="G165" s="43">
        <v>6.2</v>
      </c>
      <c r="H165" s="135" t="str">
        <f t="shared" si="97"/>
        <v>P, S, T &amp; D Plant - Customer</v>
      </c>
      <c r="I165" s="42">
        <f>'Dep. Res. Class'!J$165</f>
        <v>0</v>
      </c>
      <c r="J165" s="135">
        <f t="shared" si="98"/>
        <v>0</v>
      </c>
      <c r="K165" s="135">
        <f t="shared" si="99"/>
        <v>0</v>
      </c>
      <c r="L165" s="135">
        <f t="shared" si="100"/>
        <v>0</v>
      </c>
      <c r="M165" s="135">
        <f t="shared" si="101"/>
        <v>0</v>
      </c>
      <c r="N165" s="135">
        <f t="shared" si="102"/>
        <v>0</v>
      </c>
      <c r="O165" s="135">
        <f t="shared" si="103"/>
        <v>0</v>
      </c>
      <c r="P165" s="135">
        <f t="shared" si="104"/>
        <v>0</v>
      </c>
      <c r="Q165" s="135">
        <f t="shared" si="105"/>
        <v>0</v>
      </c>
      <c r="R165" s="135">
        <f t="shared" si="106"/>
        <v>0</v>
      </c>
      <c r="S165" s="135">
        <f t="shared" si="107"/>
        <v>0</v>
      </c>
      <c r="T165" s="135">
        <f t="shared" si="108"/>
        <v>0</v>
      </c>
      <c r="U165" s="135">
        <f t="shared" si="109"/>
        <v>0</v>
      </c>
      <c r="V165" s="135">
        <f t="shared" si="110"/>
        <v>0</v>
      </c>
      <c r="W165" s="135">
        <f t="shared" si="111"/>
        <v>0</v>
      </c>
      <c r="X165" s="135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1">
        <v>39700</v>
      </c>
      <c r="E166" s="137" t="s">
        <v>317</v>
      </c>
      <c r="G166" s="43">
        <v>6.2</v>
      </c>
      <c r="H166" s="135" t="str">
        <f t="shared" si="97"/>
        <v>P, S, T &amp; D Plant - Customer</v>
      </c>
      <c r="I166" s="42">
        <f>'Dep. Res. Class'!J$166</f>
        <v>-1651.1333592734707</v>
      </c>
      <c r="J166" s="135">
        <f t="shared" si="98"/>
        <v>-1263.9636428024751</v>
      </c>
      <c r="K166" s="135">
        <f t="shared" si="99"/>
        <v>-367.99920161248139</v>
      </c>
      <c r="L166" s="135">
        <f t="shared" si="100"/>
        <v>-1.0932582770719017</v>
      </c>
      <c r="M166" s="135">
        <f t="shared" si="101"/>
        <v>-11.517706919011024</v>
      </c>
      <c r="N166" s="135">
        <f t="shared" si="102"/>
        <v>-6.5595496624314098</v>
      </c>
      <c r="O166" s="135">
        <f t="shared" si="103"/>
        <v>0</v>
      </c>
      <c r="P166" s="135">
        <f t="shared" si="104"/>
        <v>0</v>
      </c>
      <c r="Q166" s="135">
        <f t="shared" si="105"/>
        <v>0</v>
      </c>
      <c r="R166" s="135">
        <f t="shared" si="106"/>
        <v>0</v>
      </c>
      <c r="S166" s="135">
        <f t="shared" si="107"/>
        <v>0</v>
      </c>
      <c r="T166" s="135">
        <f t="shared" si="108"/>
        <v>0</v>
      </c>
      <c r="U166" s="135">
        <f t="shared" si="109"/>
        <v>0</v>
      </c>
      <c r="V166" s="135">
        <f t="shared" si="110"/>
        <v>0</v>
      </c>
      <c r="W166" s="135">
        <f t="shared" si="111"/>
        <v>0</v>
      </c>
      <c r="X166" s="135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1">
        <v>39701</v>
      </c>
      <c r="E167" s="137" t="s">
        <v>318</v>
      </c>
      <c r="G167" s="43">
        <v>6.2</v>
      </c>
      <c r="H167" s="135" t="str">
        <f t="shared" si="97"/>
        <v>P, S, T &amp; D Plant - Customer</v>
      </c>
      <c r="I167" s="42">
        <f>'Dep. Res. Class'!J$167</f>
        <v>0</v>
      </c>
      <c r="J167" s="135">
        <f t="shared" si="98"/>
        <v>0</v>
      </c>
      <c r="K167" s="135">
        <f t="shared" si="99"/>
        <v>0</v>
      </c>
      <c r="L167" s="135">
        <f t="shared" si="100"/>
        <v>0</v>
      </c>
      <c r="M167" s="135">
        <f t="shared" si="101"/>
        <v>0</v>
      </c>
      <c r="N167" s="135">
        <f t="shared" si="102"/>
        <v>0</v>
      </c>
      <c r="O167" s="135">
        <f t="shared" si="103"/>
        <v>0</v>
      </c>
      <c r="P167" s="135">
        <f t="shared" si="104"/>
        <v>0</v>
      </c>
      <c r="Q167" s="135">
        <f t="shared" si="105"/>
        <v>0</v>
      </c>
      <c r="R167" s="135">
        <f t="shared" si="106"/>
        <v>0</v>
      </c>
      <c r="S167" s="135">
        <f t="shared" si="107"/>
        <v>0</v>
      </c>
      <c r="T167" s="135">
        <f t="shared" si="108"/>
        <v>0</v>
      </c>
      <c r="U167" s="135">
        <f t="shared" si="109"/>
        <v>0</v>
      </c>
      <c r="V167" s="135">
        <f t="shared" si="110"/>
        <v>0</v>
      </c>
      <c r="W167" s="135">
        <f t="shared" si="111"/>
        <v>0</v>
      </c>
      <c r="X167" s="135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1">
        <v>39702</v>
      </c>
      <c r="E168" s="137" t="s">
        <v>319</v>
      </c>
      <c r="G168" s="43">
        <v>6.2</v>
      </c>
      <c r="H168" s="135" t="str">
        <f t="shared" si="97"/>
        <v>P, S, T &amp; D Plant - Customer</v>
      </c>
      <c r="I168" s="42">
        <f>'Dep. Res. Class'!J$168</f>
        <v>0</v>
      </c>
      <c r="J168" s="135">
        <f t="shared" si="98"/>
        <v>0</v>
      </c>
      <c r="K168" s="135">
        <f t="shared" si="99"/>
        <v>0</v>
      </c>
      <c r="L168" s="135">
        <f t="shared" si="100"/>
        <v>0</v>
      </c>
      <c r="M168" s="135">
        <f t="shared" si="101"/>
        <v>0</v>
      </c>
      <c r="N168" s="135">
        <f t="shared" si="102"/>
        <v>0</v>
      </c>
      <c r="O168" s="135">
        <f t="shared" si="103"/>
        <v>0</v>
      </c>
      <c r="P168" s="135">
        <f t="shared" si="104"/>
        <v>0</v>
      </c>
      <c r="Q168" s="135">
        <f t="shared" si="105"/>
        <v>0</v>
      </c>
      <c r="R168" s="135">
        <f t="shared" si="106"/>
        <v>0</v>
      </c>
      <c r="S168" s="135">
        <f t="shared" si="107"/>
        <v>0</v>
      </c>
      <c r="T168" s="135">
        <f t="shared" si="108"/>
        <v>0</v>
      </c>
      <c r="U168" s="135">
        <f t="shared" si="109"/>
        <v>0</v>
      </c>
      <c r="V168" s="135">
        <f t="shared" si="110"/>
        <v>0</v>
      </c>
      <c r="W168" s="135">
        <f t="shared" si="111"/>
        <v>0</v>
      </c>
      <c r="X168" s="135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1">
        <v>39705</v>
      </c>
      <c r="E169" s="137" t="s">
        <v>320</v>
      </c>
      <c r="G169" s="43">
        <v>6.2</v>
      </c>
      <c r="H169" s="135" t="str">
        <f t="shared" si="97"/>
        <v>P, S, T &amp; D Plant - Customer</v>
      </c>
      <c r="I169" s="42">
        <f>'Dep. Res. Class'!J$169</f>
        <v>0</v>
      </c>
      <c r="J169" s="135">
        <f t="shared" si="98"/>
        <v>0</v>
      </c>
      <c r="K169" s="135">
        <f t="shared" si="99"/>
        <v>0</v>
      </c>
      <c r="L169" s="135">
        <f t="shared" si="100"/>
        <v>0</v>
      </c>
      <c r="M169" s="135">
        <f t="shared" si="101"/>
        <v>0</v>
      </c>
      <c r="N169" s="135">
        <f t="shared" si="102"/>
        <v>0</v>
      </c>
      <c r="O169" s="135">
        <f t="shared" si="103"/>
        <v>0</v>
      </c>
      <c r="P169" s="135">
        <f t="shared" si="104"/>
        <v>0</v>
      </c>
      <c r="Q169" s="135">
        <f t="shared" si="105"/>
        <v>0</v>
      </c>
      <c r="R169" s="135">
        <f t="shared" si="106"/>
        <v>0</v>
      </c>
      <c r="S169" s="135">
        <f t="shared" si="107"/>
        <v>0</v>
      </c>
      <c r="T169" s="135">
        <f t="shared" si="108"/>
        <v>0</v>
      </c>
      <c r="U169" s="135">
        <f t="shared" si="109"/>
        <v>0</v>
      </c>
      <c r="V169" s="135">
        <f t="shared" si="110"/>
        <v>0</v>
      </c>
      <c r="W169" s="135">
        <f t="shared" si="111"/>
        <v>0</v>
      </c>
      <c r="X169" s="135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1">
        <v>39800</v>
      </c>
      <c r="E170" s="137" t="s">
        <v>321</v>
      </c>
      <c r="G170" s="43">
        <v>6.2</v>
      </c>
      <c r="H170" s="135" t="str">
        <f t="shared" si="97"/>
        <v>P, S, T &amp; D Plant - Customer</v>
      </c>
      <c r="I170" s="42">
        <f>'Dep. Res. Class'!J$170</f>
        <v>145627.83966062978</v>
      </c>
      <c r="J170" s="135">
        <f t="shared" si="98"/>
        <v>111479.96839691848</v>
      </c>
      <c r="K170" s="135">
        <f t="shared" si="99"/>
        <v>32457.056497994334</v>
      </c>
      <c r="L170" s="135">
        <f t="shared" si="100"/>
        <v>96.423974591088211</v>
      </c>
      <c r="M170" s="135">
        <f t="shared" si="101"/>
        <v>1015.8469435793521</v>
      </c>
      <c r="N170" s="135">
        <f t="shared" si="102"/>
        <v>578.54384754652926</v>
      </c>
      <c r="O170" s="135">
        <f t="shared" si="103"/>
        <v>0</v>
      </c>
      <c r="P170" s="135">
        <f t="shared" si="104"/>
        <v>0</v>
      </c>
      <c r="Q170" s="135">
        <f t="shared" si="105"/>
        <v>0</v>
      </c>
      <c r="R170" s="135">
        <f t="shared" si="106"/>
        <v>0</v>
      </c>
      <c r="S170" s="135">
        <f t="shared" si="107"/>
        <v>0</v>
      </c>
      <c r="T170" s="135">
        <f t="shared" si="108"/>
        <v>0</v>
      </c>
      <c r="U170" s="135">
        <f t="shared" si="109"/>
        <v>0</v>
      </c>
      <c r="V170" s="135">
        <f t="shared" si="110"/>
        <v>0</v>
      </c>
      <c r="W170" s="135">
        <f t="shared" si="111"/>
        <v>0</v>
      </c>
      <c r="X170" s="135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1">
        <v>39900</v>
      </c>
      <c r="E171" s="137" t="s">
        <v>322</v>
      </c>
      <c r="G171" s="43">
        <v>6.2</v>
      </c>
      <c r="H171" s="135" t="str">
        <f t="shared" si="97"/>
        <v>P, S, T &amp; D Plant - Customer</v>
      </c>
      <c r="I171" s="42">
        <f>'Dep. Res. Class'!J$171</f>
        <v>0</v>
      </c>
      <c r="J171" s="135">
        <f t="shared" si="98"/>
        <v>0</v>
      </c>
      <c r="K171" s="135">
        <f t="shared" si="99"/>
        <v>0</v>
      </c>
      <c r="L171" s="135">
        <f t="shared" si="100"/>
        <v>0</v>
      </c>
      <c r="M171" s="135">
        <f t="shared" si="101"/>
        <v>0</v>
      </c>
      <c r="N171" s="135">
        <f t="shared" si="102"/>
        <v>0</v>
      </c>
      <c r="O171" s="135">
        <f t="shared" si="103"/>
        <v>0</v>
      </c>
      <c r="P171" s="135">
        <f t="shared" si="104"/>
        <v>0</v>
      </c>
      <c r="Q171" s="135">
        <f t="shared" si="105"/>
        <v>0</v>
      </c>
      <c r="R171" s="135">
        <f t="shared" si="106"/>
        <v>0</v>
      </c>
      <c r="S171" s="135">
        <f t="shared" si="107"/>
        <v>0</v>
      </c>
      <c r="T171" s="135">
        <f t="shared" si="108"/>
        <v>0</v>
      </c>
      <c r="U171" s="135">
        <f t="shared" si="109"/>
        <v>0</v>
      </c>
      <c r="V171" s="135">
        <f t="shared" si="110"/>
        <v>0</v>
      </c>
      <c r="W171" s="135">
        <f t="shared" si="111"/>
        <v>0</v>
      </c>
      <c r="X171" s="135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1">
        <v>39901</v>
      </c>
      <c r="E172" s="137" t="s">
        <v>323</v>
      </c>
      <c r="G172" s="43">
        <v>6.2</v>
      </c>
      <c r="H172" s="135" t="str">
        <f t="shared" si="97"/>
        <v>P, S, T &amp; D Plant - Customer</v>
      </c>
      <c r="I172" s="42">
        <f>'Dep. Res. Class'!J$172</f>
        <v>-7288.1835072911454</v>
      </c>
      <c r="J172" s="135">
        <f t="shared" si="98"/>
        <v>-5579.1974182764288</v>
      </c>
      <c r="K172" s="135">
        <f t="shared" si="99"/>
        <v>-1624.3664976089792</v>
      </c>
      <c r="L172" s="135">
        <f t="shared" si="100"/>
        <v>-4.8256955741424647</v>
      </c>
      <c r="M172" s="135">
        <f t="shared" si="101"/>
        <v>-50.839722386740341</v>
      </c>
      <c r="N172" s="135">
        <f t="shared" si="102"/>
        <v>-28.954173444854788</v>
      </c>
      <c r="O172" s="135">
        <f t="shared" si="103"/>
        <v>0</v>
      </c>
      <c r="P172" s="135">
        <f t="shared" si="104"/>
        <v>0</v>
      </c>
      <c r="Q172" s="135">
        <f t="shared" si="105"/>
        <v>0</v>
      </c>
      <c r="R172" s="135">
        <f t="shared" si="106"/>
        <v>0</v>
      </c>
      <c r="S172" s="135">
        <f t="shared" si="107"/>
        <v>0</v>
      </c>
      <c r="T172" s="135">
        <f t="shared" si="108"/>
        <v>0</v>
      </c>
      <c r="U172" s="135">
        <f t="shared" si="109"/>
        <v>0</v>
      </c>
      <c r="V172" s="135">
        <f t="shared" si="110"/>
        <v>0</v>
      </c>
      <c r="W172" s="135">
        <f t="shared" si="111"/>
        <v>0</v>
      </c>
      <c r="X172" s="135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1">
        <v>39902</v>
      </c>
      <c r="E173" s="137" t="s">
        <v>324</v>
      </c>
      <c r="G173" s="43">
        <v>6.2</v>
      </c>
      <c r="H173" s="135" t="str">
        <f t="shared" si="97"/>
        <v>P, S, T &amp; D Plant - Customer</v>
      </c>
      <c r="I173" s="42">
        <f>'Dep. Res. Class'!J$173</f>
        <v>0</v>
      </c>
      <c r="J173" s="135">
        <f t="shared" si="98"/>
        <v>0</v>
      </c>
      <c r="K173" s="135">
        <f t="shared" si="99"/>
        <v>0</v>
      </c>
      <c r="L173" s="135">
        <f t="shared" si="100"/>
        <v>0</v>
      </c>
      <c r="M173" s="135">
        <f t="shared" si="101"/>
        <v>0</v>
      </c>
      <c r="N173" s="135">
        <f t="shared" si="102"/>
        <v>0</v>
      </c>
      <c r="O173" s="135">
        <f t="shared" si="103"/>
        <v>0</v>
      </c>
      <c r="P173" s="135">
        <f t="shared" si="104"/>
        <v>0</v>
      </c>
      <c r="Q173" s="135">
        <f t="shared" si="105"/>
        <v>0</v>
      </c>
      <c r="R173" s="135">
        <f t="shared" si="106"/>
        <v>0</v>
      </c>
      <c r="S173" s="135">
        <f t="shared" si="107"/>
        <v>0</v>
      </c>
      <c r="T173" s="135">
        <f t="shared" si="108"/>
        <v>0</v>
      </c>
      <c r="U173" s="135">
        <f t="shared" si="109"/>
        <v>0</v>
      </c>
      <c r="V173" s="135">
        <f t="shared" si="110"/>
        <v>0</v>
      </c>
      <c r="W173" s="135">
        <f t="shared" si="111"/>
        <v>0</v>
      </c>
      <c r="X173" s="135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1">
        <v>39903</v>
      </c>
      <c r="E174" s="137" t="s">
        <v>325</v>
      </c>
      <c r="G174" s="43">
        <v>6.2</v>
      </c>
      <c r="H174" s="135" t="str">
        <f t="shared" si="97"/>
        <v>P, S, T &amp; D Plant - Customer</v>
      </c>
      <c r="I174" s="42">
        <f>'Dep. Res. Class'!J$174</f>
        <v>0</v>
      </c>
      <c r="J174" s="135">
        <f t="shared" si="98"/>
        <v>0</v>
      </c>
      <c r="K174" s="135">
        <f t="shared" si="99"/>
        <v>0</v>
      </c>
      <c r="L174" s="135">
        <f t="shared" si="100"/>
        <v>0</v>
      </c>
      <c r="M174" s="135">
        <f t="shared" si="101"/>
        <v>0</v>
      </c>
      <c r="N174" s="135">
        <f t="shared" si="102"/>
        <v>0</v>
      </c>
      <c r="O174" s="135">
        <f t="shared" si="103"/>
        <v>0</v>
      </c>
      <c r="P174" s="135">
        <f t="shared" si="104"/>
        <v>0</v>
      </c>
      <c r="Q174" s="135">
        <f t="shared" si="105"/>
        <v>0</v>
      </c>
      <c r="R174" s="135">
        <f t="shared" si="106"/>
        <v>0</v>
      </c>
      <c r="S174" s="135">
        <f t="shared" si="107"/>
        <v>0</v>
      </c>
      <c r="T174" s="135">
        <f t="shared" si="108"/>
        <v>0</v>
      </c>
      <c r="U174" s="135">
        <f t="shared" si="109"/>
        <v>0</v>
      </c>
      <c r="V174" s="135">
        <f t="shared" si="110"/>
        <v>0</v>
      </c>
      <c r="W174" s="135">
        <f t="shared" si="111"/>
        <v>0</v>
      </c>
      <c r="X174" s="135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1">
        <v>39904</v>
      </c>
      <c r="E175" s="137" t="s">
        <v>326</v>
      </c>
      <c r="G175" s="43">
        <v>6.2</v>
      </c>
      <c r="H175" s="135" t="str">
        <f t="shared" si="97"/>
        <v>P, S, T &amp; D Plant - Customer</v>
      </c>
      <c r="I175" s="42">
        <f>'Dep. Res. Class'!J$175</f>
        <v>0</v>
      </c>
      <c r="J175" s="135">
        <f t="shared" si="98"/>
        <v>0</v>
      </c>
      <c r="K175" s="135">
        <f t="shared" si="99"/>
        <v>0</v>
      </c>
      <c r="L175" s="135">
        <f t="shared" si="100"/>
        <v>0</v>
      </c>
      <c r="M175" s="135">
        <f t="shared" si="101"/>
        <v>0</v>
      </c>
      <c r="N175" s="135">
        <f t="shared" si="102"/>
        <v>0</v>
      </c>
      <c r="O175" s="135">
        <f t="shared" si="103"/>
        <v>0</v>
      </c>
      <c r="P175" s="135">
        <f t="shared" si="104"/>
        <v>0</v>
      </c>
      <c r="Q175" s="135">
        <f t="shared" si="105"/>
        <v>0</v>
      </c>
      <c r="R175" s="135">
        <f t="shared" si="106"/>
        <v>0</v>
      </c>
      <c r="S175" s="135">
        <f t="shared" si="107"/>
        <v>0</v>
      </c>
      <c r="T175" s="135">
        <f t="shared" si="108"/>
        <v>0</v>
      </c>
      <c r="U175" s="135">
        <f t="shared" si="109"/>
        <v>0</v>
      </c>
      <c r="V175" s="135">
        <f t="shared" si="110"/>
        <v>0</v>
      </c>
      <c r="W175" s="135">
        <f t="shared" si="111"/>
        <v>0</v>
      </c>
      <c r="X175" s="135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1">
        <v>39905</v>
      </c>
      <c r="E176" s="137" t="s">
        <v>327</v>
      </c>
      <c r="G176" s="43">
        <v>6.2</v>
      </c>
      <c r="H176" s="135" t="str">
        <f t="shared" si="97"/>
        <v>P, S, T &amp; D Plant - Customer</v>
      </c>
      <c r="I176" s="42">
        <f>'Dep. Res. Class'!J$176</f>
        <v>0</v>
      </c>
      <c r="J176" s="135">
        <f t="shared" si="98"/>
        <v>0</v>
      </c>
      <c r="K176" s="135">
        <f t="shared" si="99"/>
        <v>0</v>
      </c>
      <c r="L176" s="135">
        <f t="shared" si="100"/>
        <v>0</v>
      </c>
      <c r="M176" s="135">
        <f t="shared" si="101"/>
        <v>0</v>
      </c>
      <c r="N176" s="135">
        <f t="shared" si="102"/>
        <v>0</v>
      </c>
      <c r="O176" s="135">
        <f t="shared" si="103"/>
        <v>0</v>
      </c>
      <c r="P176" s="135">
        <f t="shared" si="104"/>
        <v>0</v>
      </c>
      <c r="Q176" s="135">
        <f t="shared" si="105"/>
        <v>0</v>
      </c>
      <c r="R176" s="135">
        <f t="shared" si="106"/>
        <v>0</v>
      </c>
      <c r="S176" s="135">
        <f t="shared" si="107"/>
        <v>0</v>
      </c>
      <c r="T176" s="135">
        <f t="shared" si="108"/>
        <v>0</v>
      </c>
      <c r="U176" s="135">
        <f t="shared" si="109"/>
        <v>0</v>
      </c>
      <c r="V176" s="135">
        <f t="shared" si="110"/>
        <v>0</v>
      </c>
      <c r="W176" s="135">
        <f t="shared" si="111"/>
        <v>0</v>
      </c>
      <c r="X176" s="135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1">
        <v>39906</v>
      </c>
      <c r="E177" s="137" t="s">
        <v>328</v>
      </c>
      <c r="G177" s="43">
        <v>6.2</v>
      </c>
      <c r="H177" s="135" t="str">
        <f t="shared" si="97"/>
        <v>P, S, T &amp; D Plant - Customer</v>
      </c>
      <c r="I177" s="42">
        <f>'Dep. Res. Class'!J$177</f>
        <v>15539.476414453689</v>
      </c>
      <c r="J177" s="135">
        <f t="shared" si="98"/>
        <v>11895.66736432397</v>
      </c>
      <c r="K177" s="135">
        <f t="shared" si="99"/>
        <v>3463.3876675541192</v>
      </c>
      <c r="L177" s="135">
        <f t="shared" si="100"/>
        <v>10.289090893869663</v>
      </c>
      <c r="M177" s="135">
        <f t="shared" si="101"/>
        <v>108.39774631851422</v>
      </c>
      <c r="N177" s="135">
        <f t="shared" si="102"/>
        <v>61.734545363217975</v>
      </c>
      <c r="O177" s="135">
        <f t="shared" si="103"/>
        <v>0</v>
      </c>
      <c r="P177" s="135">
        <f t="shared" si="104"/>
        <v>0</v>
      </c>
      <c r="Q177" s="135">
        <f t="shared" si="105"/>
        <v>0</v>
      </c>
      <c r="R177" s="135">
        <f t="shared" si="106"/>
        <v>0</v>
      </c>
      <c r="S177" s="135">
        <f t="shared" si="107"/>
        <v>0</v>
      </c>
      <c r="T177" s="135">
        <f t="shared" si="108"/>
        <v>0</v>
      </c>
      <c r="U177" s="135">
        <f t="shared" si="109"/>
        <v>0</v>
      </c>
      <c r="V177" s="135">
        <f t="shared" si="110"/>
        <v>0</v>
      </c>
      <c r="W177" s="135">
        <f t="shared" si="111"/>
        <v>0</v>
      </c>
      <c r="X177" s="135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1">
        <v>39907</v>
      </c>
      <c r="E178" s="137" t="s">
        <v>329</v>
      </c>
      <c r="G178" s="43">
        <v>6.2</v>
      </c>
      <c r="H178" s="135" t="str">
        <f t="shared" si="97"/>
        <v>P, S, T &amp; D Plant - Customer</v>
      </c>
      <c r="I178" s="42">
        <f>'Dep. Res. Class'!J$178</f>
        <v>4638.6214561721254</v>
      </c>
      <c r="J178" s="135">
        <f t="shared" si="98"/>
        <v>3550.9238792830711</v>
      </c>
      <c r="K178" s="135">
        <f t="shared" si="99"/>
        <v>1033.8407754083437</v>
      </c>
      <c r="L178" s="135">
        <f t="shared" si="100"/>
        <v>3.0713517310285106</v>
      </c>
      <c r="M178" s="135">
        <f t="shared" si="101"/>
        <v>32.357339363511642</v>
      </c>
      <c r="N178" s="135">
        <f t="shared" si="102"/>
        <v>18.428110386171063</v>
      </c>
      <c r="O178" s="135">
        <f t="shared" si="103"/>
        <v>0</v>
      </c>
      <c r="P178" s="135">
        <f t="shared" si="104"/>
        <v>0</v>
      </c>
      <c r="Q178" s="135">
        <f t="shared" si="105"/>
        <v>0</v>
      </c>
      <c r="R178" s="135">
        <f t="shared" si="106"/>
        <v>0</v>
      </c>
      <c r="S178" s="135">
        <f t="shared" si="107"/>
        <v>0</v>
      </c>
      <c r="T178" s="135">
        <f t="shared" si="108"/>
        <v>0</v>
      </c>
      <c r="U178" s="135">
        <f t="shared" si="109"/>
        <v>0</v>
      </c>
      <c r="V178" s="135">
        <f t="shared" si="110"/>
        <v>0</v>
      </c>
      <c r="W178" s="135">
        <f t="shared" si="111"/>
        <v>0</v>
      </c>
      <c r="X178" s="135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1">
        <v>39908</v>
      </c>
      <c r="E179" s="137" t="s">
        <v>330</v>
      </c>
      <c r="G179" s="43">
        <v>6.2</v>
      </c>
      <c r="H179" s="135" t="str">
        <f t="shared" si="97"/>
        <v>P, S, T &amp; D Plant - Customer</v>
      </c>
      <c r="I179" s="42">
        <f>'Dep. Res. Class'!J$179</f>
        <v>173493.49300269489</v>
      </c>
      <c r="J179" s="135">
        <f t="shared" si="98"/>
        <v>132811.48139039683</v>
      </c>
      <c r="K179" s="135">
        <f t="shared" si="99"/>
        <v>38667.662155433369</v>
      </c>
      <c r="L179" s="135">
        <f t="shared" si="100"/>
        <v>114.87454733927245</v>
      </c>
      <c r="M179" s="135">
        <f t="shared" si="101"/>
        <v>1210.2276254898002</v>
      </c>
      <c r="N179" s="135">
        <f t="shared" si="102"/>
        <v>689.24728403563461</v>
      </c>
      <c r="O179" s="135">
        <f t="shared" si="103"/>
        <v>0</v>
      </c>
      <c r="P179" s="135">
        <f t="shared" si="104"/>
        <v>0</v>
      </c>
      <c r="Q179" s="135">
        <f t="shared" si="105"/>
        <v>0</v>
      </c>
      <c r="R179" s="135">
        <f t="shared" si="106"/>
        <v>0</v>
      </c>
      <c r="S179" s="135">
        <f t="shared" si="107"/>
        <v>0</v>
      </c>
      <c r="T179" s="135">
        <f t="shared" si="108"/>
        <v>0</v>
      </c>
      <c r="U179" s="135">
        <f t="shared" si="109"/>
        <v>0</v>
      </c>
      <c r="V179" s="135">
        <f t="shared" si="110"/>
        <v>0</v>
      </c>
      <c r="W179" s="135">
        <f t="shared" si="111"/>
        <v>0</v>
      </c>
      <c r="X179" s="135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1">
        <v>39909</v>
      </c>
      <c r="E180" s="137" t="s">
        <v>331</v>
      </c>
      <c r="G180" s="43">
        <v>6.2</v>
      </c>
      <c r="H180" s="135" t="str">
        <f t="shared" si="97"/>
        <v>P, S, T &amp; D Plant - Customer</v>
      </c>
      <c r="I180" s="42">
        <f>'Dep. Res. Class'!J$180</f>
        <v>0</v>
      </c>
      <c r="J180" s="135">
        <f t="shared" si="98"/>
        <v>0</v>
      </c>
      <c r="K180" s="135">
        <f t="shared" si="99"/>
        <v>0</v>
      </c>
      <c r="L180" s="135">
        <f t="shared" si="100"/>
        <v>0</v>
      </c>
      <c r="M180" s="135">
        <f t="shared" si="101"/>
        <v>0</v>
      </c>
      <c r="N180" s="135">
        <f t="shared" si="102"/>
        <v>0</v>
      </c>
      <c r="O180" s="135">
        <f t="shared" si="103"/>
        <v>0</v>
      </c>
      <c r="P180" s="135">
        <f t="shared" si="104"/>
        <v>0</v>
      </c>
      <c r="Q180" s="135">
        <f t="shared" si="105"/>
        <v>0</v>
      </c>
      <c r="R180" s="135">
        <f t="shared" si="106"/>
        <v>0</v>
      </c>
      <c r="S180" s="135">
        <f t="shared" si="107"/>
        <v>0</v>
      </c>
      <c r="T180" s="135">
        <f t="shared" si="108"/>
        <v>0</v>
      </c>
      <c r="U180" s="135">
        <f t="shared" si="109"/>
        <v>0</v>
      </c>
      <c r="V180" s="135">
        <f t="shared" si="110"/>
        <v>0</v>
      </c>
      <c r="W180" s="135">
        <f t="shared" si="111"/>
        <v>0</v>
      </c>
      <c r="X180" s="135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1">
        <v>39924</v>
      </c>
      <c r="E181" s="137" t="s">
        <v>332</v>
      </c>
      <c r="G181" s="43">
        <v>6.2</v>
      </c>
      <c r="H181" s="135" t="str">
        <f t="shared" si="97"/>
        <v>P, S, T &amp; D Plant - Customer</v>
      </c>
      <c r="I181" s="42">
        <f>'Dep. Res. Class'!J$181</f>
        <v>0</v>
      </c>
      <c r="J181" s="135">
        <f t="shared" si="98"/>
        <v>0</v>
      </c>
      <c r="K181" s="135">
        <f t="shared" si="99"/>
        <v>0</v>
      </c>
      <c r="L181" s="135">
        <f t="shared" si="100"/>
        <v>0</v>
      </c>
      <c r="M181" s="135">
        <f t="shared" si="101"/>
        <v>0</v>
      </c>
      <c r="N181" s="135">
        <f t="shared" si="102"/>
        <v>0</v>
      </c>
      <c r="O181" s="135">
        <f t="shared" si="103"/>
        <v>0</v>
      </c>
      <c r="P181" s="135">
        <f t="shared" si="104"/>
        <v>0</v>
      </c>
      <c r="Q181" s="135">
        <f t="shared" si="105"/>
        <v>0</v>
      </c>
      <c r="R181" s="135">
        <f t="shared" si="106"/>
        <v>0</v>
      </c>
      <c r="S181" s="135">
        <f t="shared" si="107"/>
        <v>0</v>
      </c>
      <c r="T181" s="135">
        <f t="shared" si="108"/>
        <v>0</v>
      </c>
      <c r="U181" s="135">
        <f t="shared" si="109"/>
        <v>0</v>
      </c>
      <c r="V181" s="135">
        <f t="shared" si="110"/>
        <v>0</v>
      </c>
      <c r="W181" s="135">
        <f t="shared" si="111"/>
        <v>0</v>
      </c>
      <c r="X181" s="135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7" t="s">
        <v>366</v>
      </c>
      <c r="G182" s="43">
        <v>6.2</v>
      </c>
      <c r="H182" s="135" t="str">
        <f t="shared" si="97"/>
        <v>P, S, T &amp; D Plant - Customer</v>
      </c>
      <c r="I182" s="42">
        <f>'Dep. Res. Class'!J$182</f>
        <v>10997.352908687031</v>
      </c>
      <c r="J182" s="135">
        <f t="shared" si="98"/>
        <v>8418.6138966781127</v>
      </c>
      <c r="K182" s="135">
        <f t="shared" si="99"/>
        <v>2451.0540396496444</v>
      </c>
      <c r="L182" s="135">
        <f t="shared" si="100"/>
        <v>7.2816329618542568</v>
      </c>
      <c r="M182" s="135">
        <f t="shared" si="101"/>
        <v>76.713541626295566</v>
      </c>
      <c r="N182" s="135">
        <f t="shared" si="102"/>
        <v>43.689797771125541</v>
      </c>
      <c r="O182" s="135">
        <f t="shared" si="103"/>
        <v>0</v>
      </c>
      <c r="P182" s="135">
        <f t="shared" si="104"/>
        <v>0</v>
      </c>
      <c r="Q182" s="135">
        <f t="shared" si="105"/>
        <v>0</v>
      </c>
      <c r="R182" s="135">
        <f t="shared" si="106"/>
        <v>0</v>
      </c>
      <c r="S182" s="135">
        <f t="shared" si="107"/>
        <v>0</v>
      </c>
      <c r="T182" s="135">
        <f t="shared" si="108"/>
        <v>0</v>
      </c>
      <c r="U182" s="135">
        <f t="shared" si="109"/>
        <v>0</v>
      </c>
      <c r="V182" s="135">
        <f t="shared" si="110"/>
        <v>0</v>
      </c>
      <c r="W182" s="135">
        <f t="shared" si="111"/>
        <v>0</v>
      </c>
      <c r="X182" s="135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0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381206.11824154033</v>
      </c>
      <c r="J184" s="135">
        <f>SUM(J148:J182)</f>
        <v>291818.14489120536</v>
      </c>
      <c r="K184" s="135">
        <f t="shared" ref="K184:X184" si="114">SUM(K148:K182)</f>
        <v>84961.972559507485</v>
      </c>
      <c r="L184" s="135">
        <f t="shared" si="114"/>
        <v>252.40647080220987</v>
      </c>
      <c r="M184" s="135">
        <f t="shared" si="114"/>
        <v>2659.1554952120146</v>
      </c>
      <c r="N184" s="135">
        <f t="shared" si="114"/>
        <v>1514.4388248132593</v>
      </c>
      <c r="O184" s="135">
        <f t="shared" si="114"/>
        <v>0</v>
      </c>
      <c r="P184" s="135">
        <f t="shared" si="114"/>
        <v>0</v>
      </c>
      <c r="Q184" s="135">
        <f t="shared" si="114"/>
        <v>0</v>
      </c>
      <c r="R184" s="135">
        <f t="shared" si="114"/>
        <v>0</v>
      </c>
      <c r="S184" s="135">
        <f t="shared" si="114"/>
        <v>0</v>
      </c>
      <c r="T184" s="135">
        <f t="shared" si="114"/>
        <v>0</v>
      </c>
      <c r="U184" s="135">
        <f t="shared" si="114"/>
        <v>0</v>
      </c>
      <c r="V184" s="135">
        <f t="shared" si="114"/>
        <v>0</v>
      </c>
      <c r="W184" s="135">
        <f t="shared" si="114"/>
        <v>0</v>
      </c>
      <c r="X184" s="135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0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361</v>
      </c>
      <c r="E186" s="44"/>
      <c r="G186" s="43"/>
      <c r="H186" s="44"/>
      <c r="I186" s="42"/>
      <c r="J186" s="150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0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0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0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8">
        <v>37400</v>
      </c>
      <c r="E190" s="137" t="s">
        <v>125</v>
      </c>
      <c r="G190" s="43">
        <v>6.2</v>
      </c>
      <c r="H190" s="135" t="str">
        <f t="shared" ref="H190:H224" si="115">VLOOKUP($G190,alloc,3)</f>
        <v>P, S, T &amp; D Plant - Customer</v>
      </c>
      <c r="I190" s="42">
        <f>'Dep. Res. Class'!J$190</f>
        <v>0</v>
      </c>
      <c r="J190" s="135">
        <f t="shared" ref="J190:J224" si="116">$I190*VLOOKUP($G190,alloc,6)</f>
        <v>0</v>
      </c>
      <c r="K190" s="135">
        <f t="shared" ref="K190:K224" si="117">$I190*VLOOKUP($G190,alloc,7)</f>
        <v>0</v>
      </c>
      <c r="L190" s="135">
        <f t="shared" ref="L190:L224" si="118">$I190*VLOOKUP($G190,alloc,8)</f>
        <v>0</v>
      </c>
      <c r="M190" s="135">
        <f t="shared" ref="M190:M224" si="119">$I190*VLOOKUP($G190,alloc,9)</f>
        <v>0</v>
      </c>
      <c r="N190" s="135">
        <f t="shared" ref="N190:N224" si="120">$I190*VLOOKUP($G190,alloc,10)</f>
        <v>0</v>
      </c>
      <c r="O190" s="135">
        <f t="shared" ref="O190:O224" si="121">$I190*VLOOKUP($G190,alloc,11)</f>
        <v>0</v>
      </c>
      <c r="P190" s="135">
        <f t="shared" ref="P190:P224" si="122">$I190*VLOOKUP($G190,alloc,12)</f>
        <v>0</v>
      </c>
      <c r="Q190" s="135">
        <f t="shared" ref="Q190:Q224" si="123">$I190*VLOOKUP($G190,alloc,13)</f>
        <v>0</v>
      </c>
      <c r="R190" s="135">
        <f t="shared" ref="R190:R224" si="124">$I190*VLOOKUP($G190,alloc,14)</f>
        <v>0</v>
      </c>
      <c r="S190" s="135">
        <f t="shared" ref="S190:S224" si="125">$I190*VLOOKUP($G190,alloc,15)</f>
        <v>0</v>
      </c>
      <c r="T190" s="135">
        <f t="shared" ref="T190:T224" si="126">$I190*VLOOKUP($G190,alloc,16)</f>
        <v>0</v>
      </c>
      <c r="U190" s="135">
        <f t="shared" ref="U190:U224" si="127">$I190*VLOOKUP($G190,alloc,17)</f>
        <v>0</v>
      </c>
      <c r="V190" s="135">
        <f t="shared" ref="V190:V224" si="128">$I190*VLOOKUP($G190,alloc,18)</f>
        <v>0</v>
      </c>
      <c r="W190" s="135">
        <f t="shared" ref="W190:W224" si="129">$I190*VLOOKUP($G190,alloc,19)</f>
        <v>0</v>
      </c>
      <c r="X190" s="135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8">
        <v>39000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'Dep. Res. Class'!J$191</f>
        <v>34352.624728663119</v>
      </c>
      <c r="J191" s="135">
        <f t="shared" si="116"/>
        <v>26297.372315809327</v>
      </c>
      <c r="K191" s="135">
        <f t="shared" si="117"/>
        <v>7656.4006186658435</v>
      </c>
      <c r="L191" s="135">
        <f t="shared" si="118"/>
        <v>22.74576496975466</v>
      </c>
      <c r="M191" s="135">
        <f t="shared" si="119"/>
        <v>239.63143939966886</v>
      </c>
      <c r="N191" s="135">
        <f t="shared" si="120"/>
        <v>136.47458981852796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8">
        <v>36602</v>
      </c>
      <c r="E192" s="137" t="s">
        <v>149</v>
      </c>
      <c r="G192" s="43">
        <v>6.2</v>
      </c>
      <c r="H192" s="135" t="str">
        <f t="shared" si="115"/>
        <v>P, S, T &amp; D Plant - Customer</v>
      </c>
      <c r="I192" s="42">
        <f>'Dep. Res. Class'!J$192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8">
        <v>37503</v>
      </c>
      <c r="E193" s="137" t="s">
        <v>289</v>
      </c>
      <c r="G193" s="43">
        <v>6.2</v>
      </c>
      <c r="H193" s="135" t="str">
        <f t="shared" si="115"/>
        <v>P, S, T &amp; D Plant - Customer</v>
      </c>
      <c r="I193" s="42">
        <f>'Dep. Res. Class'!J$193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8">
        <v>39004</v>
      </c>
      <c r="E194" s="137" t="s">
        <v>304</v>
      </c>
      <c r="G194" s="43">
        <v>6.2</v>
      </c>
      <c r="H194" s="135" t="str">
        <f t="shared" si="115"/>
        <v>P, S, T &amp; D Plant - Customer</v>
      </c>
      <c r="I194" s="42">
        <f>'Dep. Res. Class'!J$194</f>
        <v>0</v>
      </c>
      <c r="J194" s="135">
        <f t="shared" si="116"/>
        <v>0</v>
      </c>
      <c r="K194" s="135">
        <f t="shared" si="117"/>
        <v>0</v>
      </c>
      <c r="L194" s="135">
        <f t="shared" si="118"/>
        <v>0</v>
      </c>
      <c r="M194" s="135">
        <f t="shared" si="119"/>
        <v>0</v>
      </c>
      <c r="N194" s="135">
        <f t="shared" si="120"/>
        <v>0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8">
        <v>39009</v>
      </c>
      <c r="E195" s="137" t="s">
        <v>305</v>
      </c>
      <c r="G195" s="43">
        <v>6.2</v>
      </c>
      <c r="H195" s="135" t="str">
        <f t="shared" si="115"/>
        <v>P, S, T &amp; D Plant - Customer</v>
      </c>
      <c r="I195" s="42">
        <f>'Dep. Res. Class'!J$195</f>
        <v>207804.53713612299</v>
      </c>
      <c r="J195" s="135">
        <f t="shared" si="116"/>
        <v>159077.02323029216</v>
      </c>
      <c r="K195" s="135">
        <f t="shared" si="117"/>
        <v>46314.795427059609</v>
      </c>
      <c r="L195" s="135">
        <f t="shared" si="118"/>
        <v>137.59278071707487</v>
      </c>
      <c r="M195" s="135">
        <f t="shared" si="119"/>
        <v>1449.5690137517186</v>
      </c>
      <c r="N195" s="135">
        <f t="shared" si="120"/>
        <v>825.55668430244918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8">
        <v>39100</v>
      </c>
      <c r="E196" s="137" t="s">
        <v>306</v>
      </c>
      <c r="G196" s="43">
        <v>6.2</v>
      </c>
      <c r="H196" s="135" t="str">
        <f t="shared" si="115"/>
        <v>P, S, T &amp; D Plant - Customer</v>
      </c>
      <c r="I196" s="42">
        <f>'Dep. Res. Class'!J$196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8">
        <v>39102</v>
      </c>
      <c r="E197" s="137" t="s">
        <v>307</v>
      </c>
      <c r="G197" s="43">
        <v>6.2</v>
      </c>
      <c r="H197" s="135" t="str">
        <f t="shared" si="115"/>
        <v>P, S, T &amp; D Plant - Customer</v>
      </c>
      <c r="I197" s="42">
        <f>'Dep. Res. Class'!J$197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5">
        <v>39103</v>
      </c>
      <c r="E198" s="137" t="s">
        <v>308</v>
      </c>
      <c r="G198" s="43">
        <v>6.2</v>
      </c>
      <c r="H198" s="135" t="str">
        <f t="shared" si="115"/>
        <v>P, S, T &amp; D Plant - Customer</v>
      </c>
      <c r="I198" s="42">
        <f>'Dep. Res. Class'!J$198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8">
        <v>39200</v>
      </c>
      <c r="E199" s="137" t="s">
        <v>309</v>
      </c>
      <c r="G199" s="43">
        <v>6.2</v>
      </c>
      <c r="H199" s="135" t="str">
        <f t="shared" si="115"/>
        <v>P, S, T &amp; D Plant - Customer</v>
      </c>
      <c r="I199" s="42">
        <f>'Dep. Res. Class'!J$199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8">
        <v>39201</v>
      </c>
      <c r="E200" s="137" t="s">
        <v>310</v>
      </c>
      <c r="G200" s="43">
        <v>6.2</v>
      </c>
      <c r="H200" s="135" t="str">
        <f t="shared" si="115"/>
        <v>P, S, T &amp; D Plant - Customer</v>
      </c>
      <c r="I200" s="42">
        <f>'Dep. Res. Class'!J$200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8">
        <v>39202</v>
      </c>
      <c r="E201" s="137" t="s">
        <v>311</v>
      </c>
      <c r="G201" s="43">
        <v>6.2</v>
      </c>
      <c r="H201" s="135" t="str">
        <f t="shared" si="115"/>
        <v>P, S, T &amp; D Plant - Customer</v>
      </c>
      <c r="I201" s="42">
        <f>'Dep. Res. Class'!J$201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8">
        <v>39300</v>
      </c>
      <c r="E202" s="137" t="s">
        <v>197</v>
      </c>
      <c r="G202" s="43">
        <v>6.2</v>
      </c>
      <c r="H202" s="135" t="str">
        <f t="shared" si="115"/>
        <v>P, S, T &amp; D Plant - Customer</v>
      </c>
      <c r="I202" s="42">
        <f>'Dep. Res. Class'!J$202</f>
        <v>0</v>
      </c>
      <c r="J202" s="135">
        <f t="shared" si="116"/>
        <v>0</v>
      </c>
      <c r="K202" s="135">
        <f t="shared" si="117"/>
        <v>0</v>
      </c>
      <c r="L202" s="135">
        <f t="shared" si="118"/>
        <v>0</v>
      </c>
      <c r="M202" s="135">
        <f t="shared" si="119"/>
        <v>0</v>
      </c>
      <c r="N202" s="135">
        <f t="shared" si="120"/>
        <v>0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8">
        <v>39400</v>
      </c>
      <c r="E203" s="137" t="s">
        <v>312</v>
      </c>
      <c r="G203" s="43">
        <v>6.2</v>
      </c>
      <c r="H203" s="135" t="str">
        <f t="shared" si="115"/>
        <v>P, S, T &amp; D Plant - Customer</v>
      </c>
      <c r="I203" s="42">
        <f>'Dep. Res. Class'!J$203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8">
        <v>39600</v>
      </c>
      <c r="E204" s="137" t="s">
        <v>313</v>
      </c>
      <c r="G204" s="43">
        <v>6.2</v>
      </c>
      <c r="H204" s="135" t="str">
        <f t="shared" si="115"/>
        <v>P, S, T &amp; D Plant - Customer</v>
      </c>
      <c r="I204" s="42">
        <f>'Dep. Res. Class'!J$204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8">
        <v>39603</v>
      </c>
      <c r="E205" s="137" t="s">
        <v>314</v>
      </c>
      <c r="G205" s="43">
        <v>6.2</v>
      </c>
      <c r="H205" s="135" t="str">
        <f t="shared" si="115"/>
        <v>P, S, T &amp; D Plant - Customer</v>
      </c>
      <c r="I205" s="42">
        <f>'Dep. Res. Class'!J$205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6">
        <v>39604</v>
      </c>
      <c r="E206" s="137" t="s">
        <v>315</v>
      </c>
      <c r="G206" s="43">
        <v>6.2</v>
      </c>
      <c r="H206" s="135" t="str">
        <f t="shared" si="115"/>
        <v>P, S, T &amp; D Plant - Customer</v>
      </c>
      <c r="I206" s="42">
        <f>'Dep. Res. Class'!J$206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39605</v>
      </c>
      <c r="E207" s="140" t="s">
        <v>316</v>
      </c>
      <c r="G207" s="43">
        <v>6.2</v>
      </c>
      <c r="H207" s="135" t="str">
        <f t="shared" si="115"/>
        <v>P, S, T &amp; D Plant - Customer</v>
      </c>
      <c r="I207" s="42">
        <f>'Dep. Res. Class'!J$207</f>
        <v>0</v>
      </c>
      <c r="J207" s="135">
        <f t="shared" si="116"/>
        <v>0</v>
      </c>
      <c r="K207" s="135">
        <f t="shared" si="117"/>
        <v>0</v>
      </c>
      <c r="L207" s="135">
        <f t="shared" si="118"/>
        <v>0</v>
      </c>
      <c r="M207" s="135">
        <f t="shared" si="119"/>
        <v>0</v>
      </c>
      <c r="N207" s="135">
        <f t="shared" si="120"/>
        <v>0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39700</v>
      </c>
      <c r="E208" s="137" t="s">
        <v>317</v>
      </c>
      <c r="G208" s="43">
        <v>6.2</v>
      </c>
      <c r="H208" s="135" t="str">
        <f t="shared" si="115"/>
        <v>P, S, T &amp; D Plant - Customer</v>
      </c>
      <c r="I208" s="42">
        <f>'Dep. Res. Class'!J$208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39701</v>
      </c>
      <c r="E209" s="137" t="s">
        <v>318</v>
      </c>
      <c r="G209" s="43">
        <v>6.2</v>
      </c>
      <c r="H209" s="135" t="str">
        <f t="shared" si="115"/>
        <v>P, S, T &amp; D Plant - Customer</v>
      </c>
      <c r="I209" s="42">
        <f>'Dep. Res. Class'!J$209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39702</v>
      </c>
      <c r="E210" s="137" t="s">
        <v>319</v>
      </c>
      <c r="G210" s="43">
        <v>6.2</v>
      </c>
      <c r="H210" s="135" t="str">
        <f t="shared" si="115"/>
        <v>P, S, T &amp; D Plant - Customer</v>
      </c>
      <c r="I210" s="42">
        <f>'Dep. Res. Class'!J$210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39705</v>
      </c>
      <c r="E211" s="137" t="s">
        <v>320</v>
      </c>
      <c r="G211" s="43">
        <v>6.2</v>
      </c>
      <c r="H211" s="135" t="str">
        <f t="shared" si="115"/>
        <v>P, S, T &amp; D Plant - Customer</v>
      </c>
      <c r="I211" s="42">
        <f>'Dep. Res. Class'!J$211</f>
        <v>0</v>
      </c>
      <c r="J211" s="135">
        <f t="shared" si="116"/>
        <v>0</v>
      </c>
      <c r="K211" s="135">
        <f t="shared" si="117"/>
        <v>0</v>
      </c>
      <c r="L211" s="135">
        <f t="shared" si="118"/>
        <v>0</v>
      </c>
      <c r="M211" s="135">
        <f t="shared" si="119"/>
        <v>0</v>
      </c>
      <c r="N211" s="135">
        <f t="shared" si="120"/>
        <v>0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39800</v>
      </c>
      <c r="E212" s="137" t="s">
        <v>321</v>
      </c>
      <c r="G212" s="43">
        <v>6.2</v>
      </c>
      <c r="H212" s="135" t="str">
        <f t="shared" si="115"/>
        <v>P, S, T &amp; D Plant - Customer</v>
      </c>
      <c r="I212" s="42">
        <f>'Dep. Res. Class'!J$212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39900</v>
      </c>
      <c r="E213" s="137" t="s">
        <v>322</v>
      </c>
      <c r="G213" s="43">
        <v>6.2</v>
      </c>
      <c r="H213" s="135" t="str">
        <f t="shared" si="115"/>
        <v>P, S, T &amp; D Plant - Customer</v>
      </c>
      <c r="I213" s="42">
        <f>'Dep. Res. Class'!J$213</f>
        <v>3571.4234576472513</v>
      </c>
      <c r="J213" s="135">
        <f t="shared" si="116"/>
        <v>2733.9702018402318</v>
      </c>
      <c r="K213" s="135">
        <f t="shared" si="117"/>
        <v>795.98717671877478</v>
      </c>
      <c r="L213" s="135">
        <f t="shared" si="118"/>
        <v>2.3647322210966988</v>
      </c>
      <c r="M213" s="135">
        <f t="shared" si="119"/>
        <v>24.912953540568044</v>
      </c>
      <c r="N213" s="135">
        <f t="shared" si="120"/>
        <v>14.188393326580192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39901</v>
      </c>
      <c r="E214" s="137" t="s">
        <v>323</v>
      </c>
      <c r="G214" s="43">
        <v>6.2</v>
      </c>
      <c r="H214" s="135" t="str">
        <f t="shared" si="115"/>
        <v>P, S, T &amp; D Plant - Customer</v>
      </c>
      <c r="I214" s="42">
        <f>'Dep. Res. Class'!J$214</f>
        <v>475569.13095617923</v>
      </c>
      <c r="J214" s="135">
        <f t="shared" si="116"/>
        <v>364054.23450003803</v>
      </c>
      <c r="K214" s="135">
        <f t="shared" si="117"/>
        <v>105993.29213505978</v>
      </c>
      <c r="L214" s="135">
        <f t="shared" si="118"/>
        <v>314.88667212593202</v>
      </c>
      <c r="M214" s="135">
        <f t="shared" si="119"/>
        <v>3317.3976161999608</v>
      </c>
      <c r="N214" s="135">
        <f t="shared" si="120"/>
        <v>1889.3200327555921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39902</v>
      </c>
      <c r="E215" s="137" t="s">
        <v>324</v>
      </c>
      <c r="G215" s="43">
        <v>6.2</v>
      </c>
      <c r="H215" s="135" t="str">
        <f t="shared" si="115"/>
        <v>P, S, T &amp; D Plant - Customer</v>
      </c>
      <c r="I215" s="42">
        <f>'Dep. Res. Class'!J$215</f>
        <v>361433.21758846025</v>
      </c>
      <c r="J215" s="135">
        <f t="shared" si="116"/>
        <v>276681.73728495633</v>
      </c>
      <c r="K215" s="135">
        <f t="shared" si="117"/>
        <v>80555.05314683319</v>
      </c>
      <c r="L215" s="135">
        <f t="shared" si="118"/>
        <v>239.31431977801157</v>
      </c>
      <c r="M215" s="135">
        <f t="shared" si="119"/>
        <v>2521.226918224686</v>
      </c>
      <c r="N215" s="135">
        <f t="shared" si="120"/>
        <v>1435.8859186680693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39903</v>
      </c>
      <c r="E216" s="137" t="s">
        <v>325</v>
      </c>
      <c r="G216" s="43">
        <v>6.2</v>
      </c>
      <c r="H216" s="135" t="str">
        <f t="shared" si="115"/>
        <v>P, S, T &amp; D Plant - Customer</v>
      </c>
      <c r="I216" s="42">
        <f>'Dep. Res. Class'!J$216</f>
        <v>49852.691973656074</v>
      </c>
      <c r="J216" s="135">
        <f t="shared" si="116"/>
        <v>38162.871458340887</v>
      </c>
      <c r="K216" s="135">
        <f t="shared" si="117"/>
        <v>11111.004899453346</v>
      </c>
      <c r="L216" s="135">
        <f t="shared" si="118"/>
        <v>33.008762029069111</v>
      </c>
      <c r="M216" s="135">
        <f t="shared" si="119"/>
        <v>347.75428165836195</v>
      </c>
      <c r="N216" s="135">
        <f t="shared" si="120"/>
        <v>198.05257217441465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39904</v>
      </c>
      <c r="E217" s="137" t="s">
        <v>326</v>
      </c>
      <c r="G217" s="43">
        <v>6.2</v>
      </c>
      <c r="H217" s="135" t="str">
        <f t="shared" si="115"/>
        <v>P, S, T &amp; D Plant - Customer</v>
      </c>
      <c r="I217" s="42">
        <f>'Dep. Res. Class'!J$217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39905</v>
      </c>
      <c r="E218" s="137" t="s">
        <v>327</v>
      </c>
      <c r="G218" s="43">
        <v>6.2</v>
      </c>
      <c r="H218" s="135" t="str">
        <f t="shared" si="115"/>
        <v>P, S, T &amp; D Plant - Customer</v>
      </c>
      <c r="I218" s="42">
        <f>'Dep. Res. Class'!J$218</f>
        <v>0</v>
      </c>
      <c r="J218" s="135">
        <f t="shared" si="116"/>
        <v>0</v>
      </c>
      <c r="K218" s="135">
        <f t="shared" si="117"/>
        <v>0</v>
      </c>
      <c r="L218" s="135">
        <f t="shared" si="118"/>
        <v>0</v>
      </c>
      <c r="M218" s="135">
        <f t="shared" si="119"/>
        <v>0</v>
      </c>
      <c r="N218" s="135">
        <f t="shared" si="120"/>
        <v>0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39906</v>
      </c>
      <c r="E219" s="137" t="s">
        <v>328</v>
      </c>
      <c r="G219" s="43">
        <v>6.2</v>
      </c>
      <c r="H219" s="135" t="str">
        <f t="shared" si="115"/>
        <v>P, S, T &amp; D Plant - Customer</v>
      </c>
      <c r="I219" s="42">
        <f>'Dep. Res. Class'!J$219</f>
        <v>35135.20285654808</v>
      </c>
      <c r="J219" s="135">
        <f t="shared" si="116"/>
        <v>26896.445852627854</v>
      </c>
      <c r="K219" s="135">
        <f t="shared" si="117"/>
        <v>7830.819071689999</v>
      </c>
      <c r="L219" s="135">
        <f t="shared" si="118"/>
        <v>23.263930271764021</v>
      </c>
      <c r="M219" s="135">
        <f t="shared" si="119"/>
        <v>245.09042032788017</v>
      </c>
      <c r="N219" s="135">
        <f t="shared" si="120"/>
        <v>139.58358163058412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39907</v>
      </c>
      <c r="E220" s="137" t="s">
        <v>329</v>
      </c>
      <c r="G220" s="43">
        <v>6.2</v>
      </c>
      <c r="H220" s="135" t="str">
        <f t="shared" si="115"/>
        <v>P, S, T &amp; D Plant - Customer</v>
      </c>
      <c r="I220" s="42">
        <f>'Dep. Res. Class'!J$220</f>
        <v>53879.700664244447</v>
      </c>
      <c r="J220" s="135">
        <f t="shared" si="116"/>
        <v>41245.597965903544</v>
      </c>
      <c r="K220" s="135">
        <f t="shared" si="117"/>
        <v>12008.531422492724</v>
      </c>
      <c r="L220" s="135">
        <f t="shared" si="118"/>
        <v>35.675149064434578</v>
      </c>
      <c r="M220" s="135">
        <f t="shared" si="119"/>
        <v>375.84523239714184</v>
      </c>
      <c r="N220" s="135">
        <f t="shared" si="120"/>
        <v>214.05089438660747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39908</v>
      </c>
      <c r="E221" s="137" t="s">
        <v>330</v>
      </c>
      <c r="G221" s="43">
        <v>6.2</v>
      </c>
      <c r="H221" s="135" t="str">
        <f t="shared" si="115"/>
        <v>P, S, T &amp; D Plant - Customer</v>
      </c>
      <c r="I221" s="42">
        <f>'Dep. Res. Class'!J$221</f>
        <v>912.92197652196239</v>
      </c>
      <c r="J221" s="135">
        <f t="shared" si="116"/>
        <v>698.85341517590848</v>
      </c>
      <c r="K221" s="135">
        <f t="shared" si="117"/>
        <v>203.46906360271038</v>
      </c>
      <c r="L221" s="135">
        <f t="shared" si="118"/>
        <v>0.60446934921879381</v>
      </c>
      <c r="M221" s="135">
        <f t="shared" si="119"/>
        <v>6.3682122988120833</v>
      </c>
      <c r="N221" s="135">
        <f t="shared" si="120"/>
        <v>3.6268160953127628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39909</v>
      </c>
      <c r="E222" s="137" t="s">
        <v>331</v>
      </c>
      <c r="G222" s="43">
        <v>6.2</v>
      </c>
      <c r="H222" s="135" t="str">
        <f t="shared" si="115"/>
        <v>P, S, T &amp; D Plant - Customer</v>
      </c>
      <c r="I222" s="42">
        <f>'Dep. Res. Class'!J$222</f>
        <v>935472.00568994309</v>
      </c>
      <c r="J222" s="135">
        <f t="shared" si="116"/>
        <v>716115.75007598253</v>
      </c>
      <c r="K222" s="135">
        <f t="shared" si="117"/>
        <v>208494.94033371322</v>
      </c>
      <c r="L222" s="135">
        <f t="shared" si="118"/>
        <v>619.40030915467423</v>
      </c>
      <c r="M222" s="135">
        <f t="shared" si="119"/>
        <v>6525.5131161647378</v>
      </c>
      <c r="N222" s="135">
        <f t="shared" si="120"/>
        <v>3716.4018549280449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6">
        <v>39924</v>
      </c>
      <c r="E223" s="137" t="s">
        <v>332</v>
      </c>
      <c r="G223" s="43">
        <v>6.2</v>
      </c>
      <c r="H223" s="135" t="str">
        <f t="shared" si="115"/>
        <v>P, S, T &amp; D Plant - Customer</v>
      </c>
      <c r="I223" s="42">
        <f>'Dep. Res. Class'!J$223</f>
        <v>0</v>
      </c>
      <c r="J223" s="135">
        <f t="shared" si="116"/>
        <v>0</v>
      </c>
      <c r="K223" s="135">
        <f t="shared" si="117"/>
        <v>0</v>
      </c>
      <c r="L223" s="135">
        <f t="shared" si="118"/>
        <v>0</v>
      </c>
      <c r="M223" s="135">
        <f t="shared" si="119"/>
        <v>0</v>
      </c>
      <c r="N223" s="135">
        <f t="shared" si="120"/>
        <v>0</v>
      </c>
      <c r="O223" s="135">
        <f t="shared" si="121"/>
        <v>0</v>
      </c>
      <c r="P223" s="135">
        <f t="shared" si="122"/>
        <v>0</v>
      </c>
      <c r="Q223" s="135">
        <f t="shared" si="123"/>
        <v>0</v>
      </c>
      <c r="R223" s="135">
        <f t="shared" si="124"/>
        <v>0</v>
      </c>
      <c r="S223" s="135">
        <f t="shared" si="125"/>
        <v>0</v>
      </c>
      <c r="T223" s="135">
        <f t="shared" si="126"/>
        <v>0</v>
      </c>
      <c r="U223" s="135">
        <f t="shared" si="127"/>
        <v>0</v>
      </c>
      <c r="V223" s="135">
        <f t="shared" si="128"/>
        <v>0</v>
      </c>
      <c r="W223" s="135">
        <f t="shared" si="129"/>
        <v>0</v>
      </c>
      <c r="X223" s="135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6"/>
      <c r="E224" s="137" t="s">
        <v>366</v>
      </c>
      <c r="G224" s="43">
        <v>6.2</v>
      </c>
      <c r="H224" s="135" t="str">
        <f t="shared" si="115"/>
        <v>P, S, T &amp; D Plant - Customer</v>
      </c>
      <c r="I224" s="42">
        <f>'Dep. Res. Class'!J$224</f>
        <v>0</v>
      </c>
      <c r="J224" s="135">
        <f t="shared" si="116"/>
        <v>0</v>
      </c>
      <c r="K224" s="135">
        <f t="shared" si="117"/>
        <v>0</v>
      </c>
      <c r="L224" s="135">
        <f t="shared" si="118"/>
        <v>0</v>
      </c>
      <c r="M224" s="135">
        <f t="shared" si="119"/>
        <v>0</v>
      </c>
      <c r="N224" s="135">
        <f t="shared" si="120"/>
        <v>0</v>
      </c>
      <c r="O224" s="135">
        <f t="shared" si="121"/>
        <v>0</v>
      </c>
      <c r="P224" s="135">
        <f t="shared" si="122"/>
        <v>0</v>
      </c>
      <c r="Q224" s="135">
        <f t="shared" si="123"/>
        <v>0</v>
      </c>
      <c r="R224" s="135">
        <f t="shared" si="124"/>
        <v>0</v>
      </c>
      <c r="S224" s="135">
        <f t="shared" si="125"/>
        <v>0</v>
      </c>
      <c r="T224" s="135">
        <f t="shared" si="126"/>
        <v>0</v>
      </c>
      <c r="U224" s="135">
        <f t="shared" si="127"/>
        <v>0</v>
      </c>
      <c r="V224" s="135">
        <f t="shared" si="128"/>
        <v>0</v>
      </c>
      <c r="W224" s="135">
        <f t="shared" si="129"/>
        <v>0</v>
      </c>
      <c r="X224" s="135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0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2157983.4570279866</v>
      </c>
      <c r="J226" s="135">
        <f>SUM(J190:J224)</f>
        <v>1651963.8563009668</v>
      </c>
      <c r="K226" s="135">
        <f t="shared" ref="K226:X226" si="133">SUM(K190:K224)</f>
        <v>480964.29329528916</v>
      </c>
      <c r="L226" s="135">
        <f t="shared" si="133"/>
        <v>1428.8568896810307</v>
      </c>
      <c r="M226" s="135">
        <f t="shared" si="133"/>
        <v>15053.309203963538</v>
      </c>
      <c r="N226" s="135">
        <f t="shared" si="133"/>
        <v>8573.1413380861832</v>
      </c>
      <c r="O226" s="135">
        <f t="shared" si="133"/>
        <v>0</v>
      </c>
      <c r="P226" s="135">
        <f t="shared" si="133"/>
        <v>0</v>
      </c>
      <c r="Q226" s="135">
        <f t="shared" si="133"/>
        <v>0</v>
      </c>
      <c r="R226" s="135">
        <f t="shared" si="133"/>
        <v>0</v>
      </c>
      <c r="S226" s="135">
        <f t="shared" si="133"/>
        <v>0</v>
      </c>
      <c r="T226" s="135">
        <f t="shared" si="133"/>
        <v>0</v>
      </c>
      <c r="U226" s="135">
        <f t="shared" si="133"/>
        <v>0</v>
      </c>
      <c r="V226" s="135">
        <f t="shared" si="133"/>
        <v>0</v>
      </c>
      <c r="W226" s="135">
        <f t="shared" si="133"/>
        <v>0</v>
      </c>
      <c r="X226" s="135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5"/>
      <c r="I227" s="42">
        <f>SUM(I92:I99)</f>
        <v>568056.84763170942</v>
      </c>
      <c r="J227" s="42">
        <f t="shared" ref="J227:O227" si="134">SUM(J92:J99)</f>
        <v>434854.76107599237</v>
      </c>
      <c r="K227" s="42">
        <f t="shared" si="134"/>
        <v>126606.65186424159</v>
      </c>
      <c r="L227" s="42">
        <f t="shared" si="134"/>
        <v>376.12519124076346</v>
      </c>
      <c r="M227" s="42">
        <f t="shared" si="134"/>
        <v>3962.5583527900162</v>
      </c>
      <c r="N227" s="42">
        <f t="shared" si="134"/>
        <v>2256.7511474445805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363</v>
      </c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5"/>
      <c r="I231" s="42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37400</v>
      </c>
      <c r="E232" s="137" t="s">
        <v>125</v>
      </c>
      <c r="G232" s="43">
        <v>6.2</v>
      </c>
      <c r="H232" s="135" t="str">
        <f t="shared" ref="H232:H266" si="136">VLOOKUP($G232,alloc,3)</f>
        <v>P, S, T &amp; D Plant - Customer</v>
      </c>
      <c r="I232" s="42">
        <f>'Dep. Res. Class'!J$232</f>
        <v>0</v>
      </c>
      <c r="J232" s="135">
        <f t="shared" ref="J232:J266" si="137">$I232*VLOOKUP($G232,alloc,6)</f>
        <v>0</v>
      </c>
      <c r="K232" s="135">
        <f t="shared" ref="K232:K266" si="138">$I232*VLOOKUP($G232,alloc,7)</f>
        <v>0</v>
      </c>
      <c r="L232" s="135">
        <f t="shared" ref="L232:L266" si="139">$I232*VLOOKUP($G232,alloc,8)</f>
        <v>0</v>
      </c>
      <c r="M232" s="135">
        <f t="shared" ref="M232:M266" si="140">$I232*VLOOKUP($G232,alloc,9)</f>
        <v>0</v>
      </c>
      <c r="N232" s="135">
        <f t="shared" ref="N232:N266" si="141">$I232*VLOOKUP($G232,alloc,10)</f>
        <v>0</v>
      </c>
      <c r="O232" s="135">
        <f t="shared" ref="O232:O266" si="142">$I232*VLOOKUP($G232,alloc,11)</f>
        <v>0</v>
      </c>
      <c r="P232" s="135">
        <f t="shared" ref="P232:P266" si="143">$I232*VLOOKUP($G232,alloc,12)</f>
        <v>0</v>
      </c>
      <c r="Q232" s="135">
        <f t="shared" ref="Q232:Q266" si="144">$I232*VLOOKUP($G232,alloc,13)</f>
        <v>0</v>
      </c>
      <c r="R232" s="135">
        <f t="shared" ref="R232:R266" si="145">$I232*VLOOKUP($G232,alloc,14)</f>
        <v>0</v>
      </c>
      <c r="S232" s="135">
        <f t="shared" ref="S232:S266" si="146">$I232*VLOOKUP($G232,alloc,15)</f>
        <v>0</v>
      </c>
      <c r="T232" s="135">
        <f t="shared" ref="T232:T266" si="147">$I232*VLOOKUP($G232,alloc,16)</f>
        <v>0</v>
      </c>
      <c r="U232" s="135">
        <f t="shared" ref="U232:U266" si="148">$I232*VLOOKUP($G232,alloc,17)</f>
        <v>0</v>
      </c>
      <c r="V232" s="135">
        <f t="shared" ref="V232:V266" si="149">$I232*VLOOKUP($G232,alloc,18)</f>
        <v>0</v>
      </c>
      <c r="W232" s="135">
        <f t="shared" ref="W232:W266" si="150">$I232*VLOOKUP($G232,alloc,19)</f>
        <v>0</v>
      </c>
      <c r="X232" s="135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39001</v>
      </c>
      <c r="E233" s="137" t="s">
        <v>302</v>
      </c>
      <c r="G233" s="43">
        <v>6.2</v>
      </c>
      <c r="H233" s="135" t="str">
        <f t="shared" si="136"/>
        <v>P, S, T &amp; D Plant - Customer</v>
      </c>
      <c r="I233" s="42">
        <f>'Dep. Res. Class'!J$233</f>
        <v>0</v>
      </c>
      <c r="J233" s="135">
        <f t="shared" si="137"/>
        <v>0</v>
      </c>
      <c r="K233" s="135">
        <f t="shared" si="138"/>
        <v>0</v>
      </c>
      <c r="L233" s="135">
        <f t="shared" si="139"/>
        <v>0</v>
      </c>
      <c r="M233" s="135">
        <f t="shared" si="140"/>
        <v>0</v>
      </c>
      <c r="N233" s="135">
        <f t="shared" si="141"/>
        <v>0</v>
      </c>
      <c r="O233" s="135">
        <f t="shared" si="142"/>
        <v>0</v>
      </c>
      <c r="P233" s="135">
        <f t="shared" si="143"/>
        <v>0</v>
      </c>
      <c r="Q233" s="135">
        <f t="shared" si="144"/>
        <v>0</v>
      </c>
      <c r="R233" s="135">
        <f t="shared" si="145"/>
        <v>0</v>
      </c>
      <c r="S233" s="135">
        <f t="shared" si="146"/>
        <v>0</v>
      </c>
      <c r="T233" s="135">
        <f t="shared" si="147"/>
        <v>0</v>
      </c>
      <c r="U233" s="135">
        <f t="shared" si="148"/>
        <v>0</v>
      </c>
      <c r="V233" s="135">
        <f t="shared" si="149"/>
        <v>0</v>
      </c>
      <c r="W233" s="135">
        <f t="shared" si="150"/>
        <v>0</v>
      </c>
      <c r="X233" s="135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36602</v>
      </c>
      <c r="E234" s="137" t="s">
        <v>149</v>
      </c>
      <c r="G234" s="43">
        <v>6.2</v>
      </c>
      <c r="H234" s="135" t="str">
        <f t="shared" si="136"/>
        <v>P, S, T &amp; D Plant - Customer</v>
      </c>
      <c r="I234" s="42">
        <f>'Dep. Res. Class'!J$234</f>
        <v>73763.54444804076</v>
      </c>
      <c r="J234" s="135">
        <f t="shared" si="137"/>
        <v>56466.933953531632</v>
      </c>
      <c r="K234" s="135">
        <f t="shared" si="138"/>
        <v>16440.177477202724</v>
      </c>
      <c r="L234" s="135">
        <f t="shared" si="139"/>
        <v>48.840758416670795</v>
      </c>
      <c r="M234" s="135">
        <f t="shared" si="140"/>
        <v>514.5477083897149</v>
      </c>
      <c r="N234" s="135">
        <f t="shared" si="141"/>
        <v>293.04455050002474</v>
      </c>
      <c r="O234" s="135">
        <f t="shared" si="142"/>
        <v>0</v>
      </c>
      <c r="P234" s="135">
        <f t="shared" si="143"/>
        <v>0</v>
      </c>
      <c r="Q234" s="135">
        <f t="shared" si="144"/>
        <v>0</v>
      </c>
      <c r="R234" s="135">
        <f t="shared" si="145"/>
        <v>0</v>
      </c>
      <c r="S234" s="135">
        <f t="shared" si="146"/>
        <v>0</v>
      </c>
      <c r="T234" s="135">
        <f t="shared" si="147"/>
        <v>0</v>
      </c>
      <c r="U234" s="135">
        <f t="shared" si="148"/>
        <v>0</v>
      </c>
      <c r="V234" s="135">
        <f t="shared" si="149"/>
        <v>0</v>
      </c>
      <c r="W234" s="135">
        <f t="shared" si="150"/>
        <v>0</v>
      </c>
      <c r="X234" s="135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37503</v>
      </c>
      <c r="E235" s="137" t="s">
        <v>289</v>
      </c>
      <c r="G235" s="43">
        <v>6.2</v>
      </c>
      <c r="H235" s="135" t="str">
        <f t="shared" si="136"/>
        <v>P, S, T &amp; D Plant - Customer</v>
      </c>
      <c r="I235" s="42">
        <f>'Dep. Res. Class'!J$235</f>
        <v>0</v>
      </c>
      <c r="J235" s="135">
        <f t="shared" si="137"/>
        <v>0</v>
      </c>
      <c r="K235" s="135">
        <f t="shared" si="138"/>
        <v>0</v>
      </c>
      <c r="L235" s="135">
        <f t="shared" si="139"/>
        <v>0</v>
      </c>
      <c r="M235" s="135">
        <f t="shared" si="140"/>
        <v>0</v>
      </c>
      <c r="N235" s="135">
        <f t="shared" si="141"/>
        <v>0</v>
      </c>
      <c r="O235" s="135">
        <f t="shared" si="142"/>
        <v>0</v>
      </c>
      <c r="P235" s="135">
        <f t="shared" si="143"/>
        <v>0</v>
      </c>
      <c r="Q235" s="135">
        <f t="shared" si="144"/>
        <v>0</v>
      </c>
      <c r="R235" s="135">
        <f t="shared" si="145"/>
        <v>0</v>
      </c>
      <c r="S235" s="135">
        <f t="shared" si="146"/>
        <v>0</v>
      </c>
      <c r="T235" s="135">
        <f t="shared" si="147"/>
        <v>0</v>
      </c>
      <c r="U235" s="135">
        <f t="shared" si="148"/>
        <v>0</v>
      </c>
      <c r="V235" s="135">
        <f t="shared" si="149"/>
        <v>0</v>
      </c>
      <c r="W235" s="135">
        <f t="shared" si="150"/>
        <v>0</v>
      </c>
      <c r="X235" s="135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39004</v>
      </c>
      <c r="E236" s="137" t="s">
        <v>304</v>
      </c>
      <c r="G236" s="43">
        <v>6.2</v>
      </c>
      <c r="H236" s="135" t="str">
        <f t="shared" si="136"/>
        <v>P, S, T &amp; D Plant - Customer</v>
      </c>
      <c r="I236" s="42">
        <f>'Dep. Res. Class'!J$236</f>
        <v>0</v>
      </c>
      <c r="J236" s="135">
        <f t="shared" si="137"/>
        <v>0</v>
      </c>
      <c r="K236" s="135">
        <f t="shared" si="138"/>
        <v>0</v>
      </c>
      <c r="L236" s="135">
        <f t="shared" si="139"/>
        <v>0</v>
      </c>
      <c r="M236" s="135">
        <f t="shared" si="140"/>
        <v>0</v>
      </c>
      <c r="N236" s="135">
        <f t="shared" si="141"/>
        <v>0</v>
      </c>
      <c r="O236" s="135">
        <f t="shared" si="142"/>
        <v>0</v>
      </c>
      <c r="P236" s="135">
        <f t="shared" si="143"/>
        <v>0</v>
      </c>
      <c r="Q236" s="135">
        <f t="shared" si="144"/>
        <v>0</v>
      </c>
      <c r="R236" s="135">
        <f t="shared" si="145"/>
        <v>0</v>
      </c>
      <c r="S236" s="135">
        <f t="shared" si="146"/>
        <v>0</v>
      </c>
      <c r="T236" s="135">
        <f t="shared" si="147"/>
        <v>0</v>
      </c>
      <c r="U236" s="135">
        <f t="shared" si="148"/>
        <v>0</v>
      </c>
      <c r="V236" s="135">
        <f t="shared" si="149"/>
        <v>0</v>
      </c>
      <c r="W236" s="135">
        <f t="shared" si="150"/>
        <v>0</v>
      </c>
      <c r="X236" s="135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39009</v>
      </c>
      <c r="E237" s="137" t="s">
        <v>305</v>
      </c>
      <c r="G237" s="43">
        <v>6.2</v>
      </c>
      <c r="H237" s="135" t="str">
        <f t="shared" si="136"/>
        <v>P, S, T &amp; D Plant - Customer</v>
      </c>
      <c r="I237" s="42">
        <f>'Dep. Res. Class'!J$237</f>
        <v>39228.368820412834</v>
      </c>
      <c r="J237" s="135">
        <f t="shared" si="137"/>
        <v>30029.816596562243</v>
      </c>
      <c r="K237" s="135">
        <f t="shared" si="138"/>
        <v>8743.090511370925</v>
      </c>
      <c r="L237" s="135">
        <f t="shared" si="139"/>
        <v>25.974121755868712</v>
      </c>
      <c r="M237" s="135">
        <f t="shared" si="140"/>
        <v>273.64286018858871</v>
      </c>
      <c r="N237" s="135">
        <f t="shared" si="141"/>
        <v>155.84473053521228</v>
      </c>
      <c r="O237" s="135">
        <f t="shared" si="142"/>
        <v>0</v>
      </c>
      <c r="P237" s="135">
        <f t="shared" si="143"/>
        <v>0</v>
      </c>
      <c r="Q237" s="135">
        <f t="shared" si="144"/>
        <v>0</v>
      </c>
      <c r="R237" s="135">
        <f t="shared" si="145"/>
        <v>0</v>
      </c>
      <c r="S237" s="135">
        <f t="shared" si="146"/>
        <v>0</v>
      </c>
      <c r="T237" s="135">
        <f t="shared" si="147"/>
        <v>0</v>
      </c>
      <c r="U237" s="135">
        <f t="shared" si="148"/>
        <v>0</v>
      </c>
      <c r="V237" s="135">
        <f t="shared" si="149"/>
        <v>0</v>
      </c>
      <c r="W237" s="135">
        <f t="shared" si="150"/>
        <v>0</v>
      </c>
      <c r="X237" s="135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39100</v>
      </c>
      <c r="E238" s="137" t="s">
        <v>306</v>
      </c>
      <c r="G238" s="43">
        <v>6.2</v>
      </c>
      <c r="H238" s="135" t="str">
        <f t="shared" si="136"/>
        <v>P, S, T &amp; D Plant - Customer</v>
      </c>
      <c r="I238" s="42">
        <f>'Dep. Res. Class'!J$238</f>
        <v>20838.443225468887</v>
      </c>
      <c r="J238" s="135">
        <f t="shared" si="137"/>
        <v>15952.094033873725</v>
      </c>
      <c r="K238" s="135">
        <f t="shared" si="138"/>
        <v>4644.4040554022049</v>
      </c>
      <c r="L238" s="135">
        <f t="shared" si="139"/>
        <v>13.797674433494079</v>
      </c>
      <c r="M238" s="135">
        <f t="shared" si="140"/>
        <v>145.36141515850102</v>
      </c>
      <c r="N238" s="135">
        <f t="shared" si="141"/>
        <v>82.786046600964468</v>
      </c>
      <c r="O238" s="135">
        <f t="shared" si="142"/>
        <v>0</v>
      </c>
      <c r="P238" s="135">
        <f t="shared" si="143"/>
        <v>0</v>
      </c>
      <c r="Q238" s="135">
        <f t="shared" si="144"/>
        <v>0</v>
      </c>
      <c r="R238" s="135">
        <f t="shared" si="145"/>
        <v>0</v>
      </c>
      <c r="S238" s="135">
        <f t="shared" si="146"/>
        <v>0</v>
      </c>
      <c r="T238" s="135">
        <f t="shared" si="147"/>
        <v>0</v>
      </c>
      <c r="U238" s="135">
        <f t="shared" si="148"/>
        <v>0</v>
      </c>
      <c r="V238" s="135">
        <f t="shared" si="149"/>
        <v>0</v>
      </c>
      <c r="W238" s="135">
        <f t="shared" si="150"/>
        <v>0</v>
      </c>
      <c r="X238" s="135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8">
        <v>39102</v>
      </c>
      <c r="E239" s="137" t="s">
        <v>307</v>
      </c>
      <c r="G239" s="43">
        <v>6.2</v>
      </c>
      <c r="H239" s="135" t="str">
        <f t="shared" si="136"/>
        <v>P, S, T &amp; D Plant - Customer</v>
      </c>
      <c r="I239" s="42">
        <f>'Dep. Res. Class'!J$239</f>
        <v>0</v>
      </c>
      <c r="J239" s="135">
        <f t="shared" si="137"/>
        <v>0</v>
      </c>
      <c r="K239" s="135">
        <f t="shared" si="138"/>
        <v>0</v>
      </c>
      <c r="L239" s="135">
        <f t="shared" si="139"/>
        <v>0</v>
      </c>
      <c r="M239" s="135">
        <f t="shared" si="140"/>
        <v>0</v>
      </c>
      <c r="N239" s="135">
        <f t="shared" si="141"/>
        <v>0</v>
      </c>
      <c r="O239" s="135">
        <f t="shared" si="142"/>
        <v>0</v>
      </c>
      <c r="P239" s="135">
        <f t="shared" si="143"/>
        <v>0</v>
      </c>
      <c r="Q239" s="135">
        <f t="shared" si="144"/>
        <v>0</v>
      </c>
      <c r="R239" s="135">
        <f t="shared" si="145"/>
        <v>0</v>
      </c>
      <c r="S239" s="135">
        <f t="shared" si="146"/>
        <v>0</v>
      </c>
      <c r="T239" s="135">
        <f t="shared" si="147"/>
        <v>0</v>
      </c>
      <c r="U239" s="135">
        <f t="shared" si="148"/>
        <v>0</v>
      </c>
      <c r="V239" s="135">
        <f t="shared" si="149"/>
        <v>0</v>
      </c>
      <c r="W239" s="135">
        <f t="shared" si="150"/>
        <v>0</v>
      </c>
      <c r="X239" s="135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5">
        <v>39103</v>
      </c>
      <c r="E240" s="137" t="s">
        <v>308</v>
      </c>
      <c r="G240" s="43">
        <v>6.2</v>
      </c>
      <c r="H240" s="135" t="str">
        <f t="shared" si="136"/>
        <v>P, S, T &amp; D Plant - Customer</v>
      </c>
      <c r="I240" s="42">
        <f>'Dep. Res. Class'!J$240</f>
        <v>0</v>
      </c>
      <c r="J240" s="135">
        <f t="shared" si="137"/>
        <v>0</v>
      </c>
      <c r="K240" s="135">
        <f t="shared" si="138"/>
        <v>0</v>
      </c>
      <c r="L240" s="135">
        <f t="shared" si="139"/>
        <v>0</v>
      </c>
      <c r="M240" s="135">
        <f t="shared" si="140"/>
        <v>0</v>
      </c>
      <c r="N240" s="135">
        <f t="shared" si="141"/>
        <v>0</v>
      </c>
      <c r="O240" s="135">
        <f t="shared" si="142"/>
        <v>0</v>
      </c>
      <c r="P240" s="135">
        <f t="shared" si="143"/>
        <v>0</v>
      </c>
      <c r="Q240" s="135">
        <f t="shared" si="144"/>
        <v>0</v>
      </c>
      <c r="R240" s="135">
        <f t="shared" si="145"/>
        <v>0</v>
      </c>
      <c r="S240" s="135">
        <f t="shared" si="146"/>
        <v>0</v>
      </c>
      <c r="T240" s="135">
        <f t="shared" si="147"/>
        <v>0</v>
      </c>
      <c r="U240" s="135">
        <f t="shared" si="148"/>
        <v>0</v>
      </c>
      <c r="V240" s="135">
        <f t="shared" si="149"/>
        <v>0</v>
      </c>
      <c r="W240" s="135">
        <f t="shared" si="150"/>
        <v>0</v>
      </c>
      <c r="X240" s="135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39200</v>
      </c>
      <c r="E241" s="137" t="s">
        <v>309</v>
      </c>
      <c r="G241" s="43">
        <v>6.2</v>
      </c>
      <c r="H241" s="135" t="str">
        <f t="shared" si="136"/>
        <v>P, S, T &amp; D Plant - Customer</v>
      </c>
      <c r="I241" s="42">
        <f>'Dep. Res. Class'!J$241</f>
        <v>940.58815630201957</v>
      </c>
      <c r="J241" s="135">
        <f t="shared" si="137"/>
        <v>720.03222861385893</v>
      </c>
      <c r="K241" s="135">
        <f t="shared" si="138"/>
        <v>209.63521124520506</v>
      </c>
      <c r="L241" s="135">
        <f t="shared" si="139"/>
        <v>0.62278784534124865</v>
      </c>
      <c r="M241" s="135">
        <f t="shared" si="140"/>
        <v>6.5612015255669585</v>
      </c>
      <c r="N241" s="135">
        <f t="shared" si="141"/>
        <v>3.7367270720474917</v>
      </c>
      <c r="O241" s="135">
        <f t="shared" si="142"/>
        <v>0</v>
      </c>
      <c r="P241" s="135">
        <f t="shared" si="143"/>
        <v>0</v>
      </c>
      <c r="Q241" s="135">
        <f t="shared" si="144"/>
        <v>0</v>
      </c>
      <c r="R241" s="135">
        <f t="shared" si="145"/>
        <v>0</v>
      </c>
      <c r="S241" s="135">
        <f t="shared" si="146"/>
        <v>0</v>
      </c>
      <c r="T241" s="135">
        <f t="shared" si="147"/>
        <v>0</v>
      </c>
      <c r="U241" s="135">
        <f t="shared" si="148"/>
        <v>0</v>
      </c>
      <c r="V241" s="135">
        <f t="shared" si="149"/>
        <v>0</v>
      </c>
      <c r="W241" s="135">
        <f t="shared" si="150"/>
        <v>0</v>
      </c>
      <c r="X241" s="135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39201</v>
      </c>
      <c r="E242" s="137" t="s">
        <v>310</v>
      </c>
      <c r="G242" s="43">
        <v>6.2</v>
      </c>
      <c r="H242" s="135" t="str">
        <f t="shared" si="136"/>
        <v>P, S, T &amp; D Plant - Customer</v>
      </c>
      <c r="I242" s="42">
        <f>'Dep. Res. Class'!J$242</f>
        <v>0</v>
      </c>
      <c r="J242" s="135">
        <f t="shared" si="137"/>
        <v>0</v>
      </c>
      <c r="K242" s="135">
        <f t="shared" si="138"/>
        <v>0</v>
      </c>
      <c r="L242" s="135">
        <f t="shared" si="139"/>
        <v>0</v>
      </c>
      <c r="M242" s="135">
        <f t="shared" si="140"/>
        <v>0</v>
      </c>
      <c r="N242" s="135">
        <f t="shared" si="141"/>
        <v>0</v>
      </c>
      <c r="O242" s="135">
        <f t="shared" si="142"/>
        <v>0</v>
      </c>
      <c r="P242" s="135">
        <f t="shared" si="143"/>
        <v>0</v>
      </c>
      <c r="Q242" s="135">
        <f t="shared" si="144"/>
        <v>0</v>
      </c>
      <c r="R242" s="135">
        <f t="shared" si="145"/>
        <v>0</v>
      </c>
      <c r="S242" s="135">
        <f t="shared" si="146"/>
        <v>0</v>
      </c>
      <c r="T242" s="135">
        <f t="shared" si="147"/>
        <v>0</v>
      </c>
      <c r="U242" s="135">
        <f t="shared" si="148"/>
        <v>0</v>
      </c>
      <c r="V242" s="135">
        <f t="shared" si="149"/>
        <v>0</v>
      </c>
      <c r="W242" s="135">
        <f t="shared" si="150"/>
        <v>0</v>
      </c>
      <c r="X242" s="135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39202</v>
      </c>
      <c r="E243" s="137" t="s">
        <v>311</v>
      </c>
      <c r="G243" s="43">
        <v>6.2</v>
      </c>
      <c r="H243" s="135" t="str">
        <f t="shared" si="136"/>
        <v>P, S, T &amp; D Plant - Customer</v>
      </c>
      <c r="I243" s="42">
        <f>'Dep. Res. Class'!J$243</f>
        <v>0</v>
      </c>
      <c r="J243" s="135">
        <f t="shared" si="137"/>
        <v>0</v>
      </c>
      <c r="K243" s="135">
        <f t="shared" si="138"/>
        <v>0</v>
      </c>
      <c r="L243" s="135">
        <f t="shared" si="139"/>
        <v>0</v>
      </c>
      <c r="M243" s="135">
        <f t="shared" si="140"/>
        <v>0</v>
      </c>
      <c r="N243" s="135">
        <f t="shared" si="141"/>
        <v>0</v>
      </c>
      <c r="O243" s="135">
        <f t="shared" si="142"/>
        <v>0</v>
      </c>
      <c r="P243" s="135">
        <f t="shared" si="143"/>
        <v>0</v>
      </c>
      <c r="Q243" s="135">
        <f t="shared" si="144"/>
        <v>0</v>
      </c>
      <c r="R243" s="135">
        <f t="shared" si="145"/>
        <v>0</v>
      </c>
      <c r="S243" s="135">
        <f t="shared" si="146"/>
        <v>0</v>
      </c>
      <c r="T243" s="135">
        <f t="shared" si="147"/>
        <v>0</v>
      </c>
      <c r="U243" s="135">
        <f t="shared" si="148"/>
        <v>0</v>
      </c>
      <c r="V243" s="135">
        <f t="shared" si="149"/>
        <v>0</v>
      </c>
      <c r="W243" s="135">
        <f t="shared" si="150"/>
        <v>0</v>
      </c>
      <c r="X243" s="135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39300</v>
      </c>
      <c r="E244" s="137" t="s">
        <v>197</v>
      </c>
      <c r="G244" s="43">
        <v>6.2</v>
      </c>
      <c r="H244" s="135" t="str">
        <f t="shared" si="136"/>
        <v>P, S, T &amp; D Plant - Customer</v>
      </c>
      <c r="I244" s="42">
        <f>'Dep. Res. Class'!J$244</f>
        <v>0</v>
      </c>
      <c r="J244" s="135">
        <f t="shared" si="137"/>
        <v>0</v>
      </c>
      <c r="K244" s="135">
        <f t="shared" si="138"/>
        <v>0</v>
      </c>
      <c r="L244" s="135">
        <f t="shared" si="139"/>
        <v>0</v>
      </c>
      <c r="M244" s="135">
        <f t="shared" si="140"/>
        <v>0</v>
      </c>
      <c r="N244" s="135">
        <f t="shared" si="141"/>
        <v>0</v>
      </c>
      <c r="O244" s="135">
        <f t="shared" si="142"/>
        <v>0</v>
      </c>
      <c r="P244" s="135">
        <f t="shared" si="143"/>
        <v>0</v>
      </c>
      <c r="Q244" s="135">
        <f t="shared" si="144"/>
        <v>0</v>
      </c>
      <c r="R244" s="135">
        <f t="shared" si="145"/>
        <v>0</v>
      </c>
      <c r="S244" s="135">
        <f t="shared" si="146"/>
        <v>0</v>
      </c>
      <c r="T244" s="135">
        <f t="shared" si="147"/>
        <v>0</v>
      </c>
      <c r="U244" s="135">
        <f t="shared" si="148"/>
        <v>0</v>
      </c>
      <c r="V244" s="135">
        <f t="shared" si="149"/>
        <v>0</v>
      </c>
      <c r="W244" s="135">
        <f t="shared" si="150"/>
        <v>0</v>
      </c>
      <c r="X244" s="135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39400</v>
      </c>
      <c r="E245" s="137" t="s">
        <v>312</v>
      </c>
      <c r="G245" s="43">
        <v>6.2</v>
      </c>
      <c r="H245" s="135" t="str">
        <f t="shared" si="136"/>
        <v>P, S, T &amp; D Plant - Customer</v>
      </c>
      <c r="I245" s="42">
        <f>'Dep. Res. Class'!J$245</f>
        <v>1186.8628099894931</v>
      </c>
      <c r="J245" s="135">
        <f t="shared" si="137"/>
        <v>908.55861665904206</v>
      </c>
      <c r="K245" s="135">
        <f t="shared" si="138"/>
        <v>264.52410039844642</v>
      </c>
      <c r="L245" s="135">
        <f t="shared" si="139"/>
        <v>0.78585268929505137</v>
      </c>
      <c r="M245" s="135">
        <f t="shared" si="140"/>
        <v>8.2791241069394168</v>
      </c>
      <c r="N245" s="135">
        <f t="shared" si="141"/>
        <v>4.715116135770308</v>
      </c>
      <c r="O245" s="135">
        <f t="shared" si="142"/>
        <v>0</v>
      </c>
      <c r="P245" s="135">
        <f t="shared" si="143"/>
        <v>0</v>
      </c>
      <c r="Q245" s="135">
        <f t="shared" si="144"/>
        <v>0</v>
      </c>
      <c r="R245" s="135">
        <f t="shared" si="145"/>
        <v>0</v>
      </c>
      <c r="S245" s="135">
        <f t="shared" si="146"/>
        <v>0</v>
      </c>
      <c r="T245" s="135">
        <f t="shared" si="147"/>
        <v>0</v>
      </c>
      <c r="U245" s="135">
        <f t="shared" si="148"/>
        <v>0</v>
      </c>
      <c r="V245" s="135">
        <f t="shared" si="149"/>
        <v>0</v>
      </c>
      <c r="W245" s="135">
        <f t="shared" si="150"/>
        <v>0</v>
      </c>
      <c r="X245" s="135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39500</v>
      </c>
      <c r="E246" s="137" t="s">
        <v>463</v>
      </c>
      <c r="G246" s="43">
        <v>6.2</v>
      </c>
      <c r="H246" s="135" t="str">
        <f t="shared" si="136"/>
        <v>P, S, T &amp; D Plant - Customer</v>
      </c>
      <c r="I246" s="42">
        <f>'Dep. Res. Class'!J$246</f>
        <v>164.60829338726458</v>
      </c>
      <c r="J246" s="135">
        <f t="shared" si="137"/>
        <v>126.00974777519805</v>
      </c>
      <c r="K246" s="135">
        <f t="shared" si="138"/>
        <v>36.687357932106046</v>
      </c>
      <c r="L246" s="135">
        <f t="shared" si="139"/>
        <v>0.10899142592545794</v>
      </c>
      <c r="M246" s="135">
        <f t="shared" si="140"/>
        <v>1.1482476984822894</v>
      </c>
      <c r="N246" s="135">
        <f t="shared" si="141"/>
        <v>0.65394855555274756</v>
      </c>
      <c r="O246" s="135">
        <f t="shared" si="142"/>
        <v>0</v>
      </c>
      <c r="P246" s="135">
        <f t="shared" si="143"/>
        <v>0</v>
      </c>
      <c r="Q246" s="135">
        <f t="shared" si="144"/>
        <v>0</v>
      </c>
      <c r="R246" s="135">
        <f t="shared" si="145"/>
        <v>0</v>
      </c>
      <c r="S246" s="135">
        <f t="shared" si="146"/>
        <v>0</v>
      </c>
      <c r="T246" s="135">
        <f t="shared" si="147"/>
        <v>0</v>
      </c>
      <c r="U246" s="135">
        <f t="shared" si="148"/>
        <v>0</v>
      </c>
      <c r="V246" s="135">
        <f t="shared" si="149"/>
        <v>0</v>
      </c>
      <c r="W246" s="135">
        <f t="shared" si="150"/>
        <v>0</v>
      </c>
      <c r="X246" s="135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8">
        <v>39603</v>
      </c>
      <c r="E247" s="137" t="s">
        <v>314</v>
      </c>
      <c r="G247" s="43">
        <v>6.2</v>
      </c>
      <c r="H247" s="135" t="str">
        <f t="shared" si="136"/>
        <v>P, S, T &amp; D Plant - Customer</v>
      </c>
      <c r="I247" s="42">
        <f>'Dep. Res. Class'!J$247</f>
        <v>0</v>
      </c>
      <c r="J247" s="135">
        <f t="shared" si="137"/>
        <v>0</v>
      </c>
      <c r="K247" s="135">
        <f t="shared" si="138"/>
        <v>0</v>
      </c>
      <c r="L247" s="135">
        <f t="shared" si="139"/>
        <v>0</v>
      </c>
      <c r="M247" s="135">
        <f t="shared" si="140"/>
        <v>0</v>
      </c>
      <c r="N247" s="135">
        <f t="shared" si="141"/>
        <v>0</v>
      </c>
      <c r="O247" s="135">
        <f t="shared" si="142"/>
        <v>0</v>
      </c>
      <c r="P247" s="135">
        <f t="shared" si="143"/>
        <v>0</v>
      </c>
      <c r="Q247" s="135">
        <f t="shared" si="144"/>
        <v>0</v>
      </c>
      <c r="R247" s="135">
        <f t="shared" si="145"/>
        <v>0</v>
      </c>
      <c r="S247" s="135">
        <f t="shared" si="146"/>
        <v>0</v>
      </c>
      <c r="T247" s="135">
        <f t="shared" si="147"/>
        <v>0</v>
      </c>
      <c r="U247" s="135">
        <f t="shared" si="148"/>
        <v>0</v>
      </c>
      <c r="V247" s="135">
        <f t="shared" si="149"/>
        <v>0</v>
      </c>
      <c r="W247" s="135">
        <f t="shared" si="150"/>
        <v>0</v>
      </c>
      <c r="X247" s="135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39604</v>
      </c>
      <c r="E248" s="137" t="s">
        <v>315</v>
      </c>
      <c r="G248" s="43">
        <v>6.2</v>
      </c>
      <c r="H248" s="135" t="str">
        <f t="shared" si="136"/>
        <v>P, S, T &amp; D Plant - Customer</v>
      </c>
      <c r="I248" s="42">
        <f>'Dep. Res. Class'!J$248</f>
        <v>0</v>
      </c>
      <c r="J248" s="135">
        <f t="shared" si="137"/>
        <v>0</v>
      </c>
      <c r="K248" s="135">
        <f t="shared" si="138"/>
        <v>0</v>
      </c>
      <c r="L248" s="135">
        <f t="shared" si="139"/>
        <v>0</v>
      </c>
      <c r="M248" s="135">
        <f t="shared" si="140"/>
        <v>0</v>
      </c>
      <c r="N248" s="135">
        <f t="shared" si="141"/>
        <v>0</v>
      </c>
      <c r="O248" s="135">
        <f t="shared" si="142"/>
        <v>0</v>
      </c>
      <c r="P248" s="135">
        <f t="shared" si="143"/>
        <v>0</v>
      </c>
      <c r="Q248" s="135">
        <f t="shared" si="144"/>
        <v>0</v>
      </c>
      <c r="R248" s="135">
        <f t="shared" si="145"/>
        <v>0</v>
      </c>
      <c r="S248" s="135">
        <f t="shared" si="146"/>
        <v>0</v>
      </c>
      <c r="T248" s="135">
        <f t="shared" si="147"/>
        <v>0</v>
      </c>
      <c r="U248" s="135">
        <f t="shared" si="148"/>
        <v>0</v>
      </c>
      <c r="V248" s="135">
        <f t="shared" si="149"/>
        <v>0</v>
      </c>
      <c r="W248" s="135">
        <f t="shared" si="150"/>
        <v>0</v>
      </c>
      <c r="X248" s="135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39605</v>
      </c>
      <c r="E249" s="140" t="s">
        <v>316</v>
      </c>
      <c r="G249" s="43">
        <v>6.2</v>
      </c>
      <c r="H249" s="135" t="str">
        <f t="shared" si="136"/>
        <v>P, S, T &amp; D Plant - Customer</v>
      </c>
      <c r="I249" s="42">
        <f>'Dep. Res. Class'!J$249</f>
        <v>0</v>
      </c>
      <c r="J249" s="135">
        <f t="shared" si="137"/>
        <v>0</v>
      </c>
      <c r="K249" s="135">
        <f t="shared" si="138"/>
        <v>0</v>
      </c>
      <c r="L249" s="135">
        <f t="shared" si="139"/>
        <v>0</v>
      </c>
      <c r="M249" s="135">
        <f t="shared" si="140"/>
        <v>0</v>
      </c>
      <c r="N249" s="135">
        <f t="shared" si="141"/>
        <v>0</v>
      </c>
      <c r="O249" s="135">
        <f t="shared" si="142"/>
        <v>0</v>
      </c>
      <c r="P249" s="135">
        <f t="shared" si="143"/>
        <v>0</v>
      </c>
      <c r="Q249" s="135">
        <f t="shared" si="144"/>
        <v>0</v>
      </c>
      <c r="R249" s="135">
        <f t="shared" si="145"/>
        <v>0</v>
      </c>
      <c r="S249" s="135">
        <f t="shared" si="146"/>
        <v>0</v>
      </c>
      <c r="T249" s="135">
        <f t="shared" si="147"/>
        <v>0</v>
      </c>
      <c r="U249" s="135">
        <f t="shared" si="148"/>
        <v>0</v>
      </c>
      <c r="V249" s="135">
        <f t="shared" si="149"/>
        <v>0</v>
      </c>
      <c r="W249" s="135">
        <f t="shared" si="150"/>
        <v>0</v>
      </c>
      <c r="X249" s="135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39700</v>
      </c>
      <c r="E250" s="137" t="s">
        <v>317</v>
      </c>
      <c r="G250" s="43">
        <v>6.2</v>
      </c>
      <c r="H250" s="135" t="str">
        <f t="shared" si="136"/>
        <v>P, S, T &amp; D Plant - Customer</v>
      </c>
      <c r="I250" s="42">
        <f>'Dep. Res. Class'!J$250</f>
        <v>26705.622909006092</v>
      </c>
      <c r="J250" s="135">
        <f t="shared" si="137"/>
        <v>20443.49490354272</v>
      </c>
      <c r="K250" s="135">
        <f t="shared" si="138"/>
        <v>5952.0618694316627</v>
      </c>
      <c r="L250" s="135">
        <f t="shared" si="139"/>
        <v>17.682486472491085</v>
      </c>
      <c r="M250" s="135">
        <f t="shared" si="140"/>
        <v>186.28873072427231</v>
      </c>
      <c r="N250" s="135">
        <f t="shared" si="141"/>
        <v>106.09491883494651</v>
      </c>
      <c r="O250" s="135">
        <f t="shared" si="142"/>
        <v>0</v>
      </c>
      <c r="P250" s="135">
        <f t="shared" si="143"/>
        <v>0</v>
      </c>
      <c r="Q250" s="135">
        <f t="shared" si="144"/>
        <v>0</v>
      </c>
      <c r="R250" s="135">
        <f t="shared" si="145"/>
        <v>0</v>
      </c>
      <c r="S250" s="135">
        <f t="shared" si="146"/>
        <v>0</v>
      </c>
      <c r="T250" s="135">
        <f t="shared" si="147"/>
        <v>0</v>
      </c>
      <c r="U250" s="135">
        <f t="shared" si="148"/>
        <v>0</v>
      </c>
      <c r="V250" s="135">
        <f t="shared" si="149"/>
        <v>0</v>
      </c>
      <c r="W250" s="135">
        <f t="shared" si="150"/>
        <v>0</v>
      </c>
      <c r="X250" s="135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39701</v>
      </c>
      <c r="E251" s="137" t="s">
        <v>318</v>
      </c>
      <c r="G251" s="43">
        <v>6.2</v>
      </c>
      <c r="H251" s="135" t="str">
        <f t="shared" si="136"/>
        <v>P, S, T &amp; D Plant - Customer</v>
      </c>
      <c r="I251" s="42">
        <f>'Dep. Res. Class'!J$251</f>
        <v>0</v>
      </c>
      <c r="J251" s="135">
        <f t="shared" si="137"/>
        <v>0</v>
      </c>
      <c r="K251" s="135">
        <f t="shared" si="138"/>
        <v>0</v>
      </c>
      <c r="L251" s="135">
        <f t="shared" si="139"/>
        <v>0</v>
      </c>
      <c r="M251" s="135">
        <f t="shared" si="140"/>
        <v>0</v>
      </c>
      <c r="N251" s="135">
        <f t="shared" si="141"/>
        <v>0</v>
      </c>
      <c r="O251" s="135">
        <f t="shared" si="142"/>
        <v>0</v>
      </c>
      <c r="P251" s="135">
        <f t="shared" si="143"/>
        <v>0</v>
      </c>
      <c r="Q251" s="135">
        <f t="shared" si="144"/>
        <v>0</v>
      </c>
      <c r="R251" s="135">
        <f t="shared" si="145"/>
        <v>0</v>
      </c>
      <c r="S251" s="135">
        <f t="shared" si="146"/>
        <v>0</v>
      </c>
      <c r="T251" s="135">
        <f t="shared" si="147"/>
        <v>0</v>
      </c>
      <c r="U251" s="135">
        <f t="shared" si="148"/>
        <v>0</v>
      </c>
      <c r="V251" s="135">
        <f t="shared" si="149"/>
        <v>0</v>
      </c>
      <c r="W251" s="135">
        <f t="shared" si="150"/>
        <v>0</v>
      </c>
      <c r="X251" s="135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6">
        <v>39702</v>
      </c>
      <c r="E252" s="137" t="s">
        <v>319</v>
      </c>
      <c r="G252" s="43">
        <v>6.2</v>
      </c>
      <c r="H252" s="135" t="str">
        <f t="shared" si="136"/>
        <v>P, S, T &amp; D Plant - Customer</v>
      </c>
      <c r="I252" s="42">
        <f>'Dep. Res. Class'!J$252</f>
        <v>0</v>
      </c>
      <c r="J252" s="135">
        <f t="shared" si="137"/>
        <v>0</v>
      </c>
      <c r="K252" s="135">
        <f t="shared" si="138"/>
        <v>0</v>
      </c>
      <c r="L252" s="135">
        <f t="shared" si="139"/>
        <v>0</v>
      </c>
      <c r="M252" s="135">
        <f t="shared" si="140"/>
        <v>0</v>
      </c>
      <c r="N252" s="135">
        <f t="shared" si="141"/>
        <v>0</v>
      </c>
      <c r="O252" s="135">
        <f t="shared" si="142"/>
        <v>0</v>
      </c>
      <c r="P252" s="135">
        <f t="shared" si="143"/>
        <v>0</v>
      </c>
      <c r="Q252" s="135">
        <f t="shared" si="144"/>
        <v>0</v>
      </c>
      <c r="R252" s="135">
        <f t="shared" si="145"/>
        <v>0</v>
      </c>
      <c r="S252" s="135">
        <f t="shared" si="146"/>
        <v>0</v>
      </c>
      <c r="T252" s="135">
        <f t="shared" si="147"/>
        <v>0</v>
      </c>
      <c r="U252" s="135">
        <f t="shared" si="148"/>
        <v>0</v>
      </c>
      <c r="V252" s="135">
        <f t="shared" si="149"/>
        <v>0</v>
      </c>
      <c r="W252" s="135">
        <f t="shared" si="150"/>
        <v>0</v>
      </c>
      <c r="X252" s="135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6">
        <v>39705</v>
      </c>
      <c r="E253" s="137" t="s">
        <v>320</v>
      </c>
      <c r="G253" s="43">
        <v>6.2</v>
      </c>
      <c r="H253" s="135" t="str">
        <f t="shared" si="136"/>
        <v>P, S, T &amp; D Plant - Customer</v>
      </c>
      <c r="I253" s="42">
        <f>'Dep. Res. Class'!J$253</f>
        <v>0</v>
      </c>
      <c r="J253" s="135">
        <f t="shared" si="137"/>
        <v>0</v>
      </c>
      <c r="K253" s="135">
        <f t="shared" si="138"/>
        <v>0</v>
      </c>
      <c r="L253" s="135">
        <f t="shared" si="139"/>
        <v>0</v>
      </c>
      <c r="M253" s="135">
        <f t="shared" si="140"/>
        <v>0</v>
      </c>
      <c r="N253" s="135">
        <f t="shared" si="141"/>
        <v>0</v>
      </c>
      <c r="O253" s="135">
        <f t="shared" si="142"/>
        <v>0</v>
      </c>
      <c r="P253" s="135">
        <f t="shared" si="143"/>
        <v>0</v>
      </c>
      <c r="Q253" s="135">
        <f t="shared" si="144"/>
        <v>0</v>
      </c>
      <c r="R253" s="135">
        <f t="shared" si="145"/>
        <v>0</v>
      </c>
      <c r="S253" s="135">
        <f t="shared" si="146"/>
        <v>0</v>
      </c>
      <c r="T253" s="135">
        <f t="shared" si="147"/>
        <v>0</v>
      </c>
      <c r="U253" s="135">
        <f t="shared" si="148"/>
        <v>0</v>
      </c>
      <c r="V253" s="135">
        <f t="shared" si="149"/>
        <v>0</v>
      </c>
      <c r="W253" s="135">
        <f t="shared" si="150"/>
        <v>0</v>
      </c>
      <c r="X253" s="135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6">
        <v>39800</v>
      </c>
      <c r="E254" s="137" t="s">
        <v>321</v>
      </c>
      <c r="G254" s="43">
        <v>6.2</v>
      </c>
      <c r="H254" s="135" t="str">
        <f t="shared" si="136"/>
        <v>P, S, T &amp; D Plant - Customer</v>
      </c>
      <c r="I254" s="42">
        <f>'Dep. Res. Class'!J$254</f>
        <v>1881.4679799645603</v>
      </c>
      <c r="J254" s="135">
        <f t="shared" si="137"/>
        <v>1440.2877323117202</v>
      </c>
      <c r="K254" s="135">
        <f t="shared" si="138"/>
        <v>419.33542835756515</v>
      </c>
      <c r="L254" s="135">
        <f t="shared" si="139"/>
        <v>1.2457688112164933</v>
      </c>
      <c r="M254" s="135">
        <f t="shared" si="140"/>
        <v>13.124437616759678</v>
      </c>
      <c r="N254" s="135">
        <f t="shared" si="141"/>
        <v>7.4746128672989585</v>
      </c>
      <c r="O254" s="135">
        <f t="shared" si="142"/>
        <v>0</v>
      </c>
      <c r="P254" s="135">
        <f t="shared" si="143"/>
        <v>0</v>
      </c>
      <c r="Q254" s="135">
        <f t="shared" si="144"/>
        <v>0</v>
      </c>
      <c r="R254" s="135">
        <f t="shared" si="145"/>
        <v>0</v>
      </c>
      <c r="S254" s="135">
        <f t="shared" si="146"/>
        <v>0</v>
      </c>
      <c r="T254" s="135">
        <f t="shared" si="147"/>
        <v>0</v>
      </c>
      <c r="U254" s="135">
        <f t="shared" si="148"/>
        <v>0</v>
      </c>
      <c r="V254" s="135">
        <f t="shared" si="149"/>
        <v>0</v>
      </c>
      <c r="W254" s="135">
        <f t="shared" si="150"/>
        <v>0</v>
      </c>
      <c r="X254" s="135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6">
        <v>39900</v>
      </c>
      <c r="E255" s="137" t="s">
        <v>322</v>
      </c>
      <c r="G255" s="43">
        <v>6.2</v>
      </c>
      <c r="H255" s="135" t="str">
        <f t="shared" si="136"/>
        <v>P, S, T &amp; D Plant - Customer</v>
      </c>
      <c r="I255" s="42">
        <f>'Dep. Res. Class'!J$255</f>
        <v>11292.75577143768</v>
      </c>
      <c r="J255" s="135">
        <f t="shared" si="137"/>
        <v>8644.7485552746075</v>
      </c>
      <c r="K255" s="135">
        <f t="shared" si="138"/>
        <v>2516.8924633213178</v>
      </c>
      <c r="L255" s="135">
        <f t="shared" si="139"/>
        <v>7.4772268688872936</v>
      </c>
      <c r="M255" s="135">
        <f t="shared" si="140"/>
        <v>78.77416475954503</v>
      </c>
      <c r="N255" s="135">
        <f t="shared" si="141"/>
        <v>44.863361213323763</v>
      </c>
      <c r="O255" s="135">
        <f t="shared" si="142"/>
        <v>0</v>
      </c>
      <c r="P255" s="135">
        <f t="shared" si="143"/>
        <v>0</v>
      </c>
      <c r="Q255" s="135">
        <f t="shared" si="144"/>
        <v>0</v>
      </c>
      <c r="R255" s="135">
        <f t="shared" si="145"/>
        <v>0</v>
      </c>
      <c r="S255" s="135">
        <f t="shared" si="146"/>
        <v>0</v>
      </c>
      <c r="T255" s="135">
        <f t="shared" si="147"/>
        <v>0</v>
      </c>
      <c r="U255" s="135">
        <f t="shared" si="148"/>
        <v>0</v>
      </c>
      <c r="V255" s="135">
        <f t="shared" si="149"/>
        <v>0</v>
      </c>
      <c r="W255" s="135">
        <f t="shared" si="150"/>
        <v>0</v>
      </c>
      <c r="X255" s="135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6">
        <v>39901</v>
      </c>
      <c r="E256" s="137" t="s">
        <v>323</v>
      </c>
      <c r="G256" s="43">
        <v>6.2</v>
      </c>
      <c r="H256" s="135" t="str">
        <f t="shared" si="136"/>
        <v>P, S, T &amp; D Plant - Customer</v>
      </c>
      <c r="I256" s="42">
        <f>'Dep. Res. Class'!J$256</f>
        <v>118715.44225749387</v>
      </c>
      <c r="J256" s="135">
        <f t="shared" si="137"/>
        <v>90878.184981202547</v>
      </c>
      <c r="K256" s="135">
        <f t="shared" si="138"/>
        <v>26458.909405751183</v>
      </c>
      <c r="L256" s="135">
        <f t="shared" si="139"/>
        <v>78.604577356104727</v>
      </c>
      <c r="M256" s="135">
        <f t="shared" si="140"/>
        <v>828.11582904741329</v>
      </c>
      <c r="N256" s="135">
        <f t="shared" si="141"/>
        <v>471.6274641366283</v>
      </c>
      <c r="O256" s="135">
        <f t="shared" si="142"/>
        <v>0</v>
      </c>
      <c r="P256" s="135">
        <f t="shared" si="143"/>
        <v>0</v>
      </c>
      <c r="Q256" s="135">
        <f t="shared" si="144"/>
        <v>0</v>
      </c>
      <c r="R256" s="135">
        <f t="shared" si="145"/>
        <v>0</v>
      </c>
      <c r="S256" s="135">
        <f t="shared" si="146"/>
        <v>0</v>
      </c>
      <c r="T256" s="135">
        <f t="shared" si="147"/>
        <v>0</v>
      </c>
      <c r="U256" s="135">
        <f t="shared" si="148"/>
        <v>0</v>
      </c>
      <c r="V256" s="135">
        <f t="shared" si="149"/>
        <v>0</v>
      </c>
      <c r="W256" s="135">
        <f t="shared" si="150"/>
        <v>0</v>
      </c>
      <c r="X256" s="135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6">
        <v>39902</v>
      </c>
      <c r="E257" s="137" t="s">
        <v>324</v>
      </c>
      <c r="G257" s="43">
        <v>6.2</v>
      </c>
      <c r="H257" s="135" t="str">
        <f t="shared" si="136"/>
        <v>P, S, T &amp; D Plant - Customer</v>
      </c>
      <c r="I257" s="42">
        <f>'Dep. Res. Class'!J$257</f>
        <v>28069.815971877841</v>
      </c>
      <c r="J257" s="135">
        <f t="shared" si="137"/>
        <v>21487.802090208712</v>
      </c>
      <c r="K257" s="135">
        <f t="shared" si="138"/>
        <v>6256.1087564759582</v>
      </c>
      <c r="L257" s="135">
        <f t="shared" si="139"/>
        <v>18.585754127482236</v>
      </c>
      <c r="M257" s="135">
        <f t="shared" si="140"/>
        <v>195.8048463007988</v>
      </c>
      <c r="N257" s="135">
        <f t="shared" si="141"/>
        <v>111.51452476489341</v>
      </c>
      <c r="O257" s="135">
        <f t="shared" si="142"/>
        <v>0</v>
      </c>
      <c r="P257" s="135">
        <f t="shared" si="143"/>
        <v>0</v>
      </c>
      <c r="Q257" s="135">
        <f t="shared" si="144"/>
        <v>0</v>
      </c>
      <c r="R257" s="135">
        <f t="shared" si="145"/>
        <v>0</v>
      </c>
      <c r="S257" s="135">
        <f t="shared" si="146"/>
        <v>0</v>
      </c>
      <c r="T257" s="135">
        <f t="shared" si="147"/>
        <v>0</v>
      </c>
      <c r="U257" s="135">
        <f t="shared" si="148"/>
        <v>0</v>
      </c>
      <c r="V257" s="135">
        <f t="shared" si="149"/>
        <v>0</v>
      </c>
      <c r="W257" s="135">
        <f t="shared" si="150"/>
        <v>0</v>
      </c>
      <c r="X257" s="135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6">
        <v>39903</v>
      </c>
      <c r="E258" s="137" t="s">
        <v>325</v>
      </c>
      <c r="G258" s="43">
        <v>6.2</v>
      </c>
      <c r="H258" s="135" t="str">
        <f t="shared" si="136"/>
        <v>P, S, T &amp; D Plant - Customer</v>
      </c>
      <c r="I258" s="42">
        <f>'Dep. Res. Class'!J$258</f>
        <v>8401.3771561253452</v>
      </c>
      <c r="J258" s="135">
        <f t="shared" si="137"/>
        <v>6431.3613525961719</v>
      </c>
      <c r="K258" s="135">
        <f t="shared" si="138"/>
        <v>1872.471456369746</v>
      </c>
      <c r="L258" s="135">
        <f t="shared" si="139"/>
        <v>5.5627699986501051</v>
      </c>
      <c r="M258" s="135">
        <f t="shared" si="140"/>
        <v>58.604957168877178</v>
      </c>
      <c r="N258" s="135">
        <f t="shared" si="141"/>
        <v>33.376619991900633</v>
      </c>
      <c r="O258" s="135">
        <f t="shared" si="142"/>
        <v>0</v>
      </c>
      <c r="P258" s="135">
        <f t="shared" si="143"/>
        <v>0</v>
      </c>
      <c r="Q258" s="135">
        <f t="shared" si="144"/>
        <v>0</v>
      </c>
      <c r="R258" s="135">
        <f t="shared" si="145"/>
        <v>0</v>
      </c>
      <c r="S258" s="135">
        <f t="shared" si="146"/>
        <v>0</v>
      </c>
      <c r="T258" s="135">
        <f t="shared" si="147"/>
        <v>0</v>
      </c>
      <c r="U258" s="135">
        <f t="shared" si="148"/>
        <v>0</v>
      </c>
      <c r="V258" s="135">
        <f t="shared" si="149"/>
        <v>0</v>
      </c>
      <c r="W258" s="135">
        <f t="shared" si="150"/>
        <v>0</v>
      </c>
      <c r="X258" s="135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6">
        <v>39904</v>
      </c>
      <c r="E259" s="137" t="s">
        <v>326</v>
      </c>
      <c r="G259" s="43">
        <v>6.2</v>
      </c>
      <c r="H259" s="135" t="str">
        <f t="shared" si="136"/>
        <v>P, S, T &amp; D Plant - Customer</v>
      </c>
      <c r="I259" s="42">
        <f>'Dep. Res. Class'!J$259</f>
        <v>0</v>
      </c>
      <c r="J259" s="135">
        <f t="shared" si="137"/>
        <v>0</v>
      </c>
      <c r="K259" s="135">
        <f t="shared" si="138"/>
        <v>0</v>
      </c>
      <c r="L259" s="135">
        <f t="shared" si="139"/>
        <v>0</v>
      </c>
      <c r="M259" s="135">
        <f t="shared" si="140"/>
        <v>0</v>
      </c>
      <c r="N259" s="135">
        <f t="shared" si="141"/>
        <v>0</v>
      </c>
      <c r="O259" s="135">
        <f t="shared" si="142"/>
        <v>0</v>
      </c>
      <c r="P259" s="135">
        <f t="shared" si="143"/>
        <v>0</v>
      </c>
      <c r="Q259" s="135">
        <f t="shared" si="144"/>
        <v>0</v>
      </c>
      <c r="R259" s="135">
        <f t="shared" si="145"/>
        <v>0</v>
      </c>
      <c r="S259" s="135">
        <f t="shared" si="146"/>
        <v>0</v>
      </c>
      <c r="T259" s="135">
        <f t="shared" si="147"/>
        <v>0</v>
      </c>
      <c r="U259" s="135">
        <f t="shared" si="148"/>
        <v>0</v>
      </c>
      <c r="V259" s="135">
        <f t="shared" si="149"/>
        <v>0</v>
      </c>
      <c r="W259" s="135">
        <f t="shared" si="150"/>
        <v>0</v>
      </c>
      <c r="X259" s="135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6">
        <v>39905</v>
      </c>
      <c r="E260" s="137" t="s">
        <v>327</v>
      </c>
      <c r="G260" s="43">
        <v>6.2</v>
      </c>
      <c r="H260" s="135" t="str">
        <f t="shared" si="136"/>
        <v>P, S, T &amp; D Plant - Customer</v>
      </c>
      <c r="I260" s="42">
        <f>'Dep. Res. Class'!J$260</f>
        <v>0</v>
      </c>
      <c r="J260" s="135">
        <f t="shared" si="137"/>
        <v>0</v>
      </c>
      <c r="K260" s="135">
        <f t="shared" si="138"/>
        <v>0</v>
      </c>
      <c r="L260" s="135">
        <f t="shared" si="139"/>
        <v>0</v>
      </c>
      <c r="M260" s="135">
        <f t="shared" si="140"/>
        <v>0</v>
      </c>
      <c r="N260" s="135">
        <f t="shared" si="141"/>
        <v>0</v>
      </c>
      <c r="O260" s="135">
        <f t="shared" si="142"/>
        <v>0</v>
      </c>
      <c r="P260" s="135">
        <f t="shared" si="143"/>
        <v>0</v>
      </c>
      <c r="Q260" s="135">
        <f t="shared" si="144"/>
        <v>0</v>
      </c>
      <c r="R260" s="135">
        <f t="shared" si="145"/>
        <v>0</v>
      </c>
      <c r="S260" s="135">
        <f t="shared" si="146"/>
        <v>0</v>
      </c>
      <c r="T260" s="135">
        <f t="shared" si="147"/>
        <v>0</v>
      </c>
      <c r="U260" s="135">
        <f t="shared" si="148"/>
        <v>0</v>
      </c>
      <c r="V260" s="135">
        <f t="shared" si="149"/>
        <v>0</v>
      </c>
      <c r="W260" s="135">
        <f t="shared" si="150"/>
        <v>0</v>
      </c>
      <c r="X260" s="135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6">
        <v>39906</v>
      </c>
      <c r="E261" s="137" t="s">
        <v>328</v>
      </c>
      <c r="G261" s="43">
        <v>6.2</v>
      </c>
      <c r="H261" s="135" t="str">
        <f t="shared" si="136"/>
        <v>P, S, T &amp; D Plant - Customer</v>
      </c>
      <c r="I261" s="42">
        <f>'Dep. Res. Class'!J$261</f>
        <v>15645.476746354978</v>
      </c>
      <c r="J261" s="135">
        <f t="shared" si="137"/>
        <v>11976.811970176508</v>
      </c>
      <c r="K261" s="135">
        <f t="shared" si="138"/>
        <v>3487.0126747597737</v>
      </c>
      <c r="L261" s="135">
        <f t="shared" si="139"/>
        <v>10.359276466447788</v>
      </c>
      <c r="M261" s="135">
        <f t="shared" si="140"/>
        <v>109.13716615356265</v>
      </c>
      <c r="N261" s="135">
        <f t="shared" si="141"/>
        <v>62.15565879868673</v>
      </c>
      <c r="O261" s="135">
        <f t="shared" si="142"/>
        <v>0</v>
      </c>
      <c r="P261" s="135">
        <f t="shared" si="143"/>
        <v>0</v>
      </c>
      <c r="Q261" s="135">
        <f t="shared" si="144"/>
        <v>0</v>
      </c>
      <c r="R261" s="135">
        <f t="shared" si="145"/>
        <v>0</v>
      </c>
      <c r="S261" s="135">
        <f t="shared" si="146"/>
        <v>0</v>
      </c>
      <c r="T261" s="135">
        <f t="shared" si="147"/>
        <v>0</v>
      </c>
      <c r="U261" s="135">
        <f t="shared" si="148"/>
        <v>0</v>
      </c>
      <c r="V261" s="135">
        <f t="shared" si="149"/>
        <v>0</v>
      </c>
      <c r="W261" s="135">
        <f t="shared" si="150"/>
        <v>0</v>
      </c>
      <c r="X261" s="135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6">
        <v>39907</v>
      </c>
      <c r="E262" s="137" t="s">
        <v>329</v>
      </c>
      <c r="G262" s="43">
        <v>6.2</v>
      </c>
      <c r="H262" s="135" t="str">
        <f t="shared" si="136"/>
        <v>P, S, T &amp; D Plant - Customer</v>
      </c>
      <c r="I262" s="42">
        <f>'Dep. Res. Class'!J$262</f>
        <v>3903.4728994837906</v>
      </c>
      <c r="J262" s="135">
        <f t="shared" si="137"/>
        <v>2988.1582840669248</v>
      </c>
      <c r="K262" s="135">
        <f t="shared" si="138"/>
        <v>869.99327005183181</v>
      </c>
      <c r="L262" s="135">
        <f t="shared" si="139"/>
        <v>2.5845907798533552</v>
      </c>
      <c r="M262" s="135">
        <f t="shared" si="140"/>
        <v>27.229209906060703</v>
      </c>
      <c r="N262" s="135">
        <f t="shared" si="141"/>
        <v>15.50754467912013</v>
      </c>
      <c r="O262" s="135">
        <f t="shared" si="142"/>
        <v>0</v>
      </c>
      <c r="P262" s="135">
        <f t="shared" si="143"/>
        <v>0</v>
      </c>
      <c r="Q262" s="135">
        <f t="shared" si="144"/>
        <v>0</v>
      </c>
      <c r="R262" s="135">
        <f t="shared" si="145"/>
        <v>0</v>
      </c>
      <c r="S262" s="135">
        <f t="shared" si="146"/>
        <v>0</v>
      </c>
      <c r="T262" s="135">
        <f t="shared" si="147"/>
        <v>0</v>
      </c>
      <c r="U262" s="135">
        <f t="shared" si="148"/>
        <v>0</v>
      </c>
      <c r="V262" s="135">
        <f t="shared" si="149"/>
        <v>0</v>
      </c>
      <c r="W262" s="135">
        <f t="shared" si="150"/>
        <v>0</v>
      </c>
      <c r="X262" s="135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6">
        <v>39908</v>
      </c>
      <c r="E263" s="137" t="s">
        <v>330</v>
      </c>
      <c r="G263" s="43">
        <v>6.2</v>
      </c>
      <c r="H263" s="135" t="str">
        <f t="shared" si="136"/>
        <v>P, S, T &amp; D Plant - Customer</v>
      </c>
      <c r="I263" s="42">
        <f>'Dep. Res. Class'!J$263</f>
        <v>717500.14036160777</v>
      </c>
      <c r="J263" s="135">
        <f t="shared" si="137"/>
        <v>549255.50745446456</v>
      </c>
      <c r="K263" s="135">
        <f t="shared" si="138"/>
        <v>159914.08406047666</v>
      </c>
      <c r="L263" s="135">
        <f t="shared" si="139"/>
        <v>475.07547639624653</v>
      </c>
      <c r="M263" s="135">
        <f t="shared" si="140"/>
        <v>5005.0205118928516</v>
      </c>
      <c r="N263" s="135">
        <f t="shared" si="141"/>
        <v>2850.4528583774791</v>
      </c>
      <c r="O263" s="135">
        <f t="shared" si="142"/>
        <v>0</v>
      </c>
      <c r="P263" s="135">
        <f t="shared" si="143"/>
        <v>0</v>
      </c>
      <c r="Q263" s="135">
        <f t="shared" si="144"/>
        <v>0</v>
      </c>
      <c r="R263" s="135">
        <f t="shared" si="145"/>
        <v>0</v>
      </c>
      <c r="S263" s="135">
        <f t="shared" si="146"/>
        <v>0</v>
      </c>
      <c r="T263" s="135">
        <f t="shared" si="147"/>
        <v>0</v>
      </c>
      <c r="U263" s="135">
        <f t="shared" si="148"/>
        <v>0</v>
      </c>
      <c r="V263" s="135">
        <f t="shared" si="149"/>
        <v>0</v>
      </c>
      <c r="W263" s="135">
        <f t="shared" si="150"/>
        <v>0</v>
      </c>
      <c r="X263" s="135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6">
        <v>39909</v>
      </c>
      <c r="E264" s="137" t="s">
        <v>331</v>
      </c>
      <c r="G264" s="43">
        <v>6.2</v>
      </c>
      <c r="H264" s="135" t="str">
        <f t="shared" si="136"/>
        <v>P, S, T &amp; D Plant - Customer</v>
      </c>
      <c r="I264" s="42">
        <f>'Dep. Res. Class'!J$264</f>
        <v>1276.90259583844</v>
      </c>
      <c r="J264" s="135">
        <f t="shared" si="137"/>
        <v>977.48522096971192</v>
      </c>
      <c r="K264" s="135">
        <f t="shared" si="138"/>
        <v>284.59187331313763</v>
      </c>
      <c r="L264" s="135">
        <f t="shared" si="139"/>
        <v>0.84547036983689239</v>
      </c>
      <c r="M264" s="135">
        <f t="shared" si="140"/>
        <v>8.9072089667323322</v>
      </c>
      <c r="N264" s="135">
        <f t="shared" si="141"/>
        <v>5.0728222190213543</v>
      </c>
      <c r="O264" s="135">
        <f t="shared" si="142"/>
        <v>0</v>
      </c>
      <c r="P264" s="135">
        <f t="shared" si="143"/>
        <v>0</v>
      </c>
      <c r="Q264" s="135">
        <f t="shared" si="144"/>
        <v>0</v>
      </c>
      <c r="R264" s="135">
        <f t="shared" si="145"/>
        <v>0</v>
      </c>
      <c r="S264" s="135">
        <f t="shared" si="146"/>
        <v>0</v>
      </c>
      <c r="T264" s="135">
        <f t="shared" si="147"/>
        <v>0</v>
      </c>
      <c r="U264" s="135">
        <f t="shared" si="148"/>
        <v>0</v>
      </c>
      <c r="V264" s="135">
        <f t="shared" si="149"/>
        <v>0</v>
      </c>
      <c r="W264" s="135">
        <f t="shared" si="150"/>
        <v>0</v>
      </c>
      <c r="X264" s="135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6">
        <v>39924</v>
      </c>
      <c r="E265" s="137" t="s">
        <v>332</v>
      </c>
      <c r="G265" s="43">
        <v>6.2</v>
      </c>
      <c r="H265" s="135" t="str">
        <f t="shared" si="136"/>
        <v>P, S, T &amp; D Plant - Customer</v>
      </c>
      <c r="I265" s="42">
        <f>'Dep. Res. Class'!J$265</f>
        <v>0</v>
      </c>
      <c r="J265" s="135">
        <f t="shared" si="137"/>
        <v>0</v>
      </c>
      <c r="K265" s="135">
        <f t="shared" si="138"/>
        <v>0</v>
      </c>
      <c r="L265" s="135">
        <f t="shared" si="139"/>
        <v>0</v>
      </c>
      <c r="M265" s="135">
        <f t="shared" si="140"/>
        <v>0</v>
      </c>
      <c r="N265" s="135">
        <f t="shared" si="141"/>
        <v>0</v>
      </c>
      <c r="O265" s="135">
        <f t="shared" si="142"/>
        <v>0</v>
      </c>
      <c r="P265" s="135">
        <f t="shared" si="143"/>
        <v>0</v>
      </c>
      <c r="Q265" s="135">
        <f t="shared" si="144"/>
        <v>0</v>
      </c>
      <c r="R265" s="135">
        <f t="shared" si="145"/>
        <v>0</v>
      </c>
      <c r="S265" s="135">
        <f t="shared" si="146"/>
        <v>0</v>
      </c>
      <c r="T265" s="135">
        <f t="shared" si="147"/>
        <v>0</v>
      </c>
      <c r="U265" s="135">
        <f t="shared" si="148"/>
        <v>0</v>
      </c>
      <c r="V265" s="135">
        <f t="shared" si="149"/>
        <v>0</v>
      </c>
      <c r="W265" s="135">
        <f t="shared" si="150"/>
        <v>0</v>
      </c>
      <c r="X265" s="135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6"/>
      <c r="E266" s="137" t="s">
        <v>366</v>
      </c>
      <c r="G266" s="43">
        <v>6.2</v>
      </c>
      <c r="H266" s="135" t="str">
        <f t="shared" si="136"/>
        <v>P, S, T &amp; D Plant - Customer</v>
      </c>
      <c r="I266" s="42">
        <f>'Dep. Res. Class'!J$266</f>
        <v>0</v>
      </c>
      <c r="J266" s="135">
        <f t="shared" si="137"/>
        <v>0</v>
      </c>
      <c r="K266" s="135">
        <f t="shared" si="138"/>
        <v>0</v>
      </c>
      <c r="L266" s="135">
        <f t="shared" si="139"/>
        <v>0</v>
      </c>
      <c r="M266" s="135">
        <f t="shared" si="140"/>
        <v>0</v>
      </c>
      <c r="N266" s="135">
        <f t="shared" si="141"/>
        <v>0</v>
      </c>
      <c r="O266" s="135">
        <f t="shared" si="142"/>
        <v>0</v>
      </c>
      <c r="P266" s="135">
        <f t="shared" si="143"/>
        <v>0</v>
      </c>
      <c r="Q266" s="135">
        <f t="shared" si="144"/>
        <v>0</v>
      </c>
      <c r="R266" s="135">
        <f t="shared" si="145"/>
        <v>0</v>
      </c>
      <c r="S266" s="135">
        <f t="shared" si="146"/>
        <v>0</v>
      </c>
      <c r="T266" s="135">
        <f t="shared" si="147"/>
        <v>0</v>
      </c>
      <c r="U266" s="135">
        <f t="shared" si="148"/>
        <v>0</v>
      </c>
      <c r="V266" s="135">
        <f t="shared" si="149"/>
        <v>0</v>
      </c>
      <c r="W266" s="135">
        <f t="shared" si="150"/>
        <v>0</v>
      </c>
      <c r="X266" s="135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7"/>
      <c r="G267" s="43"/>
      <c r="H267" s="135"/>
      <c r="I267" s="42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1069514.8904027916</v>
      </c>
      <c r="J268" s="135">
        <f>SUM(J232:J266)</f>
        <v>818727.28772182984</v>
      </c>
      <c r="K268" s="135">
        <f t="shared" ref="K268:X268" si="153">SUM(K232:K266)</f>
        <v>238369.97997186042</v>
      </c>
      <c r="L268" s="135">
        <f t="shared" si="153"/>
        <v>708.15358421381188</v>
      </c>
      <c r="M268" s="135">
        <f t="shared" si="153"/>
        <v>7460.5476196046666</v>
      </c>
      <c r="N268" s="135">
        <f t="shared" si="153"/>
        <v>4248.9215052828713</v>
      </c>
      <c r="O268" s="135">
        <f t="shared" si="153"/>
        <v>0</v>
      </c>
      <c r="P268" s="135">
        <f t="shared" si="153"/>
        <v>0</v>
      </c>
      <c r="Q268" s="135">
        <f t="shared" si="153"/>
        <v>0</v>
      </c>
      <c r="R268" s="135">
        <f t="shared" si="153"/>
        <v>0</v>
      </c>
      <c r="S268" s="135">
        <f t="shared" si="153"/>
        <v>0</v>
      </c>
      <c r="T268" s="135">
        <f t="shared" si="153"/>
        <v>0</v>
      </c>
      <c r="U268" s="135">
        <f t="shared" si="153"/>
        <v>0</v>
      </c>
      <c r="V268" s="135">
        <f t="shared" si="153"/>
        <v>0</v>
      </c>
      <c r="W268" s="135">
        <f t="shared" si="153"/>
        <v>0</v>
      </c>
      <c r="X268" s="135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425</v>
      </c>
      <c r="E270" s="44"/>
      <c r="G270" s="43"/>
      <c r="H270" s="44"/>
      <c r="I270" s="42">
        <f>'Dep. Res. Class'!J$270</f>
        <v>93945972.199644491</v>
      </c>
      <c r="J270" s="42">
        <f>J134+J144+J184+J226+J268</f>
        <v>68572106.012331307</v>
      </c>
      <c r="K270" s="42">
        <f t="shared" ref="K270:X270" si="154">K134+K144+K184+K226+K268</f>
        <v>24039549.419595856</v>
      </c>
      <c r="L270" s="42">
        <f t="shared" si="154"/>
        <v>76093.566673036854</v>
      </c>
      <c r="M270" s="42">
        <f t="shared" si="154"/>
        <v>801661.80100607837</v>
      </c>
      <c r="N270" s="42">
        <f t="shared" si="154"/>
        <v>456561.40003822109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8"/>
      <c r="H273" s="44"/>
      <c r="I273" s="44"/>
      <c r="J273" s="44"/>
      <c r="K273" s="44"/>
      <c r="L273" s="44"/>
      <c r="M273" s="44"/>
      <c r="N273" s="131"/>
      <c r="O273" s="131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8"/>
      <c r="H274" s="44"/>
      <c r="I274" s="44"/>
      <c r="J274" s="42"/>
      <c r="K274" s="131"/>
      <c r="L274" s="131"/>
      <c r="M274" s="131"/>
      <c r="N274" s="45"/>
      <c r="O274" s="45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44"/>
      <c r="AB274" s="44"/>
      <c r="AC274" s="44"/>
      <c r="AD274" s="44"/>
      <c r="AE274" s="44"/>
      <c r="AF274" s="44"/>
      <c r="AG274" s="44"/>
    </row>
    <row r="275" spans="1:33">
      <c r="A275" s="131" t="s">
        <v>301</v>
      </c>
      <c r="B275" s="44"/>
      <c r="C275" s="131" t="s">
        <v>299</v>
      </c>
      <c r="D275" s="44"/>
      <c r="E275" s="44"/>
      <c r="F275" s="44"/>
      <c r="G275" s="130" t="s">
        <v>38</v>
      </c>
      <c r="H275" s="148" t="s">
        <v>38</v>
      </c>
      <c r="I275" s="45" t="s">
        <v>1</v>
      </c>
      <c r="J275" s="3" t="s">
        <v>56</v>
      </c>
      <c r="K275" s="3" t="s">
        <v>608</v>
      </c>
      <c r="L275" s="3" t="s">
        <v>608</v>
      </c>
      <c r="M275" s="68" t="s">
        <v>609</v>
      </c>
      <c r="N275" s="68" t="s">
        <v>609</v>
      </c>
      <c r="O275" s="45"/>
      <c r="P275" s="45"/>
      <c r="Q275" s="45"/>
      <c r="R275" s="45"/>
      <c r="S275" s="45"/>
      <c r="T275" s="131"/>
      <c r="U275" s="131"/>
      <c r="V275" s="131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2" t="s">
        <v>300</v>
      </c>
      <c r="B276" s="133"/>
      <c r="C276" s="132" t="s">
        <v>300</v>
      </c>
      <c r="D276" s="44"/>
      <c r="E276" s="44"/>
      <c r="F276" s="44"/>
      <c r="G276" s="130" t="s">
        <v>39</v>
      </c>
      <c r="H276" s="148" t="s">
        <v>21</v>
      </c>
      <c r="I276" s="45" t="s">
        <v>2</v>
      </c>
      <c r="J276" s="3" t="s">
        <v>508</v>
      </c>
      <c r="K276" s="68" t="s">
        <v>610</v>
      </c>
      <c r="L276" s="68" t="s">
        <v>611</v>
      </c>
      <c r="M276" s="68" t="s">
        <v>610</v>
      </c>
      <c r="N276" s="68" t="s">
        <v>611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333</v>
      </c>
      <c r="E277" s="44"/>
      <c r="G277" s="128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5"/>
      <c r="I278" s="42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6">
        <v>30100</v>
      </c>
      <c r="D279" s="44"/>
      <c r="E279" s="137" t="s">
        <v>334</v>
      </c>
      <c r="G279" s="43">
        <v>6.4</v>
      </c>
      <c r="H279" s="135" t="str">
        <f>VLOOKUP($G279,alloc,3)</f>
        <v>P, S, T &amp; D Plant - Demand</v>
      </c>
      <c r="I279" s="42">
        <f>'Dep. Res. Class'!K$14</f>
        <v>4762.0078698808193</v>
      </c>
      <c r="J279" s="135">
        <f>$I279*VLOOKUP($G279,alloc,6)</f>
        <v>2357.77766506239</v>
      </c>
      <c r="K279" s="135">
        <f>$I279*VLOOKUP($G279,alloc,7)</f>
        <v>1199.2190258793685</v>
      </c>
      <c r="L279" s="135">
        <f>$I279*VLOOKUP($G279,alloc,8)</f>
        <v>16.193804993884971</v>
      </c>
      <c r="M279" s="135">
        <f>$I279*VLOOKUP($G279,alloc,9)</f>
        <v>603.09511925198649</v>
      </c>
      <c r="N279" s="135">
        <f>$I279*VLOOKUP($G279,alloc,10)</f>
        <v>585.72225469318903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6">
        <v>30200</v>
      </c>
      <c r="D280" s="44"/>
      <c r="E280" s="137" t="s">
        <v>196</v>
      </c>
      <c r="G280" s="43">
        <v>6.4</v>
      </c>
      <c r="H280" s="135" t="str">
        <f>VLOOKUP($G280,alloc,3)</f>
        <v>P, S, T &amp; D Plant - Demand</v>
      </c>
      <c r="I280" s="42">
        <f>'Dep. Res. Class'!K$15</f>
        <v>68518.443958066549</v>
      </c>
      <c r="J280" s="135">
        <f>$I280*VLOOKUP($G280,alloc,6)</f>
        <v>33925.02936228906</v>
      </c>
      <c r="K280" s="135">
        <f>$I280*VLOOKUP($G280,alloc,7)</f>
        <v>17255.036922108055</v>
      </c>
      <c r="L280" s="135">
        <f>$I280*VLOOKUP($G280,alloc,8)</f>
        <v>233.00556199398622</v>
      </c>
      <c r="M280" s="135">
        <f>$I280*VLOOKUP($G280,alloc,9)</f>
        <v>8677.6713224719861</v>
      </c>
      <c r="N280" s="135">
        <f>$I280*VLOOKUP($G280,alloc,10)</f>
        <v>8427.7007892034562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8">
        <v>30300</v>
      </c>
      <c r="D281" s="44"/>
      <c r="E281" s="137" t="s">
        <v>335</v>
      </c>
      <c r="G281" s="43">
        <v>99</v>
      </c>
      <c r="H281" s="135" t="str">
        <f>VLOOKUP($G281,alloc,3)</f>
        <v>-</v>
      </c>
      <c r="I281" s="42">
        <f>'Dep. Res. Class'!K$16</f>
        <v>0</v>
      </c>
      <c r="J281" s="135">
        <f>$I281*VLOOKUP($G281,alloc,6)</f>
        <v>0</v>
      </c>
      <c r="K281" s="135">
        <f>$I281*VLOOKUP($G281,alloc,7)</f>
        <v>0</v>
      </c>
      <c r="L281" s="135">
        <f>$I281*VLOOKUP($G281,alloc,8)</f>
        <v>0</v>
      </c>
      <c r="M281" s="135">
        <f>$I281*VLOOKUP($G281,alloc,9)</f>
        <v>0</v>
      </c>
      <c r="N281" s="135">
        <f>$I281*VLOOKUP($G281,alloc,10)</f>
        <v>0</v>
      </c>
      <c r="O281" s="135">
        <f>$I281*VLOOKUP($G281,alloc,11)</f>
        <v>0</v>
      </c>
      <c r="P281" s="135">
        <f>$I281*VLOOKUP($G281,alloc,12)</f>
        <v>0</v>
      </c>
      <c r="Q281" s="135">
        <f>$I281*VLOOKUP($G281,alloc,13)</f>
        <v>0</v>
      </c>
      <c r="R281" s="135">
        <f>$I281*VLOOKUP($G281,alloc,14)</f>
        <v>0</v>
      </c>
      <c r="S281" s="135">
        <f>$I281*VLOOKUP($G281,alloc,15)</f>
        <v>0</v>
      </c>
      <c r="T281" s="135">
        <f>$I281*VLOOKUP($G281,alloc,16)</f>
        <v>0</v>
      </c>
      <c r="U281" s="135">
        <f>$I281*VLOOKUP($G281,alloc,17)</f>
        <v>0</v>
      </c>
      <c r="V281" s="135">
        <f>$I281*VLOOKUP($G281,alloc,18)</f>
        <v>0</v>
      </c>
      <c r="W281" s="135">
        <f>$I281*VLOOKUP($G281,alloc,19)</f>
        <v>0</v>
      </c>
      <c r="X281" s="135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5"/>
      <c r="I282" s="42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336</v>
      </c>
      <c r="E283" s="44"/>
      <c r="G283" s="43"/>
      <c r="H283" s="44"/>
      <c r="I283" s="42">
        <f>'Dep. Res. Class'!K$18</f>
        <v>73280.45182794737</v>
      </c>
      <c r="J283" s="42">
        <f>SUM(J279:J281)</f>
        <v>36282.807027351453</v>
      </c>
      <c r="K283" s="42">
        <f t="shared" ref="K283:X283" si="156">SUM(K279:K281)</f>
        <v>18454.255947987422</v>
      </c>
      <c r="L283" s="42">
        <f t="shared" si="156"/>
        <v>249.1993669878712</v>
      </c>
      <c r="M283" s="42">
        <f t="shared" si="156"/>
        <v>9280.7664417239721</v>
      </c>
      <c r="N283" s="42">
        <f t="shared" si="156"/>
        <v>9013.423043896646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345</v>
      </c>
      <c r="E285" s="44"/>
      <c r="G285" s="43"/>
      <c r="H285" s="135"/>
      <c r="I285" s="42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5"/>
      <c r="I286" s="42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6">
        <v>32520</v>
      </c>
      <c r="D287" s="44"/>
      <c r="E287" s="137" t="s">
        <v>337</v>
      </c>
      <c r="G287" s="43">
        <v>3</v>
      </c>
      <c r="H287" s="135" t="str">
        <f t="shared" ref="H287:H293" si="157">VLOOKUP($G287,alloc,3)</f>
        <v>Peak Day</v>
      </c>
      <c r="I287" s="42">
        <f>'Dep. Res. Class'!K$22</f>
        <v>0</v>
      </c>
      <c r="J287" s="135">
        <f t="shared" ref="J287:J293" si="158">$I287*VLOOKUP($G287,alloc,6)</f>
        <v>0</v>
      </c>
      <c r="K287" s="135">
        <f t="shared" ref="K287:K293" si="159">$I287*VLOOKUP($G287,alloc,7)</f>
        <v>0</v>
      </c>
      <c r="L287" s="135">
        <f t="shared" ref="L287:L293" si="160">$I287*VLOOKUP($G287,alloc,8)</f>
        <v>0</v>
      </c>
      <c r="M287" s="135">
        <f t="shared" ref="M287:M293" si="161">$I287*VLOOKUP($G287,alloc,9)</f>
        <v>0</v>
      </c>
      <c r="N287" s="135">
        <f t="shared" ref="N287:N293" si="162">$I287*VLOOKUP($G287,alloc,10)</f>
        <v>0</v>
      </c>
      <c r="O287" s="135">
        <f t="shared" ref="O287:O293" si="163">$I287*VLOOKUP($G287,alloc,11)</f>
        <v>0</v>
      </c>
      <c r="P287" s="135">
        <f t="shared" ref="P287:P293" si="164">$I287*VLOOKUP($G287,alloc,12)</f>
        <v>0</v>
      </c>
      <c r="Q287" s="135">
        <f t="shared" ref="Q287:Q293" si="165">$I287*VLOOKUP($G287,alloc,13)</f>
        <v>0</v>
      </c>
      <c r="R287" s="135">
        <f t="shared" ref="R287:R293" si="166">$I287*VLOOKUP($G287,alloc,14)</f>
        <v>0</v>
      </c>
      <c r="S287" s="135">
        <f t="shared" ref="S287:S293" si="167">$I287*VLOOKUP($G287,alloc,15)</f>
        <v>0</v>
      </c>
      <c r="T287" s="135">
        <f t="shared" ref="T287:T293" si="168">$I287*VLOOKUP($G287,alloc,16)</f>
        <v>0</v>
      </c>
      <c r="U287" s="135">
        <f t="shared" ref="U287:U293" si="169">$I287*VLOOKUP($G287,alloc,17)</f>
        <v>0</v>
      </c>
      <c r="V287" s="135">
        <f t="shared" ref="V287:V293" si="170">$I287*VLOOKUP($G287,alloc,18)</f>
        <v>0</v>
      </c>
      <c r="W287" s="135">
        <f t="shared" ref="W287:W293" si="171">$I287*VLOOKUP($G287,alloc,19)</f>
        <v>0</v>
      </c>
      <c r="X287" s="135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6">
        <v>32540</v>
      </c>
      <c r="D288" s="44"/>
      <c r="E288" s="137" t="s">
        <v>338</v>
      </c>
      <c r="G288" s="43">
        <v>3</v>
      </c>
      <c r="H288" s="135" t="str">
        <f t="shared" si="157"/>
        <v>Peak Day</v>
      </c>
      <c r="I288" s="42">
        <f>'Dep. Res. Class'!K$23</f>
        <v>0</v>
      </c>
      <c r="J288" s="135">
        <f t="shared" si="158"/>
        <v>0</v>
      </c>
      <c r="K288" s="135">
        <f t="shared" si="159"/>
        <v>0</v>
      </c>
      <c r="L288" s="135">
        <f t="shared" si="160"/>
        <v>0</v>
      </c>
      <c r="M288" s="135">
        <f t="shared" si="161"/>
        <v>0</v>
      </c>
      <c r="N288" s="135">
        <f t="shared" si="162"/>
        <v>0</v>
      </c>
      <c r="O288" s="135">
        <f t="shared" si="163"/>
        <v>0</v>
      </c>
      <c r="P288" s="135">
        <f t="shared" si="164"/>
        <v>0</v>
      </c>
      <c r="Q288" s="135">
        <f t="shared" si="165"/>
        <v>0</v>
      </c>
      <c r="R288" s="135">
        <f t="shared" si="166"/>
        <v>0</v>
      </c>
      <c r="S288" s="135">
        <f t="shared" si="167"/>
        <v>0</v>
      </c>
      <c r="T288" s="135">
        <f t="shared" si="168"/>
        <v>0</v>
      </c>
      <c r="U288" s="135">
        <f t="shared" si="169"/>
        <v>0</v>
      </c>
      <c r="V288" s="135">
        <f t="shared" si="170"/>
        <v>0</v>
      </c>
      <c r="W288" s="135">
        <f t="shared" si="171"/>
        <v>0</v>
      </c>
      <c r="X288" s="135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6">
        <v>33100</v>
      </c>
      <c r="D289" s="44"/>
      <c r="E289" s="137" t="s">
        <v>339</v>
      </c>
      <c r="G289" s="43">
        <v>3</v>
      </c>
      <c r="H289" s="135" t="str">
        <f t="shared" si="157"/>
        <v>Peak Day</v>
      </c>
      <c r="I289" s="42">
        <f>'Dep. Res. Class'!K$24</f>
        <v>0</v>
      </c>
      <c r="J289" s="135">
        <f t="shared" si="158"/>
        <v>0</v>
      </c>
      <c r="K289" s="135">
        <f t="shared" si="159"/>
        <v>0</v>
      </c>
      <c r="L289" s="135">
        <f t="shared" si="160"/>
        <v>0</v>
      </c>
      <c r="M289" s="135">
        <f t="shared" si="161"/>
        <v>0</v>
      </c>
      <c r="N289" s="135">
        <f t="shared" si="162"/>
        <v>0</v>
      </c>
      <c r="O289" s="135">
        <f t="shared" si="163"/>
        <v>0</v>
      </c>
      <c r="P289" s="135">
        <f t="shared" si="164"/>
        <v>0</v>
      </c>
      <c r="Q289" s="135">
        <f t="shared" si="165"/>
        <v>0</v>
      </c>
      <c r="R289" s="135">
        <f t="shared" si="166"/>
        <v>0</v>
      </c>
      <c r="S289" s="135">
        <f t="shared" si="167"/>
        <v>0</v>
      </c>
      <c r="T289" s="135">
        <f t="shared" si="168"/>
        <v>0</v>
      </c>
      <c r="U289" s="135">
        <f t="shared" si="169"/>
        <v>0</v>
      </c>
      <c r="V289" s="135">
        <f t="shared" si="170"/>
        <v>0</v>
      </c>
      <c r="W289" s="135">
        <f t="shared" si="171"/>
        <v>0</v>
      </c>
      <c r="X289" s="135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6">
        <v>33201</v>
      </c>
      <c r="D290" s="44"/>
      <c r="E290" s="137" t="s">
        <v>340</v>
      </c>
      <c r="G290" s="43">
        <v>3</v>
      </c>
      <c r="H290" s="135" t="str">
        <f t="shared" si="157"/>
        <v>Peak Day</v>
      </c>
      <c r="I290" s="42">
        <f>'Dep. Res. Class'!K$25</f>
        <v>0</v>
      </c>
      <c r="J290" s="135">
        <f t="shared" si="158"/>
        <v>0</v>
      </c>
      <c r="K290" s="135">
        <f t="shared" si="159"/>
        <v>0</v>
      </c>
      <c r="L290" s="135">
        <f t="shared" si="160"/>
        <v>0</v>
      </c>
      <c r="M290" s="135">
        <f t="shared" si="161"/>
        <v>0</v>
      </c>
      <c r="N290" s="135">
        <f t="shared" si="162"/>
        <v>0</v>
      </c>
      <c r="O290" s="135">
        <f t="shared" si="163"/>
        <v>0</v>
      </c>
      <c r="P290" s="135">
        <f t="shared" si="164"/>
        <v>0</v>
      </c>
      <c r="Q290" s="135">
        <f t="shared" si="165"/>
        <v>0</v>
      </c>
      <c r="R290" s="135">
        <f t="shared" si="166"/>
        <v>0</v>
      </c>
      <c r="S290" s="135">
        <f t="shared" si="167"/>
        <v>0</v>
      </c>
      <c r="T290" s="135">
        <f t="shared" si="168"/>
        <v>0</v>
      </c>
      <c r="U290" s="135">
        <f t="shared" si="169"/>
        <v>0</v>
      </c>
      <c r="V290" s="135">
        <f t="shared" si="170"/>
        <v>0</v>
      </c>
      <c r="W290" s="135">
        <f t="shared" si="171"/>
        <v>0</v>
      </c>
      <c r="X290" s="135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6">
        <v>33202</v>
      </c>
      <c r="D291" s="44"/>
      <c r="E291" s="137" t="s">
        <v>341</v>
      </c>
      <c r="G291" s="43">
        <v>3</v>
      </c>
      <c r="H291" s="135" t="str">
        <f t="shared" si="157"/>
        <v>Peak Day</v>
      </c>
      <c r="I291" s="42">
        <f>'Dep. Res. Class'!K$26</f>
        <v>0</v>
      </c>
      <c r="J291" s="135">
        <f t="shared" si="158"/>
        <v>0</v>
      </c>
      <c r="K291" s="135">
        <f t="shared" si="159"/>
        <v>0</v>
      </c>
      <c r="L291" s="135">
        <f t="shared" si="160"/>
        <v>0</v>
      </c>
      <c r="M291" s="135">
        <f t="shared" si="161"/>
        <v>0</v>
      </c>
      <c r="N291" s="135">
        <f t="shared" si="162"/>
        <v>0</v>
      </c>
      <c r="O291" s="135">
        <f t="shared" si="163"/>
        <v>0</v>
      </c>
      <c r="P291" s="135">
        <f t="shared" si="164"/>
        <v>0</v>
      </c>
      <c r="Q291" s="135">
        <f t="shared" si="165"/>
        <v>0</v>
      </c>
      <c r="R291" s="135">
        <f t="shared" si="166"/>
        <v>0</v>
      </c>
      <c r="S291" s="135">
        <f t="shared" si="167"/>
        <v>0</v>
      </c>
      <c r="T291" s="135">
        <f t="shared" si="168"/>
        <v>0</v>
      </c>
      <c r="U291" s="135">
        <f t="shared" si="169"/>
        <v>0</v>
      </c>
      <c r="V291" s="135">
        <f t="shared" si="170"/>
        <v>0</v>
      </c>
      <c r="W291" s="135">
        <f t="shared" si="171"/>
        <v>0</v>
      </c>
      <c r="X291" s="135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6">
        <v>33400</v>
      </c>
      <c r="D292" s="44"/>
      <c r="E292" s="137" t="s">
        <v>342</v>
      </c>
      <c r="G292" s="43">
        <v>3</v>
      </c>
      <c r="H292" s="135" t="str">
        <f t="shared" si="157"/>
        <v>Peak Day</v>
      </c>
      <c r="I292" s="42">
        <f>'Dep. Res. Class'!K$27</f>
        <v>0</v>
      </c>
      <c r="J292" s="135">
        <f t="shared" si="158"/>
        <v>0</v>
      </c>
      <c r="K292" s="135">
        <f t="shared" si="159"/>
        <v>0</v>
      </c>
      <c r="L292" s="135">
        <f t="shared" si="160"/>
        <v>0</v>
      </c>
      <c r="M292" s="135">
        <f t="shared" si="161"/>
        <v>0</v>
      </c>
      <c r="N292" s="135">
        <f t="shared" si="162"/>
        <v>0</v>
      </c>
      <c r="O292" s="135">
        <f t="shared" si="163"/>
        <v>0</v>
      </c>
      <c r="P292" s="135">
        <f t="shared" si="164"/>
        <v>0</v>
      </c>
      <c r="Q292" s="135">
        <f t="shared" si="165"/>
        <v>0</v>
      </c>
      <c r="R292" s="135">
        <f t="shared" si="166"/>
        <v>0</v>
      </c>
      <c r="S292" s="135">
        <f t="shared" si="167"/>
        <v>0</v>
      </c>
      <c r="T292" s="135">
        <f t="shared" si="168"/>
        <v>0</v>
      </c>
      <c r="U292" s="135">
        <f t="shared" si="169"/>
        <v>0</v>
      </c>
      <c r="V292" s="135">
        <f t="shared" si="170"/>
        <v>0</v>
      </c>
      <c r="W292" s="135">
        <f t="shared" si="171"/>
        <v>0</v>
      </c>
      <c r="X292" s="135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6">
        <v>33600</v>
      </c>
      <c r="D293" s="44"/>
      <c r="E293" s="137" t="s">
        <v>343</v>
      </c>
      <c r="G293" s="43">
        <v>3</v>
      </c>
      <c r="H293" s="135" t="str">
        <f t="shared" si="157"/>
        <v>Peak Day</v>
      </c>
      <c r="I293" s="42">
        <f>'Dep. Res. Class'!K$28</f>
        <v>0</v>
      </c>
      <c r="J293" s="135">
        <f t="shared" si="158"/>
        <v>0</v>
      </c>
      <c r="K293" s="135">
        <f t="shared" si="159"/>
        <v>0</v>
      </c>
      <c r="L293" s="135">
        <f t="shared" si="160"/>
        <v>0</v>
      </c>
      <c r="M293" s="135">
        <f t="shared" si="161"/>
        <v>0</v>
      </c>
      <c r="N293" s="135">
        <f t="shared" si="162"/>
        <v>0</v>
      </c>
      <c r="O293" s="135">
        <f t="shared" si="163"/>
        <v>0</v>
      </c>
      <c r="P293" s="135">
        <f t="shared" si="164"/>
        <v>0</v>
      </c>
      <c r="Q293" s="135">
        <f t="shared" si="165"/>
        <v>0</v>
      </c>
      <c r="R293" s="135">
        <f t="shared" si="166"/>
        <v>0</v>
      </c>
      <c r="S293" s="135">
        <f t="shared" si="167"/>
        <v>0</v>
      </c>
      <c r="T293" s="135">
        <f t="shared" si="168"/>
        <v>0</v>
      </c>
      <c r="U293" s="135">
        <f t="shared" si="169"/>
        <v>0</v>
      </c>
      <c r="V293" s="135">
        <f t="shared" si="170"/>
        <v>0</v>
      </c>
      <c r="W293" s="135">
        <f t="shared" si="171"/>
        <v>0</v>
      </c>
      <c r="X293" s="135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0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344</v>
      </c>
      <c r="E295" s="44"/>
      <c r="G295" s="43"/>
      <c r="H295" s="135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357</v>
      </c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5"/>
      <c r="I298" s="42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6">
        <v>35010</v>
      </c>
      <c r="D299" s="44"/>
      <c r="E299" s="137" t="s">
        <v>285</v>
      </c>
      <c r="G299" s="43">
        <v>3</v>
      </c>
      <c r="H299" s="135" t="str">
        <f t="shared" ref="H299:H315" si="176">VLOOKUP($G299,alloc,3)</f>
        <v>Peak Day</v>
      </c>
      <c r="I299" s="42">
        <f>'Dep. Res. Class'!K$34</f>
        <v>0</v>
      </c>
      <c r="J299" s="135">
        <f t="shared" ref="J299:J315" si="177">$I299*VLOOKUP($G299,alloc,6)</f>
        <v>0</v>
      </c>
      <c r="K299" s="135">
        <f t="shared" ref="K299:K315" si="178">$I299*VLOOKUP($G299,alloc,7)</f>
        <v>0</v>
      </c>
      <c r="L299" s="135">
        <f t="shared" ref="L299:L315" si="179">$I299*VLOOKUP($G299,alloc,8)</f>
        <v>0</v>
      </c>
      <c r="M299" s="135">
        <f t="shared" ref="M299:M315" si="180">$I299*VLOOKUP($G299,alloc,9)</f>
        <v>0</v>
      </c>
      <c r="N299" s="135">
        <f t="shared" ref="N299:N315" si="181">$I299*VLOOKUP($G299,alloc,10)</f>
        <v>0</v>
      </c>
      <c r="O299" s="135">
        <f t="shared" ref="O299:O315" si="182">$I299*VLOOKUP($G299,alloc,11)</f>
        <v>0</v>
      </c>
      <c r="P299" s="135">
        <f t="shared" ref="P299:P315" si="183">$I299*VLOOKUP($G299,alloc,12)</f>
        <v>0</v>
      </c>
      <c r="Q299" s="135">
        <f t="shared" ref="Q299:Q315" si="184">$I299*VLOOKUP($G299,alloc,13)</f>
        <v>0</v>
      </c>
      <c r="R299" s="135">
        <f t="shared" ref="R299:R315" si="185">$I299*VLOOKUP($G299,alloc,14)</f>
        <v>0</v>
      </c>
      <c r="S299" s="135">
        <f t="shared" ref="S299:S315" si="186">$I299*VLOOKUP($G299,alloc,15)</f>
        <v>0</v>
      </c>
      <c r="T299" s="135">
        <f t="shared" ref="T299:T315" si="187">$I299*VLOOKUP($G299,alloc,16)</f>
        <v>0</v>
      </c>
      <c r="U299" s="135">
        <f t="shared" ref="U299:U315" si="188">$I299*VLOOKUP($G299,alloc,17)</f>
        <v>0</v>
      </c>
      <c r="V299" s="135">
        <f t="shared" ref="V299:V315" si="189">$I299*VLOOKUP($G299,alloc,18)</f>
        <v>0</v>
      </c>
      <c r="W299" s="135">
        <f t="shared" ref="W299:W315" si="190">$I299*VLOOKUP($G299,alloc,19)</f>
        <v>0</v>
      </c>
      <c r="X299" s="135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6">
        <v>35020</v>
      </c>
      <c r="D300" s="44"/>
      <c r="E300" s="137" t="s">
        <v>147</v>
      </c>
      <c r="G300" s="43">
        <v>3</v>
      </c>
      <c r="H300" s="135" t="str">
        <f t="shared" si="176"/>
        <v>Peak Day</v>
      </c>
      <c r="I300" s="42">
        <f>'Dep. Res. Class'!K$35</f>
        <v>2218.2149687499982</v>
      </c>
      <c r="J300" s="135">
        <f t="shared" si="177"/>
        <v>1098.2883381410097</v>
      </c>
      <c r="K300" s="135">
        <f t="shared" si="178"/>
        <v>558.61427924981217</v>
      </c>
      <c r="L300" s="135">
        <f t="shared" si="179"/>
        <v>7.5433182010581481</v>
      </c>
      <c r="M300" s="135">
        <f t="shared" si="180"/>
        <v>280.9307875289806</v>
      </c>
      <c r="N300" s="135">
        <f t="shared" si="181"/>
        <v>272.83824562913793</v>
      </c>
      <c r="O300" s="135">
        <f t="shared" si="182"/>
        <v>0</v>
      </c>
      <c r="P300" s="135">
        <f t="shared" si="183"/>
        <v>0</v>
      </c>
      <c r="Q300" s="135">
        <f t="shared" si="184"/>
        <v>0</v>
      </c>
      <c r="R300" s="135">
        <f t="shared" si="185"/>
        <v>0</v>
      </c>
      <c r="S300" s="135">
        <f t="shared" si="186"/>
        <v>0</v>
      </c>
      <c r="T300" s="135">
        <f t="shared" si="187"/>
        <v>0</v>
      </c>
      <c r="U300" s="135">
        <f t="shared" si="188"/>
        <v>0</v>
      </c>
      <c r="V300" s="135">
        <f t="shared" si="189"/>
        <v>0</v>
      </c>
      <c r="W300" s="135">
        <f t="shared" si="190"/>
        <v>0</v>
      </c>
      <c r="X300" s="135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6">
        <v>35100</v>
      </c>
      <c r="D301" s="44"/>
      <c r="E301" s="137" t="s">
        <v>81</v>
      </c>
      <c r="G301" s="43">
        <v>3</v>
      </c>
      <c r="H301" s="135" t="str">
        <f t="shared" si="176"/>
        <v>Peak Day</v>
      </c>
      <c r="I301" s="42">
        <f>'Dep. Res. Class'!K$36</f>
        <v>2995.1652331249984</v>
      </c>
      <c r="J301" s="135">
        <f t="shared" si="177"/>
        <v>1482.9739645117916</v>
      </c>
      <c r="K301" s="135">
        <f t="shared" si="178"/>
        <v>754.27408592371933</v>
      </c>
      <c r="L301" s="135">
        <f t="shared" si="179"/>
        <v>10.18543501712108</v>
      </c>
      <c r="M301" s="135">
        <f t="shared" si="180"/>
        <v>379.32938852873713</v>
      </c>
      <c r="N301" s="135">
        <f t="shared" si="181"/>
        <v>368.40235914362989</v>
      </c>
      <c r="O301" s="135">
        <f t="shared" si="182"/>
        <v>0</v>
      </c>
      <c r="P301" s="135">
        <f t="shared" si="183"/>
        <v>0</v>
      </c>
      <c r="Q301" s="135">
        <f t="shared" si="184"/>
        <v>0</v>
      </c>
      <c r="R301" s="135">
        <f t="shared" si="185"/>
        <v>0</v>
      </c>
      <c r="S301" s="135">
        <f t="shared" si="186"/>
        <v>0</v>
      </c>
      <c r="T301" s="135">
        <f t="shared" si="187"/>
        <v>0</v>
      </c>
      <c r="U301" s="135">
        <f t="shared" si="188"/>
        <v>0</v>
      </c>
      <c r="V301" s="135">
        <f t="shared" si="189"/>
        <v>0</v>
      </c>
      <c r="W301" s="135">
        <f t="shared" si="190"/>
        <v>0</v>
      </c>
      <c r="X301" s="135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6">
        <v>35102</v>
      </c>
      <c r="D302" s="44"/>
      <c r="E302" s="137" t="s">
        <v>346</v>
      </c>
      <c r="G302" s="43">
        <v>3</v>
      </c>
      <c r="H302" s="135" t="str">
        <f t="shared" si="176"/>
        <v>Peak Day</v>
      </c>
      <c r="I302" s="42">
        <f>'Dep. Res. Class'!K$37</f>
        <v>55910.48273749998</v>
      </c>
      <c r="J302" s="135">
        <f t="shared" si="177"/>
        <v>27682.542961574953</v>
      </c>
      <c r="K302" s="135">
        <f t="shared" si="178"/>
        <v>14079.967206477559</v>
      </c>
      <c r="L302" s="135">
        <f t="shared" si="179"/>
        <v>190.1306086223891</v>
      </c>
      <c r="M302" s="135">
        <f t="shared" si="180"/>
        <v>7080.9079227440661</v>
      </c>
      <c r="N302" s="135">
        <f t="shared" si="181"/>
        <v>6876.9340380810236</v>
      </c>
      <c r="O302" s="135">
        <f t="shared" si="182"/>
        <v>0</v>
      </c>
      <c r="P302" s="135">
        <f t="shared" si="183"/>
        <v>0</v>
      </c>
      <c r="Q302" s="135">
        <f t="shared" si="184"/>
        <v>0</v>
      </c>
      <c r="R302" s="135">
        <f t="shared" si="185"/>
        <v>0</v>
      </c>
      <c r="S302" s="135">
        <f t="shared" si="186"/>
        <v>0</v>
      </c>
      <c r="T302" s="135">
        <f t="shared" si="187"/>
        <v>0</v>
      </c>
      <c r="U302" s="135">
        <f t="shared" si="188"/>
        <v>0</v>
      </c>
      <c r="V302" s="135">
        <f t="shared" si="189"/>
        <v>0</v>
      </c>
      <c r="W302" s="135">
        <f t="shared" si="190"/>
        <v>0</v>
      </c>
      <c r="X302" s="135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6">
        <v>35103</v>
      </c>
      <c r="D303" s="44"/>
      <c r="E303" s="137" t="s">
        <v>347</v>
      </c>
      <c r="G303" s="43">
        <v>3</v>
      </c>
      <c r="H303" s="135" t="str">
        <f t="shared" si="176"/>
        <v>Peak Day</v>
      </c>
      <c r="I303" s="42">
        <f>'Dep. Res. Class'!K$38</f>
        <v>10136.300685000004</v>
      </c>
      <c r="J303" s="135">
        <f t="shared" si="177"/>
        <v>5018.7114373768882</v>
      </c>
      <c r="K303" s="135">
        <f t="shared" si="178"/>
        <v>2552.6301017621599</v>
      </c>
      <c r="L303" s="135">
        <f t="shared" si="179"/>
        <v>34.46976173443008</v>
      </c>
      <c r="M303" s="135">
        <f t="shared" si="180"/>
        <v>1283.7344324983376</v>
      </c>
      <c r="N303" s="135">
        <f t="shared" si="181"/>
        <v>1246.7549516281897</v>
      </c>
      <c r="O303" s="135">
        <f t="shared" si="182"/>
        <v>0</v>
      </c>
      <c r="P303" s="135">
        <f t="shared" si="183"/>
        <v>0</v>
      </c>
      <c r="Q303" s="135">
        <f t="shared" si="184"/>
        <v>0</v>
      </c>
      <c r="R303" s="135">
        <f t="shared" si="185"/>
        <v>0</v>
      </c>
      <c r="S303" s="135">
        <f t="shared" si="186"/>
        <v>0</v>
      </c>
      <c r="T303" s="135">
        <f t="shared" si="187"/>
        <v>0</v>
      </c>
      <c r="U303" s="135">
        <f t="shared" si="188"/>
        <v>0</v>
      </c>
      <c r="V303" s="135">
        <f t="shared" si="189"/>
        <v>0</v>
      </c>
      <c r="W303" s="135">
        <f t="shared" si="190"/>
        <v>0</v>
      </c>
      <c r="X303" s="135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6">
        <v>35104</v>
      </c>
      <c r="D304" s="44"/>
      <c r="E304" s="137" t="s">
        <v>348</v>
      </c>
      <c r="G304" s="43">
        <v>3</v>
      </c>
      <c r="H304" s="135" t="str">
        <f t="shared" si="176"/>
        <v>Peak Day</v>
      </c>
      <c r="I304" s="42">
        <f>'Dep. Res. Class'!K$39</f>
        <v>49182.050556250004</v>
      </c>
      <c r="J304" s="135">
        <f t="shared" si="177"/>
        <v>24351.1442005235</v>
      </c>
      <c r="K304" s="135">
        <f t="shared" si="178"/>
        <v>12385.542479225704</v>
      </c>
      <c r="L304" s="135">
        <f t="shared" si="179"/>
        <v>167.24973113646652</v>
      </c>
      <c r="M304" s="135">
        <f t="shared" si="180"/>
        <v>6228.7706059631473</v>
      </c>
      <c r="N304" s="135">
        <f t="shared" si="181"/>
        <v>6049.3435394011922</v>
      </c>
      <c r="O304" s="135">
        <f t="shared" si="182"/>
        <v>0</v>
      </c>
      <c r="P304" s="135">
        <f t="shared" si="183"/>
        <v>0</v>
      </c>
      <c r="Q304" s="135">
        <f t="shared" si="184"/>
        <v>0</v>
      </c>
      <c r="R304" s="135">
        <f t="shared" si="185"/>
        <v>0</v>
      </c>
      <c r="S304" s="135">
        <f t="shared" si="186"/>
        <v>0</v>
      </c>
      <c r="T304" s="135">
        <f t="shared" si="187"/>
        <v>0</v>
      </c>
      <c r="U304" s="135">
        <f t="shared" si="188"/>
        <v>0</v>
      </c>
      <c r="V304" s="135">
        <f t="shared" si="189"/>
        <v>0</v>
      </c>
      <c r="W304" s="135">
        <f t="shared" si="190"/>
        <v>0</v>
      </c>
      <c r="X304" s="135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6">
        <v>35200</v>
      </c>
      <c r="D305" s="44"/>
      <c r="E305" s="137" t="s">
        <v>349</v>
      </c>
      <c r="G305" s="43">
        <v>3</v>
      </c>
      <c r="H305" s="135" t="str">
        <f t="shared" si="176"/>
        <v>Peak Day</v>
      </c>
      <c r="I305" s="42">
        <f>'Dep. Res. Class'!K$40</f>
        <v>583744.86815125006</v>
      </c>
      <c r="J305" s="135">
        <f t="shared" si="177"/>
        <v>289025.27039634099</v>
      </c>
      <c r="K305" s="135">
        <f t="shared" si="178"/>
        <v>147004.78690387859</v>
      </c>
      <c r="L305" s="135">
        <f t="shared" si="179"/>
        <v>1985.097635140831</v>
      </c>
      <c r="M305" s="135">
        <f t="shared" si="180"/>
        <v>73929.672207623706</v>
      </c>
      <c r="N305" s="135">
        <f t="shared" si="181"/>
        <v>71800.041008266067</v>
      </c>
      <c r="O305" s="135">
        <f t="shared" si="182"/>
        <v>0</v>
      </c>
      <c r="P305" s="135">
        <f t="shared" si="183"/>
        <v>0</v>
      </c>
      <c r="Q305" s="135">
        <f t="shared" si="184"/>
        <v>0</v>
      </c>
      <c r="R305" s="135">
        <f t="shared" si="185"/>
        <v>0</v>
      </c>
      <c r="S305" s="135">
        <f t="shared" si="186"/>
        <v>0</v>
      </c>
      <c r="T305" s="135">
        <f t="shared" si="187"/>
        <v>0</v>
      </c>
      <c r="U305" s="135">
        <f t="shared" si="188"/>
        <v>0</v>
      </c>
      <c r="V305" s="135">
        <f t="shared" si="189"/>
        <v>0</v>
      </c>
      <c r="W305" s="135">
        <f t="shared" si="190"/>
        <v>0</v>
      </c>
      <c r="X305" s="135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6">
        <v>35201</v>
      </c>
      <c r="D306" s="44"/>
      <c r="E306" s="137" t="s">
        <v>350</v>
      </c>
      <c r="G306" s="43">
        <v>3</v>
      </c>
      <c r="H306" s="135" t="str">
        <f t="shared" si="176"/>
        <v>Peak Day</v>
      </c>
      <c r="I306" s="42">
        <f>'Dep. Res. Class'!K$41</f>
        <v>696877.75622124982</v>
      </c>
      <c r="J306" s="135">
        <f t="shared" si="177"/>
        <v>345039.91883120901</v>
      </c>
      <c r="K306" s="135">
        <f t="shared" si="178"/>
        <v>175495.10349582077</v>
      </c>
      <c r="L306" s="135">
        <f t="shared" si="179"/>
        <v>2369.8202097060939</v>
      </c>
      <c r="M306" s="135">
        <f t="shared" si="180"/>
        <v>88257.63941940527</v>
      </c>
      <c r="N306" s="135">
        <f t="shared" si="181"/>
        <v>85715.274265108819</v>
      </c>
      <c r="O306" s="135">
        <f t="shared" si="182"/>
        <v>0</v>
      </c>
      <c r="P306" s="135">
        <f t="shared" si="183"/>
        <v>0</v>
      </c>
      <c r="Q306" s="135">
        <f t="shared" si="184"/>
        <v>0</v>
      </c>
      <c r="R306" s="135">
        <f t="shared" si="185"/>
        <v>0</v>
      </c>
      <c r="S306" s="135">
        <f t="shared" si="186"/>
        <v>0</v>
      </c>
      <c r="T306" s="135">
        <f t="shared" si="187"/>
        <v>0</v>
      </c>
      <c r="U306" s="135">
        <f t="shared" si="188"/>
        <v>0</v>
      </c>
      <c r="V306" s="135">
        <f t="shared" si="189"/>
        <v>0</v>
      </c>
      <c r="W306" s="135">
        <f t="shared" si="190"/>
        <v>0</v>
      </c>
      <c r="X306" s="135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6">
        <v>35202</v>
      </c>
      <c r="D307" s="44"/>
      <c r="E307" s="137" t="s">
        <v>351</v>
      </c>
      <c r="G307" s="43">
        <v>3</v>
      </c>
      <c r="H307" s="135" t="str">
        <f t="shared" si="176"/>
        <v>Peak Day</v>
      </c>
      <c r="I307" s="42">
        <f>'Dep. Res. Class'!K$42</f>
        <v>229073.06999999998</v>
      </c>
      <c r="J307" s="135">
        <f t="shared" si="177"/>
        <v>113419.25147359971</v>
      </c>
      <c r="K307" s="135">
        <f t="shared" si="178"/>
        <v>57687.595519969531</v>
      </c>
      <c r="L307" s="135">
        <f t="shared" si="179"/>
        <v>778.99170398124591</v>
      </c>
      <c r="M307" s="135">
        <f t="shared" si="180"/>
        <v>29011.470422564897</v>
      </c>
      <c r="N307" s="135">
        <f t="shared" si="181"/>
        <v>28175.76087988463</v>
      </c>
      <c r="O307" s="135">
        <f t="shared" si="182"/>
        <v>0</v>
      </c>
      <c r="P307" s="135">
        <f t="shared" si="183"/>
        <v>0</v>
      </c>
      <c r="Q307" s="135">
        <f t="shared" si="184"/>
        <v>0</v>
      </c>
      <c r="R307" s="135">
        <f t="shared" si="185"/>
        <v>0</v>
      </c>
      <c r="S307" s="135">
        <f t="shared" si="186"/>
        <v>0</v>
      </c>
      <c r="T307" s="135">
        <f t="shared" si="187"/>
        <v>0</v>
      </c>
      <c r="U307" s="135">
        <f t="shared" si="188"/>
        <v>0</v>
      </c>
      <c r="V307" s="135">
        <f t="shared" si="189"/>
        <v>0</v>
      </c>
      <c r="W307" s="135">
        <f t="shared" si="190"/>
        <v>0</v>
      </c>
      <c r="X307" s="135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6">
        <v>35203</v>
      </c>
      <c r="D308" s="44"/>
      <c r="E308" s="137" t="s">
        <v>352</v>
      </c>
      <c r="G308" s="43">
        <v>3</v>
      </c>
      <c r="H308" s="135" t="str">
        <f t="shared" si="176"/>
        <v>Peak Day</v>
      </c>
      <c r="I308" s="42">
        <f>'Dep. Res. Class'!K$43</f>
        <v>365823.01080000034</v>
      </c>
      <c r="J308" s="135">
        <f t="shared" si="177"/>
        <v>181127.23619915088</v>
      </c>
      <c r="K308" s="135">
        <f t="shared" si="178"/>
        <v>92125.407316223893</v>
      </c>
      <c r="L308" s="135">
        <f t="shared" si="179"/>
        <v>1244.0270283130269</v>
      </c>
      <c r="M308" s="135">
        <f t="shared" si="180"/>
        <v>46330.472009293146</v>
      </c>
      <c r="N308" s="135">
        <f t="shared" si="181"/>
        <v>44995.868247019447</v>
      </c>
      <c r="O308" s="135">
        <f t="shared" si="182"/>
        <v>0</v>
      </c>
      <c r="P308" s="135">
        <f t="shared" si="183"/>
        <v>0</v>
      </c>
      <c r="Q308" s="135">
        <f t="shared" si="184"/>
        <v>0</v>
      </c>
      <c r="R308" s="135">
        <f t="shared" si="185"/>
        <v>0</v>
      </c>
      <c r="S308" s="135">
        <f t="shared" si="186"/>
        <v>0</v>
      </c>
      <c r="T308" s="135">
        <f t="shared" si="187"/>
        <v>0</v>
      </c>
      <c r="U308" s="135">
        <f t="shared" si="188"/>
        <v>0</v>
      </c>
      <c r="V308" s="135">
        <f t="shared" si="189"/>
        <v>0</v>
      </c>
      <c r="W308" s="135">
        <f t="shared" si="190"/>
        <v>0</v>
      </c>
      <c r="X308" s="135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6">
        <v>35210</v>
      </c>
      <c r="D309" s="44"/>
      <c r="E309" s="137" t="s">
        <v>353</v>
      </c>
      <c r="G309" s="43">
        <v>3</v>
      </c>
      <c r="H309" s="135" t="str">
        <f t="shared" si="176"/>
        <v>Peak Day</v>
      </c>
      <c r="I309" s="42">
        <f>'Dep. Res. Class'!K$44</f>
        <v>83736.284571875047</v>
      </c>
      <c r="J309" s="135">
        <f t="shared" si="177"/>
        <v>41459.726004992226</v>
      </c>
      <c r="K309" s="135">
        <f t="shared" si="178"/>
        <v>21087.353981536955</v>
      </c>
      <c r="L309" s="135">
        <f t="shared" si="179"/>
        <v>284.75573756314287</v>
      </c>
      <c r="M309" s="135">
        <f t="shared" si="180"/>
        <v>10604.968725273689</v>
      </c>
      <c r="N309" s="135">
        <f t="shared" si="181"/>
        <v>10299.480122509049</v>
      </c>
      <c r="O309" s="135">
        <f t="shared" si="182"/>
        <v>0</v>
      </c>
      <c r="P309" s="135">
        <f t="shared" si="183"/>
        <v>0</v>
      </c>
      <c r="Q309" s="135">
        <f t="shared" si="184"/>
        <v>0</v>
      </c>
      <c r="R309" s="135">
        <f t="shared" si="185"/>
        <v>0</v>
      </c>
      <c r="S309" s="135">
        <f t="shared" si="186"/>
        <v>0</v>
      </c>
      <c r="T309" s="135">
        <f t="shared" si="187"/>
        <v>0</v>
      </c>
      <c r="U309" s="135">
        <f t="shared" si="188"/>
        <v>0</v>
      </c>
      <c r="V309" s="135">
        <f t="shared" si="189"/>
        <v>0</v>
      </c>
      <c r="W309" s="135">
        <f t="shared" si="190"/>
        <v>0</v>
      </c>
      <c r="X309" s="135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6">
        <v>35211</v>
      </c>
      <c r="D310" s="44"/>
      <c r="E310" s="137" t="s">
        <v>354</v>
      </c>
      <c r="G310" s="43">
        <v>3</v>
      </c>
      <c r="H310" s="135" t="str">
        <f t="shared" si="176"/>
        <v>Peak Day</v>
      </c>
      <c r="I310" s="42">
        <f>'Dep. Res. Class'!K$45</f>
        <v>21737.508485000006</v>
      </c>
      <c r="J310" s="135">
        <f t="shared" si="177"/>
        <v>10762.73147808131</v>
      </c>
      <c r="K310" s="135">
        <f t="shared" si="178"/>
        <v>5474.1685571969947</v>
      </c>
      <c r="L310" s="135">
        <f t="shared" si="179"/>
        <v>73.921123836324128</v>
      </c>
      <c r="M310" s="135">
        <f t="shared" si="180"/>
        <v>2752.995297408077</v>
      </c>
      <c r="N310" s="135">
        <f t="shared" si="181"/>
        <v>2673.6920284773041</v>
      </c>
      <c r="O310" s="135">
        <f t="shared" si="182"/>
        <v>0</v>
      </c>
      <c r="P310" s="135">
        <f t="shared" si="183"/>
        <v>0</v>
      </c>
      <c r="Q310" s="135">
        <f t="shared" si="184"/>
        <v>0</v>
      </c>
      <c r="R310" s="135">
        <f t="shared" si="185"/>
        <v>0</v>
      </c>
      <c r="S310" s="135">
        <f t="shared" si="186"/>
        <v>0</v>
      </c>
      <c r="T310" s="135">
        <f t="shared" si="187"/>
        <v>0</v>
      </c>
      <c r="U310" s="135">
        <f t="shared" si="188"/>
        <v>0</v>
      </c>
      <c r="V310" s="135">
        <f t="shared" si="189"/>
        <v>0</v>
      </c>
      <c r="W310" s="135">
        <f t="shared" si="190"/>
        <v>0</v>
      </c>
      <c r="X310" s="135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6">
        <v>35301</v>
      </c>
      <c r="D311" s="44"/>
      <c r="E311" s="140" t="s">
        <v>340</v>
      </c>
      <c r="G311" s="43">
        <v>3</v>
      </c>
      <c r="H311" s="135" t="str">
        <f t="shared" si="176"/>
        <v>Peak Day</v>
      </c>
      <c r="I311" s="42">
        <f>'Dep. Res. Class'!K$46</f>
        <v>70109.870556249996</v>
      </c>
      <c r="J311" s="135">
        <f t="shared" si="177"/>
        <v>34712.98061968106</v>
      </c>
      <c r="K311" s="135">
        <f t="shared" si="178"/>
        <v>17655.80674588406</v>
      </c>
      <c r="L311" s="135">
        <f t="shared" si="179"/>
        <v>238.4174077315931</v>
      </c>
      <c r="M311" s="135">
        <f t="shared" si="180"/>
        <v>8879.2210973227902</v>
      </c>
      <c r="N311" s="135">
        <f t="shared" si="181"/>
        <v>8623.4446856305021</v>
      </c>
      <c r="O311" s="135">
        <f t="shared" si="182"/>
        <v>0</v>
      </c>
      <c r="P311" s="135">
        <f t="shared" si="183"/>
        <v>0</v>
      </c>
      <c r="Q311" s="135">
        <f t="shared" si="184"/>
        <v>0</v>
      </c>
      <c r="R311" s="135">
        <f t="shared" si="185"/>
        <v>0</v>
      </c>
      <c r="S311" s="135">
        <f t="shared" si="186"/>
        <v>0</v>
      </c>
      <c r="T311" s="135">
        <f t="shared" si="187"/>
        <v>0</v>
      </c>
      <c r="U311" s="135">
        <f t="shared" si="188"/>
        <v>0</v>
      </c>
      <c r="V311" s="135">
        <f t="shared" si="189"/>
        <v>0</v>
      </c>
      <c r="W311" s="135">
        <f t="shared" si="190"/>
        <v>0</v>
      </c>
      <c r="X311" s="135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6">
        <v>35302</v>
      </c>
      <c r="D312" s="44"/>
      <c r="E312" s="137" t="s">
        <v>341</v>
      </c>
      <c r="G312" s="43">
        <v>3</v>
      </c>
      <c r="H312" s="135" t="str">
        <f t="shared" si="176"/>
        <v>Peak Day</v>
      </c>
      <c r="I312" s="42">
        <f>'Dep. Res. Class'!K$47</f>
        <v>97693.402188125037</v>
      </c>
      <c r="J312" s="135">
        <f t="shared" si="177"/>
        <v>48370.210213214807</v>
      </c>
      <c r="K312" s="135">
        <f t="shared" si="178"/>
        <v>24602.182484384848</v>
      </c>
      <c r="L312" s="135">
        <f t="shared" si="179"/>
        <v>332.21866646416669</v>
      </c>
      <c r="M312" s="135">
        <f t="shared" si="180"/>
        <v>12372.599049117936</v>
      </c>
      <c r="N312" s="135">
        <f t="shared" si="181"/>
        <v>12016.191774943292</v>
      </c>
      <c r="O312" s="135">
        <f t="shared" si="182"/>
        <v>0</v>
      </c>
      <c r="P312" s="135">
        <f t="shared" si="183"/>
        <v>0</v>
      </c>
      <c r="Q312" s="135">
        <f t="shared" si="184"/>
        <v>0</v>
      </c>
      <c r="R312" s="135">
        <f t="shared" si="185"/>
        <v>0</v>
      </c>
      <c r="S312" s="135">
        <f t="shared" si="186"/>
        <v>0</v>
      </c>
      <c r="T312" s="135">
        <f t="shared" si="187"/>
        <v>0</v>
      </c>
      <c r="U312" s="135">
        <f t="shared" si="188"/>
        <v>0</v>
      </c>
      <c r="V312" s="135">
        <f t="shared" si="189"/>
        <v>0</v>
      </c>
      <c r="W312" s="135">
        <f t="shared" si="190"/>
        <v>0</v>
      </c>
      <c r="X312" s="135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6">
        <v>35400</v>
      </c>
      <c r="D313" s="44"/>
      <c r="E313" s="137" t="s">
        <v>126</v>
      </c>
      <c r="G313" s="43">
        <v>3</v>
      </c>
      <c r="H313" s="135" t="str">
        <f t="shared" si="176"/>
        <v>Peak Day</v>
      </c>
      <c r="I313" s="42">
        <f>'Dep. Res. Class'!K$48</f>
        <v>240846.18806249986</v>
      </c>
      <c r="J313" s="135">
        <f t="shared" si="177"/>
        <v>119248.38816853749</v>
      </c>
      <c r="K313" s="135">
        <f t="shared" si="178"/>
        <v>60652.426230093341</v>
      </c>
      <c r="L313" s="135">
        <f t="shared" si="179"/>
        <v>819.02766849108184</v>
      </c>
      <c r="M313" s="135">
        <f t="shared" si="180"/>
        <v>30502.503246508713</v>
      </c>
      <c r="N313" s="135">
        <f t="shared" si="181"/>
        <v>29623.842748869261</v>
      </c>
      <c r="O313" s="135">
        <f t="shared" si="182"/>
        <v>0</v>
      </c>
      <c r="P313" s="135">
        <f t="shared" si="183"/>
        <v>0</v>
      </c>
      <c r="Q313" s="135">
        <f t="shared" si="184"/>
        <v>0</v>
      </c>
      <c r="R313" s="135">
        <f t="shared" si="185"/>
        <v>0</v>
      </c>
      <c r="S313" s="135">
        <f t="shared" si="186"/>
        <v>0</v>
      </c>
      <c r="T313" s="135">
        <f t="shared" si="187"/>
        <v>0</v>
      </c>
      <c r="U313" s="135">
        <f t="shared" si="188"/>
        <v>0</v>
      </c>
      <c r="V313" s="135">
        <f t="shared" si="189"/>
        <v>0</v>
      </c>
      <c r="W313" s="135">
        <f t="shared" si="190"/>
        <v>0</v>
      </c>
      <c r="X313" s="135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6">
        <v>35500</v>
      </c>
      <c r="D314" s="44"/>
      <c r="E314" s="137" t="s">
        <v>355</v>
      </c>
      <c r="G314" s="43">
        <v>3</v>
      </c>
      <c r="H314" s="135" t="str">
        <f t="shared" si="176"/>
        <v>Peak Day</v>
      </c>
      <c r="I314" s="42">
        <f>'Dep. Res. Class'!K$49</f>
        <v>94211.956697628804</v>
      </c>
      <c r="J314" s="135">
        <f t="shared" si="177"/>
        <v>46646.467908725579</v>
      </c>
      <c r="K314" s="135">
        <f t="shared" si="178"/>
        <v>23725.44817737718</v>
      </c>
      <c r="L314" s="135">
        <f t="shared" si="179"/>
        <v>320.37957444449154</v>
      </c>
      <c r="M314" s="135">
        <f t="shared" si="180"/>
        <v>11931.68361163197</v>
      </c>
      <c r="N314" s="135">
        <f t="shared" si="181"/>
        <v>11587.977425449593</v>
      </c>
      <c r="O314" s="135">
        <f t="shared" si="182"/>
        <v>0</v>
      </c>
      <c r="P314" s="135">
        <f t="shared" si="183"/>
        <v>0</v>
      </c>
      <c r="Q314" s="135">
        <f t="shared" si="184"/>
        <v>0</v>
      </c>
      <c r="R314" s="135">
        <f t="shared" si="185"/>
        <v>0</v>
      </c>
      <c r="S314" s="135">
        <f t="shared" si="186"/>
        <v>0</v>
      </c>
      <c r="T314" s="135">
        <f t="shared" si="187"/>
        <v>0</v>
      </c>
      <c r="U314" s="135">
        <f t="shared" si="188"/>
        <v>0</v>
      </c>
      <c r="V314" s="135">
        <f t="shared" si="189"/>
        <v>0</v>
      </c>
      <c r="W314" s="135">
        <f t="shared" si="190"/>
        <v>0</v>
      </c>
      <c r="X314" s="135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6">
        <v>35600</v>
      </c>
      <c r="D315" s="44"/>
      <c r="E315" s="137" t="s">
        <v>343</v>
      </c>
      <c r="G315" s="43">
        <v>3</v>
      </c>
      <c r="H315" s="135" t="str">
        <f t="shared" si="176"/>
        <v>Peak Day</v>
      </c>
      <c r="I315" s="42">
        <f>'Dep. Res. Class'!K$50</f>
        <v>91721.030453125015</v>
      </c>
      <c r="J315" s="135">
        <f t="shared" si="177"/>
        <v>45413.154057701693</v>
      </c>
      <c r="K315" s="135">
        <f t="shared" si="178"/>
        <v>23098.156869573035</v>
      </c>
      <c r="L315" s="135">
        <f t="shared" si="179"/>
        <v>311.90886734785369</v>
      </c>
      <c r="M315" s="135">
        <f t="shared" si="180"/>
        <v>11616.21469567772</v>
      </c>
      <c r="N315" s="135">
        <f t="shared" si="181"/>
        <v>11281.595962824731</v>
      </c>
      <c r="O315" s="135">
        <f t="shared" si="182"/>
        <v>0</v>
      </c>
      <c r="P315" s="135">
        <f t="shared" si="183"/>
        <v>0</v>
      </c>
      <c r="Q315" s="135">
        <f t="shared" si="184"/>
        <v>0</v>
      </c>
      <c r="R315" s="135">
        <f t="shared" si="185"/>
        <v>0</v>
      </c>
      <c r="S315" s="135">
        <f t="shared" si="186"/>
        <v>0</v>
      </c>
      <c r="T315" s="135">
        <f t="shared" si="187"/>
        <v>0</v>
      </c>
      <c r="U315" s="135">
        <f t="shared" si="188"/>
        <v>0</v>
      </c>
      <c r="V315" s="135">
        <f t="shared" si="189"/>
        <v>0</v>
      </c>
      <c r="W315" s="135">
        <f t="shared" si="190"/>
        <v>0</v>
      </c>
      <c r="X315" s="135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5"/>
      <c r="I316" s="42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356</v>
      </c>
      <c r="E317" s="44"/>
      <c r="G317" s="43"/>
      <c r="H317" s="135"/>
      <c r="I317" s="42">
        <f>'Dep. Res. Class'!K$52</f>
        <v>2696017.1603676295</v>
      </c>
      <c r="J317" s="135">
        <f>SUM(J299:J315)</f>
        <v>1334858.9962533629</v>
      </c>
      <c r="K317" s="135">
        <f t="shared" ref="K317:X317" si="193">SUM(K299:K315)</f>
        <v>678939.4644345782</v>
      </c>
      <c r="L317" s="135">
        <f t="shared" si="193"/>
        <v>9168.1444777313191</v>
      </c>
      <c r="M317" s="135">
        <f t="shared" si="193"/>
        <v>341443.11291909119</v>
      </c>
      <c r="N317" s="135">
        <f t="shared" si="193"/>
        <v>331607.44228286587</v>
      </c>
      <c r="O317" s="135">
        <f t="shared" si="193"/>
        <v>0</v>
      </c>
      <c r="P317" s="135">
        <f t="shared" si="193"/>
        <v>0</v>
      </c>
      <c r="Q317" s="135">
        <f t="shared" si="193"/>
        <v>0</v>
      </c>
      <c r="R317" s="135">
        <f t="shared" si="193"/>
        <v>0</v>
      </c>
      <c r="S317" s="135">
        <f t="shared" si="193"/>
        <v>0</v>
      </c>
      <c r="T317" s="135">
        <f t="shared" si="193"/>
        <v>0</v>
      </c>
      <c r="U317" s="135">
        <f t="shared" si="193"/>
        <v>0</v>
      </c>
      <c r="V317" s="135">
        <f t="shared" si="193"/>
        <v>0</v>
      </c>
      <c r="W317" s="135">
        <f t="shared" si="193"/>
        <v>0</v>
      </c>
      <c r="X317" s="135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5"/>
      <c r="I320" s="42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6">
        <v>36510</v>
      </c>
      <c r="E321" s="44" t="s">
        <v>125</v>
      </c>
      <c r="G321" s="43">
        <v>3</v>
      </c>
      <c r="H321" s="135" t="str">
        <f t="shared" ref="H321:H328" si="194">VLOOKUP($G321,alloc,3)</f>
        <v>Peak Day</v>
      </c>
      <c r="I321" s="42">
        <f>'Dep. Res. Class'!K$56</f>
        <v>0</v>
      </c>
      <c r="J321" s="135">
        <f t="shared" ref="J321:J328" si="195">$I321*VLOOKUP($G321,alloc,6)</f>
        <v>0</v>
      </c>
      <c r="K321" s="135">
        <f t="shared" ref="K321:K328" si="196">$I321*VLOOKUP($G321,alloc,7)</f>
        <v>0</v>
      </c>
      <c r="L321" s="135">
        <f t="shared" ref="L321:L328" si="197">$I321*VLOOKUP($G321,alloc,8)</f>
        <v>0</v>
      </c>
      <c r="M321" s="135">
        <f t="shared" ref="M321:M328" si="198">$I321*VLOOKUP($G321,alloc,9)</f>
        <v>0</v>
      </c>
      <c r="N321" s="135">
        <f t="shared" ref="N321:N328" si="199">$I321*VLOOKUP($G321,alloc,10)</f>
        <v>0</v>
      </c>
      <c r="O321" s="135">
        <f t="shared" ref="O321:O328" si="200">$I321*VLOOKUP($G321,alloc,11)</f>
        <v>0</v>
      </c>
      <c r="P321" s="135">
        <f t="shared" ref="P321:P328" si="201">$I321*VLOOKUP($G321,alloc,12)</f>
        <v>0</v>
      </c>
      <c r="Q321" s="135">
        <f t="shared" ref="Q321:Q328" si="202">$I321*VLOOKUP($G321,alloc,13)</f>
        <v>0</v>
      </c>
      <c r="R321" s="135">
        <f t="shared" ref="R321:R328" si="203">$I321*VLOOKUP($G321,alloc,14)</f>
        <v>0</v>
      </c>
      <c r="S321" s="135">
        <f t="shared" ref="S321:S328" si="204">$I321*VLOOKUP($G321,alloc,15)</f>
        <v>0</v>
      </c>
      <c r="T321" s="135">
        <f t="shared" ref="T321:T328" si="205">$I321*VLOOKUP($G321,alloc,16)</f>
        <v>0</v>
      </c>
      <c r="U321" s="135">
        <f t="shared" ref="U321:U328" si="206">$I321*VLOOKUP($G321,alloc,17)</f>
        <v>0</v>
      </c>
      <c r="V321" s="135">
        <f t="shared" ref="V321:V328" si="207">$I321*VLOOKUP($G321,alloc,18)</f>
        <v>0</v>
      </c>
      <c r="W321" s="135">
        <f t="shared" ref="W321:W328" si="208">$I321*VLOOKUP($G321,alloc,19)</f>
        <v>0</v>
      </c>
      <c r="X321" s="135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6">
        <v>36520</v>
      </c>
      <c r="E322" s="44" t="s">
        <v>147</v>
      </c>
      <c r="G322" s="43">
        <v>3</v>
      </c>
      <c r="H322" s="135" t="str">
        <f t="shared" si="194"/>
        <v>Peak Day</v>
      </c>
      <c r="I322" s="42">
        <f>'Dep. Res. Class'!K$57</f>
        <v>417769.08949999983</v>
      </c>
      <c r="J322" s="135">
        <f t="shared" si="195"/>
        <v>206846.91317009577</v>
      </c>
      <c r="K322" s="135">
        <f t="shared" si="196"/>
        <v>105207.01650273401</v>
      </c>
      <c r="L322" s="135">
        <f t="shared" si="197"/>
        <v>1420.6761838058856</v>
      </c>
      <c r="M322" s="135">
        <f t="shared" si="198"/>
        <v>52909.299131020132</v>
      </c>
      <c r="N322" s="135">
        <f t="shared" si="199"/>
        <v>51385.184512344102</v>
      </c>
      <c r="O322" s="135">
        <f t="shared" si="200"/>
        <v>0</v>
      </c>
      <c r="P322" s="135">
        <f t="shared" si="201"/>
        <v>0</v>
      </c>
      <c r="Q322" s="135">
        <f t="shared" si="202"/>
        <v>0</v>
      </c>
      <c r="R322" s="135">
        <f t="shared" si="203"/>
        <v>0</v>
      </c>
      <c r="S322" s="135">
        <f t="shared" si="204"/>
        <v>0</v>
      </c>
      <c r="T322" s="135">
        <f t="shared" si="205"/>
        <v>0</v>
      </c>
      <c r="U322" s="135">
        <f t="shared" si="206"/>
        <v>0</v>
      </c>
      <c r="V322" s="135">
        <f t="shared" si="207"/>
        <v>0</v>
      </c>
      <c r="W322" s="135">
        <f t="shared" si="208"/>
        <v>0</v>
      </c>
      <c r="X322" s="135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6">
        <v>36602</v>
      </c>
      <c r="E323" s="137" t="s">
        <v>149</v>
      </c>
      <c r="G323" s="43">
        <v>3</v>
      </c>
      <c r="H323" s="135" t="str">
        <f t="shared" si="194"/>
        <v>Peak Day</v>
      </c>
      <c r="I323" s="42">
        <f>'Dep. Res. Class'!K$58</f>
        <v>16097.55827000001</v>
      </c>
      <c r="J323" s="135">
        <f t="shared" si="195"/>
        <v>7970.2647261681877</v>
      </c>
      <c r="K323" s="135">
        <f t="shared" si="196"/>
        <v>4053.8568341486025</v>
      </c>
      <c r="L323" s="135">
        <f t="shared" si="197"/>
        <v>54.741765789774874</v>
      </c>
      <c r="M323" s="135">
        <f t="shared" si="198"/>
        <v>2038.7112095962232</v>
      </c>
      <c r="N323" s="135">
        <f t="shared" si="199"/>
        <v>1979.9837342972251</v>
      </c>
      <c r="O323" s="135">
        <f t="shared" si="200"/>
        <v>0</v>
      </c>
      <c r="P323" s="135">
        <f t="shared" si="201"/>
        <v>0</v>
      </c>
      <c r="Q323" s="135">
        <f t="shared" si="202"/>
        <v>0</v>
      </c>
      <c r="R323" s="135">
        <f t="shared" si="203"/>
        <v>0</v>
      </c>
      <c r="S323" s="135">
        <f t="shared" si="204"/>
        <v>0</v>
      </c>
      <c r="T323" s="135">
        <f t="shared" si="205"/>
        <v>0</v>
      </c>
      <c r="U323" s="135">
        <f t="shared" si="206"/>
        <v>0</v>
      </c>
      <c r="V323" s="135">
        <f t="shared" si="207"/>
        <v>0</v>
      </c>
      <c r="W323" s="135">
        <f t="shared" si="208"/>
        <v>0</v>
      </c>
      <c r="X323" s="135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6">
        <v>36603</v>
      </c>
      <c r="E324" s="137" t="s">
        <v>281</v>
      </c>
      <c r="G324" s="43">
        <v>3</v>
      </c>
      <c r="H324" s="135" t="str">
        <f t="shared" si="194"/>
        <v>Peak Day</v>
      </c>
      <c r="I324" s="42">
        <f>'Dep. Res. Class'!K$59</f>
        <v>52147.374952500031</v>
      </c>
      <c r="J324" s="135">
        <f t="shared" si="195"/>
        <v>25819.343292625781</v>
      </c>
      <c r="K324" s="135">
        <f t="shared" si="196"/>
        <v>13132.301731006672</v>
      </c>
      <c r="L324" s="135">
        <f t="shared" si="197"/>
        <v>177.3336886452735</v>
      </c>
      <c r="M324" s="135">
        <f t="shared" si="198"/>
        <v>6604.3207350774856</v>
      </c>
      <c r="N324" s="135">
        <f t="shared" si="199"/>
        <v>6414.0755051448259</v>
      </c>
      <c r="O324" s="135">
        <f t="shared" si="200"/>
        <v>0</v>
      </c>
      <c r="P324" s="135">
        <f t="shared" si="201"/>
        <v>0</v>
      </c>
      <c r="Q324" s="135">
        <f t="shared" si="202"/>
        <v>0</v>
      </c>
      <c r="R324" s="135">
        <f t="shared" si="203"/>
        <v>0</v>
      </c>
      <c r="S324" s="135">
        <f t="shared" si="204"/>
        <v>0</v>
      </c>
      <c r="T324" s="135">
        <f t="shared" si="205"/>
        <v>0</v>
      </c>
      <c r="U324" s="135">
        <f t="shared" si="206"/>
        <v>0</v>
      </c>
      <c r="V324" s="135">
        <f t="shared" si="207"/>
        <v>0</v>
      </c>
      <c r="W324" s="135">
        <f t="shared" si="208"/>
        <v>0</v>
      </c>
      <c r="X324" s="135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6">
        <v>36700</v>
      </c>
      <c r="E325" s="137" t="s">
        <v>282</v>
      </c>
      <c r="G325" s="43">
        <v>3</v>
      </c>
      <c r="H325" s="135" t="str">
        <f t="shared" si="194"/>
        <v>Peak Day</v>
      </c>
      <c r="I325" s="42">
        <f>'Dep. Res. Class'!K$60</f>
        <v>112878.87999999995</v>
      </c>
      <c r="J325" s="135">
        <f t="shared" si="195"/>
        <v>55888.883301639427</v>
      </c>
      <c r="K325" s="135">
        <f t="shared" si="196"/>
        <v>28426.34960184179</v>
      </c>
      <c r="L325" s="135">
        <f t="shared" si="197"/>
        <v>383.85878826653231</v>
      </c>
      <c r="M325" s="135">
        <f t="shared" si="198"/>
        <v>14295.797792609366</v>
      </c>
      <c r="N325" s="135">
        <f t="shared" si="199"/>
        <v>13883.990515642849</v>
      </c>
      <c r="O325" s="135">
        <f t="shared" si="200"/>
        <v>0</v>
      </c>
      <c r="P325" s="135">
        <f t="shared" si="201"/>
        <v>0</v>
      </c>
      <c r="Q325" s="135">
        <f t="shared" si="202"/>
        <v>0</v>
      </c>
      <c r="R325" s="135">
        <f t="shared" si="203"/>
        <v>0</v>
      </c>
      <c r="S325" s="135">
        <f t="shared" si="204"/>
        <v>0</v>
      </c>
      <c r="T325" s="135">
        <f t="shared" si="205"/>
        <v>0</v>
      </c>
      <c r="U325" s="135">
        <f t="shared" si="206"/>
        <v>0</v>
      </c>
      <c r="V325" s="135">
        <f t="shared" si="207"/>
        <v>0</v>
      </c>
      <c r="W325" s="135">
        <f t="shared" si="208"/>
        <v>0</v>
      </c>
      <c r="X325" s="135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6">
        <v>36701</v>
      </c>
      <c r="E326" s="137" t="s">
        <v>283</v>
      </c>
      <c r="G326" s="43">
        <v>3</v>
      </c>
      <c r="H326" s="135" t="str">
        <f t="shared" si="194"/>
        <v>Peak Day</v>
      </c>
      <c r="I326" s="42">
        <f>'Dep. Res. Class'!K$61</f>
        <v>18657094.69850878</v>
      </c>
      <c r="J326" s="135">
        <f t="shared" si="195"/>
        <v>9237549.0291239023</v>
      </c>
      <c r="K326" s="135">
        <f t="shared" si="196"/>
        <v>4698426.2818206549</v>
      </c>
      <c r="L326" s="135">
        <f t="shared" si="197"/>
        <v>63445.790421941892</v>
      </c>
      <c r="M326" s="135">
        <f t="shared" si="198"/>
        <v>2362869.4154960243</v>
      </c>
      <c r="N326" s="135">
        <f t="shared" si="199"/>
        <v>2294804.1816462609</v>
      </c>
      <c r="O326" s="135">
        <f t="shared" si="200"/>
        <v>0</v>
      </c>
      <c r="P326" s="135">
        <f t="shared" si="201"/>
        <v>0</v>
      </c>
      <c r="Q326" s="135">
        <f t="shared" si="202"/>
        <v>0</v>
      </c>
      <c r="R326" s="135">
        <f t="shared" si="203"/>
        <v>0</v>
      </c>
      <c r="S326" s="135">
        <f t="shared" si="204"/>
        <v>0</v>
      </c>
      <c r="T326" s="135">
        <f t="shared" si="205"/>
        <v>0</v>
      </c>
      <c r="U326" s="135">
        <f t="shared" si="206"/>
        <v>0</v>
      </c>
      <c r="V326" s="135">
        <f t="shared" si="207"/>
        <v>0</v>
      </c>
      <c r="W326" s="135">
        <f t="shared" si="208"/>
        <v>0</v>
      </c>
      <c r="X326" s="135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6">
        <v>36900</v>
      </c>
      <c r="E327" s="137" t="s">
        <v>284</v>
      </c>
      <c r="G327" s="43">
        <v>3</v>
      </c>
      <c r="H327" s="135" t="str">
        <f t="shared" si="194"/>
        <v>Peak Day</v>
      </c>
      <c r="I327" s="42">
        <f>'Dep. Res. Class'!K$62</f>
        <v>340010.14262000012</v>
      </c>
      <c r="J327" s="135">
        <f t="shared" si="195"/>
        <v>168346.7020780413</v>
      </c>
      <c r="K327" s="135">
        <f t="shared" si="196"/>
        <v>85624.938715623459</v>
      </c>
      <c r="L327" s="135">
        <f t="shared" si="197"/>
        <v>1156.2471327182211</v>
      </c>
      <c r="M327" s="135">
        <f t="shared" si="198"/>
        <v>43061.343683883082</v>
      </c>
      <c r="N327" s="135">
        <f t="shared" si="199"/>
        <v>41820.911009734118</v>
      </c>
      <c r="O327" s="135">
        <f t="shared" si="200"/>
        <v>0</v>
      </c>
      <c r="P327" s="135">
        <f t="shared" si="201"/>
        <v>0</v>
      </c>
      <c r="Q327" s="135">
        <f t="shared" si="202"/>
        <v>0</v>
      </c>
      <c r="R327" s="135">
        <f t="shared" si="203"/>
        <v>0</v>
      </c>
      <c r="S327" s="135">
        <f t="shared" si="204"/>
        <v>0</v>
      </c>
      <c r="T327" s="135">
        <f t="shared" si="205"/>
        <v>0</v>
      </c>
      <c r="U327" s="135">
        <f t="shared" si="206"/>
        <v>0</v>
      </c>
      <c r="V327" s="135">
        <f t="shared" si="207"/>
        <v>0</v>
      </c>
      <c r="W327" s="135">
        <f t="shared" si="208"/>
        <v>0</v>
      </c>
      <c r="X327" s="135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6">
        <v>36901</v>
      </c>
      <c r="E328" s="137" t="s">
        <v>284</v>
      </c>
      <c r="G328" s="43">
        <v>3</v>
      </c>
      <c r="H328" s="135" t="str">
        <f t="shared" si="194"/>
        <v>Peak Day</v>
      </c>
      <c r="I328" s="42">
        <f>'Dep. Res. Class'!K$63</f>
        <v>1732491.0405924977</v>
      </c>
      <c r="J328" s="135">
        <f t="shared" si="195"/>
        <v>857795.44932417839</v>
      </c>
      <c r="K328" s="135">
        <f t="shared" si="196"/>
        <v>436294.15885364061</v>
      </c>
      <c r="L328" s="135">
        <f t="shared" si="197"/>
        <v>5891.5530657680174</v>
      </c>
      <c r="M328" s="135">
        <f t="shared" si="198"/>
        <v>219415.19612719177</v>
      </c>
      <c r="N328" s="135">
        <f t="shared" si="199"/>
        <v>213094.68322171923</v>
      </c>
      <c r="O328" s="135">
        <f t="shared" si="200"/>
        <v>0</v>
      </c>
      <c r="P328" s="135">
        <f t="shared" si="201"/>
        <v>0</v>
      </c>
      <c r="Q328" s="135">
        <f t="shared" si="202"/>
        <v>0</v>
      </c>
      <c r="R328" s="135">
        <f t="shared" si="203"/>
        <v>0</v>
      </c>
      <c r="S328" s="135">
        <f t="shared" si="204"/>
        <v>0</v>
      </c>
      <c r="T328" s="135">
        <f t="shared" si="205"/>
        <v>0</v>
      </c>
      <c r="U328" s="135">
        <f t="shared" si="206"/>
        <v>0</v>
      </c>
      <c r="V328" s="135">
        <f t="shared" si="207"/>
        <v>0</v>
      </c>
      <c r="W328" s="135">
        <f t="shared" si="208"/>
        <v>0</v>
      </c>
      <c r="X328" s="135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1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5"/>
      <c r="I330" s="42">
        <f>'Dep. Res. Class'!K$65</f>
        <v>21328488.784443781</v>
      </c>
      <c r="J330" s="135">
        <f>SUM(J321:J328)</f>
        <v>10560216.585016649</v>
      </c>
      <c r="K330" s="135">
        <f t="shared" ref="K330:X330" si="211">SUM(K321:K328)</f>
        <v>5371164.9040596504</v>
      </c>
      <c r="L330" s="135">
        <f t="shared" si="211"/>
        <v>72530.201046935603</v>
      </c>
      <c r="M330" s="135">
        <f t="shared" si="211"/>
        <v>2701194.0841754023</v>
      </c>
      <c r="N330" s="135">
        <f t="shared" si="211"/>
        <v>2623383.0101451431</v>
      </c>
      <c r="O330" s="135">
        <f t="shared" si="211"/>
        <v>0</v>
      </c>
      <c r="P330" s="135">
        <f t="shared" si="211"/>
        <v>0</v>
      </c>
      <c r="Q330" s="135">
        <f t="shared" si="211"/>
        <v>0</v>
      </c>
      <c r="R330" s="135">
        <f t="shared" si="211"/>
        <v>0</v>
      </c>
      <c r="S330" s="135">
        <f t="shared" si="211"/>
        <v>0</v>
      </c>
      <c r="T330" s="135">
        <f t="shared" si="211"/>
        <v>0</v>
      </c>
      <c r="U330" s="135">
        <f t="shared" si="211"/>
        <v>0</v>
      </c>
      <c r="V330" s="135">
        <f t="shared" si="211"/>
        <v>0</v>
      </c>
      <c r="W330" s="135">
        <f t="shared" si="211"/>
        <v>0</v>
      </c>
      <c r="X330" s="135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6">
        <v>37400</v>
      </c>
      <c r="E334" s="137" t="s">
        <v>125</v>
      </c>
      <c r="G334" s="43">
        <v>3</v>
      </c>
      <c r="H334" s="135" t="str">
        <f t="shared" ref="H334:H354" si="212">VLOOKUP($G334,alloc,3)</f>
        <v>Peak Day</v>
      </c>
      <c r="I334" s="42">
        <f>'Dep. Res. Class'!K$69</f>
        <v>0</v>
      </c>
      <c r="J334" s="135">
        <f t="shared" ref="J334:J354" si="213">$I334*VLOOKUP($G334,alloc,6)</f>
        <v>0</v>
      </c>
      <c r="K334" s="135">
        <f t="shared" ref="K334:K354" si="214">$I334*VLOOKUP($G334,alloc,7)</f>
        <v>0</v>
      </c>
      <c r="L334" s="135">
        <f t="shared" ref="L334:L354" si="215">$I334*VLOOKUP($G334,alloc,8)</f>
        <v>0</v>
      </c>
      <c r="M334" s="135">
        <f t="shared" ref="M334:M354" si="216">$I334*VLOOKUP($G334,alloc,9)</f>
        <v>0</v>
      </c>
      <c r="N334" s="135">
        <f t="shared" ref="N334:N354" si="217">$I334*VLOOKUP($G334,alloc,10)</f>
        <v>0</v>
      </c>
      <c r="O334" s="135">
        <f t="shared" ref="O334:O354" si="218">$I334*VLOOKUP($G334,alloc,11)</f>
        <v>0</v>
      </c>
      <c r="P334" s="135">
        <f t="shared" ref="P334:P354" si="219">$I334*VLOOKUP($G334,alloc,12)</f>
        <v>0</v>
      </c>
      <c r="Q334" s="135">
        <f t="shared" ref="Q334:Q354" si="220">$I334*VLOOKUP($G334,alloc,13)</f>
        <v>0</v>
      </c>
      <c r="R334" s="135">
        <f t="shared" ref="R334:R354" si="221">$I334*VLOOKUP($G334,alloc,14)</f>
        <v>0</v>
      </c>
      <c r="S334" s="135">
        <f t="shared" ref="S334:S354" si="222">$I334*VLOOKUP($G334,alloc,15)</f>
        <v>0</v>
      </c>
      <c r="T334" s="135">
        <f t="shared" ref="T334:T354" si="223">$I334*VLOOKUP($G334,alloc,16)</f>
        <v>0</v>
      </c>
      <c r="U334" s="135">
        <f t="shared" ref="U334:U354" si="224">$I334*VLOOKUP($G334,alloc,17)</f>
        <v>0</v>
      </c>
      <c r="V334" s="135">
        <f t="shared" ref="V334:V354" si="225">$I334*VLOOKUP($G334,alloc,18)</f>
        <v>0</v>
      </c>
      <c r="W334" s="135">
        <f t="shared" ref="W334:W354" si="226">$I334*VLOOKUP($G334,alloc,19)</f>
        <v>0</v>
      </c>
      <c r="X334" s="135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6">
        <v>37401</v>
      </c>
      <c r="E335" s="137" t="s">
        <v>285</v>
      </c>
      <c r="G335" s="43">
        <v>3</v>
      </c>
      <c r="H335" s="135" t="str">
        <f t="shared" si="212"/>
        <v>Peak Day</v>
      </c>
      <c r="I335" s="42">
        <f>'Dep. Res. Class'!K$70</f>
        <v>0</v>
      </c>
      <c r="J335" s="135">
        <f t="shared" si="213"/>
        <v>0</v>
      </c>
      <c r="K335" s="135">
        <f t="shared" si="214"/>
        <v>0</v>
      </c>
      <c r="L335" s="135">
        <f t="shared" si="215"/>
        <v>0</v>
      </c>
      <c r="M335" s="135">
        <f t="shared" si="216"/>
        <v>0</v>
      </c>
      <c r="N335" s="135">
        <f t="shared" si="217"/>
        <v>0</v>
      </c>
      <c r="O335" s="135">
        <f t="shared" si="218"/>
        <v>0</v>
      </c>
      <c r="P335" s="135">
        <f t="shared" si="219"/>
        <v>0</v>
      </c>
      <c r="Q335" s="135">
        <f t="shared" si="220"/>
        <v>0</v>
      </c>
      <c r="R335" s="135">
        <f t="shared" si="221"/>
        <v>0</v>
      </c>
      <c r="S335" s="135">
        <f t="shared" si="222"/>
        <v>0</v>
      </c>
      <c r="T335" s="135">
        <f t="shared" si="223"/>
        <v>0</v>
      </c>
      <c r="U335" s="135">
        <f t="shared" si="224"/>
        <v>0</v>
      </c>
      <c r="V335" s="135">
        <f t="shared" si="225"/>
        <v>0</v>
      </c>
      <c r="W335" s="135">
        <f t="shared" si="226"/>
        <v>0</v>
      </c>
      <c r="X335" s="135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6">
        <v>37402</v>
      </c>
      <c r="E336" s="137" t="s">
        <v>286</v>
      </c>
      <c r="G336" s="43">
        <v>3</v>
      </c>
      <c r="H336" s="135" t="str">
        <f t="shared" si="212"/>
        <v>Peak Day</v>
      </c>
      <c r="I336" s="42">
        <f>'Dep. Res. Class'!K$71</f>
        <v>192102.93774563668</v>
      </c>
      <c r="J336" s="135">
        <f t="shared" si="213"/>
        <v>95114.503878564326</v>
      </c>
      <c r="K336" s="135">
        <f t="shared" si="214"/>
        <v>48377.387053258499</v>
      </c>
      <c r="L336" s="135">
        <f t="shared" si="215"/>
        <v>653.27013260125568</v>
      </c>
      <c r="M336" s="135">
        <f t="shared" si="216"/>
        <v>24329.305476612179</v>
      </c>
      <c r="N336" s="135">
        <f t="shared" si="217"/>
        <v>23628.47120460045</v>
      </c>
      <c r="O336" s="135">
        <f t="shared" si="218"/>
        <v>0</v>
      </c>
      <c r="P336" s="135">
        <f t="shared" si="219"/>
        <v>0</v>
      </c>
      <c r="Q336" s="135">
        <f t="shared" si="220"/>
        <v>0</v>
      </c>
      <c r="R336" s="135">
        <f t="shared" si="221"/>
        <v>0</v>
      </c>
      <c r="S336" s="135">
        <f t="shared" si="222"/>
        <v>0</v>
      </c>
      <c r="T336" s="135">
        <f t="shared" si="223"/>
        <v>0</v>
      </c>
      <c r="U336" s="135">
        <f t="shared" si="224"/>
        <v>0</v>
      </c>
      <c r="V336" s="135">
        <f t="shared" si="225"/>
        <v>0</v>
      </c>
      <c r="W336" s="135">
        <f t="shared" si="226"/>
        <v>0</v>
      </c>
      <c r="X336" s="135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6">
        <v>37403</v>
      </c>
      <c r="E337" s="137" t="s">
        <v>287</v>
      </c>
      <c r="G337" s="43">
        <v>3</v>
      </c>
      <c r="H337" s="135" t="str">
        <f t="shared" si="212"/>
        <v>Peak Day</v>
      </c>
      <c r="I337" s="42">
        <f>'Dep. Res. Class'!K$72</f>
        <v>0</v>
      </c>
      <c r="J337" s="135">
        <f t="shared" si="213"/>
        <v>0</v>
      </c>
      <c r="K337" s="135">
        <f t="shared" si="214"/>
        <v>0</v>
      </c>
      <c r="L337" s="135">
        <f t="shared" si="215"/>
        <v>0</v>
      </c>
      <c r="M337" s="135">
        <f t="shared" si="216"/>
        <v>0</v>
      </c>
      <c r="N337" s="135">
        <f t="shared" si="217"/>
        <v>0</v>
      </c>
      <c r="O337" s="135">
        <f t="shared" si="218"/>
        <v>0</v>
      </c>
      <c r="P337" s="135">
        <f t="shared" si="219"/>
        <v>0</v>
      </c>
      <c r="Q337" s="135">
        <f t="shared" si="220"/>
        <v>0</v>
      </c>
      <c r="R337" s="135">
        <f t="shared" si="221"/>
        <v>0</v>
      </c>
      <c r="S337" s="135">
        <f t="shared" si="222"/>
        <v>0</v>
      </c>
      <c r="T337" s="135">
        <f t="shared" si="223"/>
        <v>0</v>
      </c>
      <c r="U337" s="135">
        <f t="shared" si="224"/>
        <v>0</v>
      </c>
      <c r="V337" s="135">
        <f t="shared" si="225"/>
        <v>0</v>
      </c>
      <c r="W337" s="135">
        <f t="shared" si="226"/>
        <v>0</v>
      </c>
      <c r="X337" s="135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6">
        <v>37500</v>
      </c>
      <c r="E338" s="137" t="s">
        <v>149</v>
      </c>
      <c r="G338" s="43">
        <v>3</v>
      </c>
      <c r="H338" s="135" t="str">
        <f t="shared" si="212"/>
        <v>Peak Day</v>
      </c>
      <c r="I338" s="42">
        <f>'Dep. Res. Class'!K$73</f>
        <v>107223.89415499989</v>
      </c>
      <c r="J338" s="135">
        <f t="shared" si="213"/>
        <v>53088.972069674412</v>
      </c>
      <c r="K338" s="135">
        <f t="shared" si="214"/>
        <v>27002.2514479317</v>
      </c>
      <c r="L338" s="135">
        <f t="shared" si="215"/>
        <v>364.62829967445811</v>
      </c>
      <c r="M338" s="135">
        <f t="shared" si="216"/>
        <v>13579.609483864728</v>
      </c>
      <c r="N338" s="135">
        <f t="shared" si="217"/>
        <v>13188.432853854607</v>
      </c>
      <c r="O338" s="135">
        <f t="shared" si="218"/>
        <v>0</v>
      </c>
      <c r="P338" s="135">
        <f t="shared" si="219"/>
        <v>0</v>
      </c>
      <c r="Q338" s="135">
        <f t="shared" si="220"/>
        <v>0</v>
      </c>
      <c r="R338" s="135">
        <f t="shared" si="221"/>
        <v>0</v>
      </c>
      <c r="S338" s="135">
        <f t="shared" si="222"/>
        <v>0</v>
      </c>
      <c r="T338" s="135">
        <f t="shared" si="223"/>
        <v>0</v>
      </c>
      <c r="U338" s="135">
        <f t="shared" si="224"/>
        <v>0</v>
      </c>
      <c r="V338" s="135">
        <f t="shared" si="225"/>
        <v>0</v>
      </c>
      <c r="W338" s="135">
        <f t="shared" si="226"/>
        <v>0</v>
      </c>
      <c r="X338" s="135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6">
        <v>37501</v>
      </c>
      <c r="E339" s="137" t="s">
        <v>288</v>
      </c>
      <c r="G339" s="43">
        <v>3</v>
      </c>
      <c r="H339" s="135" t="str">
        <f t="shared" si="212"/>
        <v>Peak Day</v>
      </c>
      <c r="I339" s="42">
        <f>'Dep. Res. Class'!K$74</f>
        <v>69527.4568475001</v>
      </c>
      <c r="J339" s="135">
        <f t="shared" si="213"/>
        <v>34424.614436373806</v>
      </c>
      <c r="K339" s="135">
        <f t="shared" si="214"/>
        <v>17509.137185574553</v>
      </c>
      <c r="L339" s="135">
        <f t="shared" si="215"/>
        <v>236.43683687094537</v>
      </c>
      <c r="M339" s="135">
        <f t="shared" si="216"/>
        <v>8805.4600127697522</v>
      </c>
      <c r="N339" s="135">
        <f t="shared" si="217"/>
        <v>8551.8083759110577</v>
      </c>
      <c r="O339" s="135">
        <f t="shared" si="218"/>
        <v>0</v>
      </c>
      <c r="P339" s="135">
        <f t="shared" si="219"/>
        <v>0</v>
      </c>
      <c r="Q339" s="135">
        <f t="shared" si="220"/>
        <v>0</v>
      </c>
      <c r="R339" s="135">
        <f t="shared" si="221"/>
        <v>0</v>
      </c>
      <c r="S339" s="135">
        <f t="shared" si="222"/>
        <v>0</v>
      </c>
      <c r="T339" s="135">
        <f t="shared" si="223"/>
        <v>0</v>
      </c>
      <c r="U339" s="135">
        <f t="shared" si="224"/>
        <v>0</v>
      </c>
      <c r="V339" s="135">
        <f t="shared" si="225"/>
        <v>0</v>
      </c>
      <c r="W339" s="135">
        <f t="shared" si="226"/>
        <v>0</v>
      </c>
      <c r="X339" s="135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6">
        <v>37502</v>
      </c>
      <c r="E340" s="137" t="s">
        <v>286</v>
      </c>
      <c r="G340" s="43">
        <v>3</v>
      </c>
      <c r="H340" s="135" t="str">
        <f t="shared" si="212"/>
        <v>Peak Day</v>
      </c>
      <c r="I340" s="42">
        <f>'Dep. Res. Class'!K$75</f>
        <v>34508.772892500012</v>
      </c>
      <c r="J340" s="135">
        <f t="shared" si="213"/>
        <v>17086.072975491184</v>
      </c>
      <c r="K340" s="135">
        <f t="shared" si="214"/>
        <v>8690.363003006114</v>
      </c>
      <c r="L340" s="135">
        <f t="shared" si="215"/>
        <v>117.35141017593388</v>
      </c>
      <c r="M340" s="135">
        <f t="shared" si="216"/>
        <v>4370.4405938671598</v>
      </c>
      <c r="N340" s="135">
        <f t="shared" si="217"/>
        <v>4244.5449099596262</v>
      </c>
      <c r="O340" s="135">
        <f t="shared" si="218"/>
        <v>0</v>
      </c>
      <c r="P340" s="135">
        <f t="shared" si="219"/>
        <v>0</v>
      </c>
      <c r="Q340" s="135">
        <f t="shared" si="220"/>
        <v>0</v>
      </c>
      <c r="R340" s="135">
        <f t="shared" si="221"/>
        <v>0</v>
      </c>
      <c r="S340" s="135">
        <f t="shared" si="222"/>
        <v>0</v>
      </c>
      <c r="T340" s="135">
        <f t="shared" si="223"/>
        <v>0</v>
      </c>
      <c r="U340" s="135">
        <f t="shared" si="224"/>
        <v>0</v>
      </c>
      <c r="V340" s="135">
        <f t="shared" si="225"/>
        <v>0</v>
      </c>
      <c r="W340" s="135">
        <f t="shared" si="226"/>
        <v>0</v>
      </c>
      <c r="X340" s="135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6">
        <v>37503</v>
      </c>
      <c r="E341" s="137" t="s">
        <v>289</v>
      </c>
      <c r="G341" s="43">
        <v>3</v>
      </c>
      <c r="H341" s="135" t="str">
        <f t="shared" si="212"/>
        <v>Peak Day</v>
      </c>
      <c r="I341" s="42">
        <f>'Dep. Res. Class'!K$76</f>
        <v>1843.1208099999981</v>
      </c>
      <c r="J341" s="135">
        <f t="shared" si="213"/>
        <v>912.57074716645911</v>
      </c>
      <c r="K341" s="135">
        <f t="shared" si="214"/>
        <v>464.15411371453882</v>
      </c>
      <c r="L341" s="135">
        <f t="shared" si="215"/>
        <v>6.2677634713901238</v>
      </c>
      <c r="M341" s="135">
        <f t="shared" si="216"/>
        <v>233.42615028701891</v>
      </c>
      <c r="N341" s="135">
        <f t="shared" si="217"/>
        <v>226.70203536059137</v>
      </c>
      <c r="O341" s="135">
        <f t="shared" si="218"/>
        <v>0</v>
      </c>
      <c r="P341" s="135">
        <f t="shared" si="219"/>
        <v>0</v>
      </c>
      <c r="Q341" s="135">
        <f t="shared" si="220"/>
        <v>0</v>
      </c>
      <c r="R341" s="135">
        <f t="shared" si="221"/>
        <v>0</v>
      </c>
      <c r="S341" s="135">
        <f t="shared" si="222"/>
        <v>0</v>
      </c>
      <c r="T341" s="135">
        <f t="shared" si="223"/>
        <v>0</v>
      </c>
      <c r="U341" s="135">
        <f t="shared" si="224"/>
        <v>0</v>
      </c>
      <c r="V341" s="135">
        <f t="shared" si="225"/>
        <v>0</v>
      </c>
      <c r="W341" s="135">
        <f t="shared" si="226"/>
        <v>0</v>
      </c>
      <c r="X341" s="135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6">
        <v>37600</v>
      </c>
      <c r="E342" s="137" t="s">
        <v>282</v>
      </c>
      <c r="G342" s="43">
        <v>3</v>
      </c>
      <c r="H342" s="135" t="str">
        <f t="shared" si="212"/>
        <v>Peak Day</v>
      </c>
      <c r="I342" s="42">
        <f>'Dep. Res. Class'!K$77</f>
        <v>12595264.582505703</v>
      </c>
      <c r="J342" s="135">
        <f t="shared" si="213"/>
        <v>6236200.0084066549</v>
      </c>
      <c r="K342" s="135">
        <f t="shared" si="214"/>
        <v>3171872.3143780585</v>
      </c>
      <c r="L342" s="135">
        <f t="shared" si="215"/>
        <v>42831.776861508661</v>
      </c>
      <c r="M342" s="135">
        <f t="shared" si="216"/>
        <v>1595155.4056517575</v>
      </c>
      <c r="N342" s="135">
        <f t="shared" si="217"/>
        <v>1549205.0772077253</v>
      </c>
      <c r="O342" s="135">
        <f t="shared" si="218"/>
        <v>0</v>
      </c>
      <c r="P342" s="135">
        <f t="shared" si="219"/>
        <v>0</v>
      </c>
      <c r="Q342" s="135">
        <f t="shared" si="220"/>
        <v>0</v>
      </c>
      <c r="R342" s="135">
        <f t="shared" si="221"/>
        <v>0</v>
      </c>
      <c r="S342" s="135">
        <f t="shared" si="222"/>
        <v>0</v>
      </c>
      <c r="T342" s="135">
        <f t="shared" si="223"/>
        <v>0</v>
      </c>
      <c r="U342" s="135">
        <f t="shared" si="224"/>
        <v>0</v>
      </c>
      <c r="V342" s="135">
        <f t="shared" si="225"/>
        <v>0</v>
      </c>
      <c r="W342" s="135">
        <f t="shared" si="226"/>
        <v>0</v>
      </c>
      <c r="X342" s="135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6">
        <v>37601</v>
      </c>
      <c r="E343" s="137" t="s">
        <v>283</v>
      </c>
      <c r="G343" s="43">
        <v>3</v>
      </c>
      <c r="H343" s="135" t="str">
        <f t="shared" si="212"/>
        <v>Peak Day</v>
      </c>
      <c r="I343" s="42">
        <f>'Dep. Res. Class'!K$78</f>
        <v>29171776.814593829</v>
      </c>
      <c r="J343" s="135">
        <f t="shared" si="213"/>
        <v>14443605.660264401</v>
      </c>
      <c r="K343" s="135">
        <f t="shared" si="214"/>
        <v>7346344.3846939942</v>
      </c>
      <c r="L343" s="135">
        <f t="shared" si="215"/>
        <v>99202.285667892123</v>
      </c>
      <c r="M343" s="135">
        <f t="shared" si="216"/>
        <v>3694524.8091809889</v>
      </c>
      <c r="N343" s="135">
        <f t="shared" si="217"/>
        <v>3588099.6747865574</v>
      </c>
      <c r="O343" s="135">
        <f t="shared" si="218"/>
        <v>0</v>
      </c>
      <c r="P343" s="135">
        <f t="shared" si="219"/>
        <v>0</v>
      </c>
      <c r="Q343" s="135">
        <f t="shared" si="220"/>
        <v>0</v>
      </c>
      <c r="R343" s="135">
        <f t="shared" si="221"/>
        <v>0</v>
      </c>
      <c r="S343" s="135">
        <f t="shared" si="222"/>
        <v>0</v>
      </c>
      <c r="T343" s="135">
        <f t="shared" si="223"/>
        <v>0</v>
      </c>
      <c r="U343" s="135">
        <f t="shared" si="224"/>
        <v>0</v>
      </c>
      <c r="V343" s="135">
        <f t="shared" si="225"/>
        <v>0</v>
      </c>
      <c r="W343" s="135">
        <f t="shared" si="226"/>
        <v>0</v>
      </c>
      <c r="X343" s="135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6">
        <v>37602</v>
      </c>
      <c r="E344" s="137" t="s">
        <v>290</v>
      </c>
      <c r="G344" s="43">
        <v>3</v>
      </c>
      <c r="H344" s="135" t="str">
        <f t="shared" si="212"/>
        <v>Peak Day</v>
      </c>
      <c r="I344" s="42">
        <f>'Dep. Res. Class'!K$79</f>
        <v>16572436.947456446</v>
      </c>
      <c r="J344" s="135">
        <f t="shared" si="213"/>
        <v>8205387.8863802627</v>
      </c>
      <c r="K344" s="135">
        <f t="shared" si="214"/>
        <v>4173445.7891757688</v>
      </c>
      <c r="L344" s="135">
        <f t="shared" si="215"/>
        <v>56356.650289887213</v>
      </c>
      <c r="M344" s="135">
        <f t="shared" si="216"/>
        <v>2098853.2800077912</v>
      </c>
      <c r="N344" s="135">
        <f t="shared" si="217"/>
        <v>2038393.3416027385</v>
      </c>
      <c r="O344" s="135">
        <f t="shared" si="218"/>
        <v>0</v>
      </c>
      <c r="P344" s="135">
        <f t="shared" si="219"/>
        <v>0</v>
      </c>
      <c r="Q344" s="135">
        <f t="shared" si="220"/>
        <v>0</v>
      </c>
      <c r="R344" s="135">
        <f t="shared" si="221"/>
        <v>0</v>
      </c>
      <c r="S344" s="135">
        <f t="shared" si="222"/>
        <v>0</v>
      </c>
      <c r="T344" s="135">
        <f t="shared" si="223"/>
        <v>0</v>
      </c>
      <c r="U344" s="135">
        <f t="shared" si="224"/>
        <v>0</v>
      </c>
      <c r="V344" s="135">
        <f t="shared" si="225"/>
        <v>0</v>
      </c>
      <c r="W344" s="135">
        <f t="shared" si="226"/>
        <v>0</v>
      </c>
      <c r="X344" s="135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6">
        <v>37800</v>
      </c>
      <c r="E345" s="137" t="s">
        <v>291</v>
      </c>
      <c r="G345" s="43">
        <v>3</v>
      </c>
      <c r="H345" s="135" t="str">
        <f t="shared" si="212"/>
        <v>Peak Day</v>
      </c>
      <c r="I345" s="42">
        <f>'Dep. Res. Class'!K$80</f>
        <v>2554129.5580904442</v>
      </c>
      <c r="J345" s="135">
        <f t="shared" si="213"/>
        <v>1264607.2392761586</v>
      </c>
      <c r="K345" s="135">
        <f t="shared" si="214"/>
        <v>643207.83256067627</v>
      </c>
      <c r="L345" s="135">
        <f t="shared" si="215"/>
        <v>8685.6378912010114</v>
      </c>
      <c r="M345" s="135">
        <f t="shared" si="216"/>
        <v>323473.44072325778</v>
      </c>
      <c r="N345" s="135">
        <f t="shared" si="217"/>
        <v>314155.40763915097</v>
      </c>
      <c r="O345" s="135">
        <f t="shared" si="218"/>
        <v>0</v>
      </c>
      <c r="P345" s="135">
        <f t="shared" si="219"/>
        <v>0</v>
      </c>
      <c r="Q345" s="135">
        <f t="shared" si="220"/>
        <v>0</v>
      </c>
      <c r="R345" s="135">
        <f t="shared" si="221"/>
        <v>0</v>
      </c>
      <c r="S345" s="135">
        <f t="shared" si="222"/>
        <v>0</v>
      </c>
      <c r="T345" s="135">
        <f t="shared" si="223"/>
        <v>0</v>
      </c>
      <c r="U345" s="135">
        <f t="shared" si="224"/>
        <v>0</v>
      </c>
      <c r="V345" s="135">
        <f t="shared" si="225"/>
        <v>0</v>
      </c>
      <c r="W345" s="135">
        <f t="shared" si="226"/>
        <v>0</v>
      </c>
      <c r="X345" s="135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6">
        <v>37900</v>
      </c>
      <c r="E346" s="137" t="s">
        <v>292</v>
      </c>
      <c r="G346" s="43">
        <v>3</v>
      </c>
      <c r="H346" s="135" t="str">
        <f t="shared" si="212"/>
        <v>Peak Day</v>
      </c>
      <c r="I346" s="42">
        <f>'Dep. Res. Class'!K$81</f>
        <v>939544.6280162594</v>
      </c>
      <c r="J346" s="135">
        <f t="shared" si="213"/>
        <v>465189.76864301786</v>
      </c>
      <c r="K346" s="135">
        <f t="shared" si="214"/>
        <v>236606.03349822926</v>
      </c>
      <c r="L346" s="135">
        <f t="shared" si="215"/>
        <v>3195.0393415725898</v>
      </c>
      <c r="M346" s="135">
        <f t="shared" si="216"/>
        <v>118990.72722242493</v>
      </c>
      <c r="N346" s="135">
        <f t="shared" si="217"/>
        <v>115563.05931101496</v>
      </c>
      <c r="O346" s="135">
        <f t="shared" si="218"/>
        <v>0</v>
      </c>
      <c r="P346" s="135">
        <f t="shared" si="219"/>
        <v>0</v>
      </c>
      <c r="Q346" s="135">
        <f t="shared" si="220"/>
        <v>0</v>
      </c>
      <c r="R346" s="135">
        <f t="shared" si="221"/>
        <v>0</v>
      </c>
      <c r="S346" s="135">
        <f t="shared" si="222"/>
        <v>0</v>
      </c>
      <c r="T346" s="135">
        <f t="shared" si="223"/>
        <v>0</v>
      </c>
      <c r="U346" s="135">
        <f t="shared" si="224"/>
        <v>0</v>
      </c>
      <c r="V346" s="135">
        <f t="shared" si="225"/>
        <v>0</v>
      </c>
      <c r="W346" s="135">
        <f t="shared" si="226"/>
        <v>0</v>
      </c>
      <c r="X346" s="135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6">
        <v>37905</v>
      </c>
      <c r="E347" s="137" t="s">
        <v>293</v>
      </c>
      <c r="G347" s="43">
        <v>3</v>
      </c>
      <c r="H347" s="135" t="str">
        <f t="shared" si="212"/>
        <v>Peak Day</v>
      </c>
      <c r="I347" s="42">
        <f>'Dep. Res. Class'!K$82</f>
        <v>1018244.5664553276</v>
      </c>
      <c r="J347" s="135">
        <f t="shared" si="213"/>
        <v>504155.88591196388</v>
      </c>
      <c r="K347" s="135">
        <f t="shared" si="214"/>
        <v>256425.08170027004</v>
      </c>
      <c r="L347" s="135">
        <f t="shared" si="215"/>
        <v>3462.6683524723385</v>
      </c>
      <c r="M347" s="135">
        <f t="shared" si="216"/>
        <v>128957.8566465982</v>
      </c>
      <c r="N347" s="135">
        <f t="shared" si="217"/>
        <v>125243.07384402325</v>
      </c>
      <c r="O347" s="135">
        <f t="shared" si="218"/>
        <v>0</v>
      </c>
      <c r="P347" s="135">
        <f t="shared" si="219"/>
        <v>0</v>
      </c>
      <c r="Q347" s="135">
        <f t="shared" si="220"/>
        <v>0</v>
      </c>
      <c r="R347" s="135">
        <f t="shared" si="221"/>
        <v>0</v>
      </c>
      <c r="S347" s="135">
        <f t="shared" si="222"/>
        <v>0</v>
      </c>
      <c r="T347" s="135">
        <f t="shared" si="223"/>
        <v>0</v>
      </c>
      <c r="U347" s="135">
        <f t="shared" si="224"/>
        <v>0</v>
      </c>
      <c r="V347" s="135">
        <f t="shared" si="225"/>
        <v>0</v>
      </c>
      <c r="W347" s="135">
        <f t="shared" si="226"/>
        <v>0</v>
      </c>
      <c r="X347" s="135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6">
        <v>38000</v>
      </c>
      <c r="E348" s="137" t="s">
        <v>52</v>
      </c>
      <c r="G348" s="43">
        <v>99</v>
      </c>
      <c r="H348" s="135" t="str">
        <f t="shared" si="212"/>
        <v>-</v>
      </c>
      <c r="I348" s="42">
        <f>'Dep. Res. Class'!K$83</f>
        <v>0</v>
      </c>
      <c r="J348" s="135">
        <f t="shared" si="213"/>
        <v>0</v>
      </c>
      <c r="K348" s="135">
        <f t="shared" si="214"/>
        <v>0</v>
      </c>
      <c r="L348" s="135">
        <f t="shared" si="215"/>
        <v>0</v>
      </c>
      <c r="M348" s="135">
        <f t="shared" si="216"/>
        <v>0</v>
      </c>
      <c r="N348" s="135">
        <f t="shared" si="217"/>
        <v>0</v>
      </c>
      <c r="O348" s="135">
        <f t="shared" si="218"/>
        <v>0</v>
      </c>
      <c r="P348" s="135">
        <f t="shared" si="219"/>
        <v>0</v>
      </c>
      <c r="Q348" s="135">
        <f t="shared" si="220"/>
        <v>0</v>
      </c>
      <c r="R348" s="135">
        <f t="shared" si="221"/>
        <v>0</v>
      </c>
      <c r="S348" s="135">
        <f t="shared" si="222"/>
        <v>0</v>
      </c>
      <c r="T348" s="135">
        <f t="shared" si="223"/>
        <v>0</v>
      </c>
      <c r="U348" s="135">
        <f t="shared" si="224"/>
        <v>0</v>
      </c>
      <c r="V348" s="135">
        <f t="shared" si="225"/>
        <v>0</v>
      </c>
      <c r="W348" s="135">
        <f t="shared" si="226"/>
        <v>0</v>
      </c>
      <c r="X348" s="135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6">
        <v>38100</v>
      </c>
      <c r="E349" s="137" t="s">
        <v>51</v>
      </c>
      <c r="G349" s="43">
        <v>99</v>
      </c>
      <c r="H349" s="135" t="str">
        <f t="shared" si="212"/>
        <v>-</v>
      </c>
      <c r="I349" s="42">
        <f>'Dep. Res. Class'!K$84</f>
        <v>0</v>
      </c>
      <c r="J349" s="135">
        <f t="shared" si="213"/>
        <v>0</v>
      </c>
      <c r="K349" s="135">
        <f t="shared" si="214"/>
        <v>0</v>
      </c>
      <c r="L349" s="135">
        <f t="shared" si="215"/>
        <v>0</v>
      </c>
      <c r="M349" s="135">
        <f t="shared" si="216"/>
        <v>0</v>
      </c>
      <c r="N349" s="135">
        <f t="shared" si="217"/>
        <v>0</v>
      </c>
      <c r="O349" s="135">
        <f t="shared" si="218"/>
        <v>0</v>
      </c>
      <c r="P349" s="135">
        <f t="shared" si="219"/>
        <v>0</v>
      </c>
      <c r="Q349" s="135">
        <f t="shared" si="220"/>
        <v>0</v>
      </c>
      <c r="R349" s="135">
        <f t="shared" si="221"/>
        <v>0</v>
      </c>
      <c r="S349" s="135">
        <f t="shared" si="222"/>
        <v>0</v>
      </c>
      <c r="T349" s="135">
        <f t="shared" si="223"/>
        <v>0</v>
      </c>
      <c r="U349" s="135">
        <f t="shared" si="224"/>
        <v>0</v>
      </c>
      <c r="V349" s="135">
        <f t="shared" si="225"/>
        <v>0</v>
      </c>
      <c r="W349" s="135">
        <f t="shared" si="226"/>
        <v>0</v>
      </c>
      <c r="X349" s="135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6">
        <v>38200</v>
      </c>
      <c r="E350" s="137" t="s">
        <v>294</v>
      </c>
      <c r="G350" s="43">
        <v>99</v>
      </c>
      <c r="H350" s="135" t="str">
        <f t="shared" si="212"/>
        <v>-</v>
      </c>
      <c r="I350" s="42">
        <f>'Dep. Res. Class'!K$85</f>
        <v>0</v>
      </c>
      <c r="J350" s="135">
        <f t="shared" si="213"/>
        <v>0</v>
      </c>
      <c r="K350" s="135">
        <f t="shared" si="214"/>
        <v>0</v>
      </c>
      <c r="L350" s="135">
        <f t="shared" si="215"/>
        <v>0</v>
      </c>
      <c r="M350" s="135">
        <f t="shared" si="216"/>
        <v>0</v>
      </c>
      <c r="N350" s="135">
        <f t="shared" si="217"/>
        <v>0</v>
      </c>
      <c r="O350" s="135">
        <f t="shared" si="218"/>
        <v>0</v>
      </c>
      <c r="P350" s="135">
        <f t="shared" si="219"/>
        <v>0</v>
      </c>
      <c r="Q350" s="135">
        <f t="shared" si="220"/>
        <v>0</v>
      </c>
      <c r="R350" s="135">
        <f t="shared" si="221"/>
        <v>0</v>
      </c>
      <c r="S350" s="135">
        <f t="shared" si="222"/>
        <v>0</v>
      </c>
      <c r="T350" s="135">
        <f t="shared" si="223"/>
        <v>0</v>
      </c>
      <c r="U350" s="135">
        <f t="shared" si="224"/>
        <v>0</v>
      </c>
      <c r="V350" s="135">
        <f t="shared" si="225"/>
        <v>0</v>
      </c>
      <c r="W350" s="135">
        <f t="shared" si="226"/>
        <v>0</v>
      </c>
      <c r="X350" s="135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6">
        <v>38300</v>
      </c>
      <c r="E351" s="137" t="s">
        <v>295</v>
      </c>
      <c r="G351" s="43">
        <v>99</v>
      </c>
      <c r="H351" s="135" t="str">
        <f t="shared" si="212"/>
        <v>-</v>
      </c>
      <c r="I351" s="42">
        <f>'Dep. Res. Class'!K$86</f>
        <v>0</v>
      </c>
      <c r="J351" s="135">
        <f t="shared" si="213"/>
        <v>0</v>
      </c>
      <c r="K351" s="135">
        <f t="shared" si="214"/>
        <v>0</v>
      </c>
      <c r="L351" s="135">
        <f t="shared" si="215"/>
        <v>0</v>
      </c>
      <c r="M351" s="135">
        <f t="shared" si="216"/>
        <v>0</v>
      </c>
      <c r="N351" s="135">
        <f t="shared" si="217"/>
        <v>0</v>
      </c>
      <c r="O351" s="135">
        <f t="shared" si="218"/>
        <v>0</v>
      </c>
      <c r="P351" s="135">
        <f t="shared" si="219"/>
        <v>0</v>
      </c>
      <c r="Q351" s="135">
        <f t="shared" si="220"/>
        <v>0</v>
      </c>
      <c r="R351" s="135">
        <f t="shared" si="221"/>
        <v>0</v>
      </c>
      <c r="S351" s="135">
        <f t="shared" si="222"/>
        <v>0</v>
      </c>
      <c r="T351" s="135">
        <f t="shared" si="223"/>
        <v>0</v>
      </c>
      <c r="U351" s="135">
        <f t="shared" si="224"/>
        <v>0</v>
      </c>
      <c r="V351" s="135">
        <f t="shared" si="225"/>
        <v>0</v>
      </c>
      <c r="W351" s="135">
        <f t="shared" si="226"/>
        <v>0</v>
      </c>
      <c r="X351" s="135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6">
        <v>38400</v>
      </c>
      <c r="E352" s="137" t="s">
        <v>296</v>
      </c>
      <c r="G352" s="43">
        <v>99</v>
      </c>
      <c r="H352" s="135" t="str">
        <f t="shared" si="212"/>
        <v>-</v>
      </c>
      <c r="I352" s="42">
        <f>'Dep. Res. Class'!K$87</f>
        <v>0</v>
      </c>
      <c r="J352" s="135">
        <f t="shared" si="213"/>
        <v>0</v>
      </c>
      <c r="K352" s="135">
        <f t="shared" si="214"/>
        <v>0</v>
      </c>
      <c r="L352" s="135">
        <f t="shared" si="215"/>
        <v>0</v>
      </c>
      <c r="M352" s="135">
        <f t="shared" si="216"/>
        <v>0</v>
      </c>
      <c r="N352" s="135">
        <f t="shared" si="217"/>
        <v>0</v>
      </c>
      <c r="O352" s="135">
        <f t="shared" si="218"/>
        <v>0</v>
      </c>
      <c r="P352" s="135">
        <f t="shared" si="219"/>
        <v>0</v>
      </c>
      <c r="Q352" s="135">
        <f t="shared" si="220"/>
        <v>0</v>
      </c>
      <c r="R352" s="135">
        <f t="shared" si="221"/>
        <v>0</v>
      </c>
      <c r="S352" s="135">
        <f t="shared" si="222"/>
        <v>0</v>
      </c>
      <c r="T352" s="135">
        <f t="shared" si="223"/>
        <v>0</v>
      </c>
      <c r="U352" s="135">
        <f t="shared" si="224"/>
        <v>0</v>
      </c>
      <c r="V352" s="135">
        <f t="shared" si="225"/>
        <v>0</v>
      </c>
      <c r="W352" s="135">
        <f t="shared" si="226"/>
        <v>0</v>
      </c>
      <c r="X352" s="135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6">
        <v>38500</v>
      </c>
      <c r="E353" s="137" t="s">
        <v>297</v>
      </c>
      <c r="G353" s="43">
        <v>99</v>
      </c>
      <c r="H353" s="135" t="str">
        <f t="shared" si="212"/>
        <v>-</v>
      </c>
      <c r="I353" s="42">
        <f>'Dep. Res. Class'!K$88</f>
        <v>0</v>
      </c>
      <c r="J353" s="135">
        <f t="shared" si="213"/>
        <v>0</v>
      </c>
      <c r="K353" s="135">
        <f t="shared" si="214"/>
        <v>0</v>
      </c>
      <c r="L353" s="135">
        <f t="shared" si="215"/>
        <v>0</v>
      </c>
      <c r="M353" s="135">
        <f t="shared" si="216"/>
        <v>0</v>
      </c>
      <c r="N353" s="135">
        <f t="shared" si="217"/>
        <v>0</v>
      </c>
      <c r="O353" s="135">
        <f t="shared" si="218"/>
        <v>0</v>
      </c>
      <c r="P353" s="135">
        <f t="shared" si="219"/>
        <v>0</v>
      </c>
      <c r="Q353" s="135">
        <f t="shared" si="220"/>
        <v>0</v>
      </c>
      <c r="R353" s="135">
        <f t="shared" si="221"/>
        <v>0</v>
      </c>
      <c r="S353" s="135">
        <f t="shared" si="222"/>
        <v>0</v>
      </c>
      <c r="T353" s="135">
        <f t="shared" si="223"/>
        <v>0</v>
      </c>
      <c r="U353" s="135">
        <f t="shared" si="224"/>
        <v>0</v>
      </c>
      <c r="V353" s="135">
        <f t="shared" si="225"/>
        <v>0</v>
      </c>
      <c r="W353" s="135">
        <f t="shared" si="226"/>
        <v>0</v>
      </c>
      <c r="X353" s="135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6">
        <v>38600</v>
      </c>
      <c r="E354" s="137" t="s">
        <v>298</v>
      </c>
      <c r="G354" s="43">
        <v>99</v>
      </c>
      <c r="H354" s="135" t="str">
        <f t="shared" si="212"/>
        <v>-</v>
      </c>
      <c r="I354" s="42">
        <f>'Dep. Res. Class'!K$89</f>
        <v>0</v>
      </c>
      <c r="J354" s="135">
        <f t="shared" si="213"/>
        <v>0</v>
      </c>
      <c r="K354" s="135">
        <f t="shared" si="214"/>
        <v>0</v>
      </c>
      <c r="L354" s="135">
        <f t="shared" si="215"/>
        <v>0</v>
      </c>
      <c r="M354" s="135">
        <f t="shared" si="216"/>
        <v>0</v>
      </c>
      <c r="N354" s="135">
        <f t="shared" si="217"/>
        <v>0</v>
      </c>
      <c r="O354" s="135">
        <f t="shared" si="218"/>
        <v>0</v>
      </c>
      <c r="P354" s="135">
        <f t="shared" si="219"/>
        <v>0</v>
      </c>
      <c r="Q354" s="135">
        <f t="shared" si="220"/>
        <v>0</v>
      </c>
      <c r="R354" s="135">
        <f t="shared" si="221"/>
        <v>0</v>
      </c>
      <c r="S354" s="135">
        <f t="shared" si="222"/>
        <v>0</v>
      </c>
      <c r="T354" s="135">
        <f t="shared" si="223"/>
        <v>0</v>
      </c>
      <c r="U354" s="135">
        <f t="shared" si="224"/>
        <v>0</v>
      </c>
      <c r="V354" s="135">
        <f t="shared" si="225"/>
        <v>0</v>
      </c>
      <c r="W354" s="135">
        <f t="shared" si="226"/>
        <v>0</v>
      </c>
      <c r="X354" s="135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5"/>
      <c r="I355" s="42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5"/>
      <c r="I356" s="42">
        <f>'Dep. Res. Class'!K$91</f>
        <v>63256603.279568635</v>
      </c>
      <c r="J356" s="135">
        <f>SUM(J334:J354)</f>
        <v>31319773.182989731</v>
      </c>
      <c r="K356" s="135">
        <f t="shared" ref="K356:X356" si="230">SUM(K334:K354)</f>
        <v>15929944.728810484</v>
      </c>
      <c r="L356" s="135">
        <f t="shared" si="230"/>
        <v>215112.01284732792</v>
      </c>
      <c r="M356" s="135">
        <f t="shared" si="230"/>
        <v>8011273.7611502195</v>
      </c>
      <c r="N356" s="135">
        <f t="shared" si="230"/>
        <v>7780499.5937708961</v>
      </c>
      <c r="O356" s="135">
        <f t="shared" si="230"/>
        <v>0</v>
      </c>
      <c r="P356" s="135">
        <f t="shared" si="230"/>
        <v>0</v>
      </c>
      <c r="Q356" s="135">
        <f t="shared" si="230"/>
        <v>0</v>
      </c>
      <c r="R356" s="135">
        <f t="shared" si="230"/>
        <v>0</v>
      </c>
      <c r="S356" s="135">
        <f t="shared" si="230"/>
        <v>0</v>
      </c>
      <c r="T356" s="135">
        <f t="shared" si="230"/>
        <v>0</v>
      </c>
      <c r="U356" s="135">
        <f t="shared" si="230"/>
        <v>0</v>
      </c>
      <c r="V356" s="135">
        <f t="shared" si="230"/>
        <v>0</v>
      </c>
      <c r="W356" s="135">
        <f t="shared" si="230"/>
        <v>0</v>
      </c>
      <c r="X356" s="135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5"/>
      <c r="I357" s="42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5"/>
      <c r="I358" s="42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5"/>
      <c r="I359" s="42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8">
        <v>38900</v>
      </c>
      <c r="E360" s="137" t="s">
        <v>125</v>
      </c>
      <c r="G360" s="43">
        <v>6.4</v>
      </c>
      <c r="H360" s="135" t="str">
        <f t="shared" ref="H360:H395" si="231">VLOOKUP($G360,alloc,3)</f>
        <v>P, S, T &amp; D Plant - Demand</v>
      </c>
      <c r="I360" s="42">
        <f>'Dep. Res. Class'!K$95</f>
        <v>0</v>
      </c>
      <c r="J360" s="135">
        <f t="shared" ref="J360:J395" si="232">$I360*VLOOKUP($G360,alloc,6)</f>
        <v>0</v>
      </c>
      <c r="K360" s="135">
        <f t="shared" ref="K360:K395" si="233">$I360*VLOOKUP($G360,alloc,7)</f>
        <v>0</v>
      </c>
      <c r="L360" s="135">
        <f t="shared" ref="L360:L395" si="234">$I360*VLOOKUP($G360,alloc,8)</f>
        <v>0</v>
      </c>
      <c r="M360" s="135">
        <f t="shared" ref="M360:M395" si="235">$I360*VLOOKUP($G360,alloc,9)</f>
        <v>0</v>
      </c>
      <c r="N360" s="135">
        <f t="shared" ref="N360:N395" si="236">$I360*VLOOKUP($G360,alloc,10)</f>
        <v>0</v>
      </c>
      <c r="O360" s="135">
        <f t="shared" ref="O360:O395" si="237">$I360*VLOOKUP($G360,alloc,11)</f>
        <v>0</v>
      </c>
      <c r="P360" s="135">
        <f t="shared" ref="P360:P395" si="238">$I360*VLOOKUP($G360,alloc,12)</f>
        <v>0</v>
      </c>
      <c r="Q360" s="135">
        <f t="shared" ref="Q360:Q395" si="239">$I360*VLOOKUP($G360,alloc,13)</f>
        <v>0</v>
      </c>
      <c r="R360" s="135">
        <f t="shared" ref="R360:R395" si="240">$I360*VLOOKUP($G360,alloc,14)</f>
        <v>0</v>
      </c>
      <c r="S360" s="135">
        <f t="shared" ref="S360:S395" si="241">$I360*VLOOKUP($G360,alloc,15)</f>
        <v>0</v>
      </c>
      <c r="T360" s="135">
        <f t="shared" ref="T360:T395" si="242">$I360*VLOOKUP($G360,alloc,16)</f>
        <v>0</v>
      </c>
      <c r="U360" s="135">
        <f t="shared" ref="U360:U395" si="243">$I360*VLOOKUP($G360,alloc,17)</f>
        <v>0</v>
      </c>
      <c r="V360" s="135">
        <f t="shared" ref="V360:V395" si="244">$I360*VLOOKUP($G360,alloc,18)</f>
        <v>0</v>
      </c>
      <c r="W360" s="135">
        <f t="shared" ref="W360:W395" si="245">$I360*VLOOKUP($G360,alloc,19)</f>
        <v>0</v>
      </c>
      <c r="X360" s="135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8">
        <v>39000</v>
      </c>
      <c r="E361" s="137" t="s">
        <v>149</v>
      </c>
      <c r="G361" s="43">
        <v>6.4</v>
      </c>
      <c r="H361" s="135" t="str">
        <f t="shared" si="231"/>
        <v>P, S, T &amp; D Plant - Demand</v>
      </c>
      <c r="I361" s="42">
        <f>'Dep. Res. Class'!K$96</f>
        <v>565526.97340125847</v>
      </c>
      <c r="J361" s="135">
        <f t="shared" si="232"/>
        <v>280005.17918278679</v>
      </c>
      <c r="K361" s="135">
        <f t="shared" si="233"/>
        <v>142416.96458341595</v>
      </c>
      <c r="L361" s="135">
        <f t="shared" si="234"/>
        <v>1923.1453992265565</v>
      </c>
      <c r="M361" s="135">
        <f t="shared" si="235"/>
        <v>71622.426250249555</v>
      </c>
      <c r="N361" s="135">
        <f t="shared" si="236"/>
        <v>69559.257985579592</v>
      </c>
      <c r="O361" s="135">
        <f t="shared" si="237"/>
        <v>0</v>
      </c>
      <c r="P361" s="135">
        <f t="shared" si="238"/>
        <v>0</v>
      </c>
      <c r="Q361" s="135">
        <f t="shared" si="239"/>
        <v>0</v>
      </c>
      <c r="R361" s="135">
        <f t="shared" si="240"/>
        <v>0</v>
      </c>
      <c r="S361" s="135">
        <f t="shared" si="241"/>
        <v>0</v>
      </c>
      <c r="T361" s="135">
        <f t="shared" si="242"/>
        <v>0</v>
      </c>
      <c r="U361" s="135">
        <f t="shared" si="243"/>
        <v>0</v>
      </c>
      <c r="V361" s="135">
        <f t="shared" si="244"/>
        <v>0</v>
      </c>
      <c r="W361" s="135">
        <f t="shared" si="245"/>
        <v>0</v>
      </c>
      <c r="X361" s="135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8">
        <v>39002</v>
      </c>
      <c r="E362" s="137" t="s">
        <v>574</v>
      </c>
      <c r="G362" s="43">
        <v>6.4</v>
      </c>
      <c r="H362" s="135" t="str">
        <f t="shared" si="231"/>
        <v>P, S, T &amp; D Plant - Demand</v>
      </c>
      <c r="I362" s="42">
        <f>'Dep. Res. Class'!K$97</f>
        <v>58049.84846229801</v>
      </c>
      <c r="J362" s="135">
        <f t="shared" si="232"/>
        <v>28741.79125791492</v>
      </c>
      <c r="K362" s="135">
        <f t="shared" si="233"/>
        <v>14618.724837836995</v>
      </c>
      <c r="L362" s="135">
        <f t="shared" si="234"/>
        <v>197.4057900804255</v>
      </c>
      <c r="M362" s="135">
        <f t="shared" si="235"/>
        <v>7351.8526717188224</v>
      </c>
      <c r="N362" s="135">
        <f t="shared" si="236"/>
        <v>7140.0739047468433</v>
      </c>
      <c r="O362" s="135">
        <f t="shared" si="237"/>
        <v>0</v>
      </c>
      <c r="P362" s="135">
        <f t="shared" si="238"/>
        <v>0</v>
      </c>
      <c r="Q362" s="135">
        <f t="shared" si="239"/>
        <v>0</v>
      </c>
      <c r="R362" s="135">
        <f t="shared" si="240"/>
        <v>0</v>
      </c>
      <c r="S362" s="135">
        <f t="shared" si="241"/>
        <v>0</v>
      </c>
      <c r="T362" s="135">
        <f t="shared" si="242"/>
        <v>0</v>
      </c>
      <c r="U362" s="135">
        <f t="shared" si="243"/>
        <v>0</v>
      </c>
      <c r="V362" s="135">
        <f t="shared" si="244"/>
        <v>0</v>
      </c>
      <c r="W362" s="135">
        <f t="shared" si="245"/>
        <v>0</v>
      </c>
      <c r="X362" s="135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8">
        <v>39003</v>
      </c>
      <c r="E363" s="137" t="s">
        <v>289</v>
      </c>
      <c r="G363" s="43">
        <v>6.4</v>
      </c>
      <c r="H363" s="135" t="str">
        <f t="shared" si="231"/>
        <v>P, S, T &amp; D Plant - Demand</v>
      </c>
      <c r="I363" s="42">
        <f>'Dep. Res. Class'!K$98</f>
        <v>153200.50998041534</v>
      </c>
      <c r="J363" s="135">
        <f t="shared" si="232"/>
        <v>75853.033127606177</v>
      </c>
      <c r="K363" s="135">
        <f t="shared" si="233"/>
        <v>38580.567559526986</v>
      </c>
      <c r="L363" s="135">
        <f t="shared" si="234"/>
        <v>520.9775479956661</v>
      </c>
      <c r="M363" s="135">
        <f t="shared" si="235"/>
        <v>19402.420651273751</v>
      </c>
      <c r="N363" s="135">
        <f t="shared" si="236"/>
        <v>18843.511094012756</v>
      </c>
      <c r="O363" s="135">
        <f t="shared" si="237"/>
        <v>0</v>
      </c>
      <c r="P363" s="135">
        <f t="shared" si="238"/>
        <v>0</v>
      </c>
      <c r="Q363" s="135">
        <f t="shared" si="239"/>
        <v>0</v>
      </c>
      <c r="R363" s="135">
        <f t="shared" si="240"/>
        <v>0</v>
      </c>
      <c r="S363" s="135">
        <f t="shared" si="241"/>
        <v>0</v>
      </c>
      <c r="T363" s="135">
        <f t="shared" si="242"/>
        <v>0</v>
      </c>
      <c r="U363" s="135">
        <f t="shared" si="243"/>
        <v>0</v>
      </c>
      <c r="V363" s="135">
        <f t="shared" si="244"/>
        <v>0</v>
      </c>
      <c r="W363" s="135">
        <f t="shared" si="245"/>
        <v>0</v>
      </c>
      <c r="X363" s="135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8">
        <v>39003</v>
      </c>
      <c r="E364" s="137" t="s">
        <v>304</v>
      </c>
      <c r="G364" s="43">
        <v>6.4</v>
      </c>
      <c r="H364" s="135" t="str">
        <f t="shared" si="231"/>
        <v>P, S, T &amp; D Plant - Demand</v>
      </c>
      <c r="I364" s="42">
        <f>'Dep. Res. Class'!K$99</f>
        <v>2538.6087005208428</v>
      </c>
      <c r="J364" s="135">
        <f t="shared" si="232"/>
        <v>1256.922512093812</v>
      </c>
      <c r="K364" s="135">
        <f t="shared" si="233"/>
        <v>639.29920657684397</v>
      </c>
      <c r="L364" s="135">
        <f t="shared" si="234"/>
        <v>8.6328572684704792</v>
      </c>
      <c r="M364" s="135">
        <f t="shared" si="235"/>
        <v>321.50776706151589</v>
      </c>
      <c r="N364" s="135">
        <f t="shared" si="236"/>
        <v>312.24635752020049</v>
      </c>
      <c r="O364" s="135">
        <f t="shared" si="237"/>
        <v>0</v>
      </c>
      <c r="P364" s="135">
        <f t="shared" si="238"/>
        <v>0</v>
      </c>
      <c r="Q364" s="135">
        <f t="shared" si="239"/>
        <v>0</v>
      </c>
      <c r="R364" s="135">
        <f t="shared" si="240"/>
        <v>0</v>
      </c>
      <c r="S364" s="135">
        <f t="shared" si="241"/>
        <v>0</v>
      </c>
      <c r="T364" s="135">
        <f t="shared" si="242"/>
        <v>0</v>
      </c>
      <c r="U364" s="135">
        <f t="shared" si="243"/>
        <v>0</v>
      </c>
      <c r="V364" s="135">
        <f t="shared" si="244"/>
        <v>0</v>
      </c>
      <c r="W364" s="135">
        <f t="shared" si="245"/>
        <v>0</v>
      </c>
      <c r="X364" s="135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8">
        <v>39004</v>
      </c>
      <c r="E365" s="137" t="s">
        <v>575</v>
      </c>
      <c r="G365" s="43">
        <v>6.4</v>
      </c>
      <c r="H365" s="135" t="str">
        <f t="shared" si="231"/>
        <v>P, S, T &amp; D Plant - Demand</v>
      </c>
      <c r="I365" s="42">
        <f>'Dep. Res. Class'!K$100</f>
        <v>700713.4787712784</v>
      </c>
      <c r="J365" s="135">
        <f t="shared" si="232"/>
        <v>346939.07171061396</v>
      </c>
      <c r="K365" s="135">
        <f t="shared" si="233"/>
        <v>176461.05558697172</v>
      </c>
      <c r="L365" s="135">
        <f t="shared" si="234"/>
        <v>2382.8640652987474</v>
      </c>
      <c r="M365" s="135">
        <f t="shared" si="235"/>
        <v>88743.423066122516</v>
      </c>
      <c r="N365" s="135">
        <f t="shared" si="236"/>
        <v>86187.064342271449</v>
      </c>
      <c r="O365" s="135">
        <f t="shared" si="237"/>
        <v>0</v>
      </c>
      <c r="P365" s="135">
        <f t="shared" si="238"/>
        <v>0</v>
      </c>
      <c r="Q365" s="135">
        <f t="shared" si="239"/>
        <v>0</v>
      </c>
      <c r="R365" s="135">
        <f t="shared" si="240"/>
        <v>0</v>
      </c>
      <c r="S365" s="135">
        <f t="shared" si="241"/>
        <v>0</v>
      </c>
      <c r="T365" s="135">
        <f t="shared" si="242"/>
        <v>0</v>
      </c>
      <c r="U365" s="135">
        <f t="shared" si="243"/>
        <v>0</v>
      </c>
      <c r="V365" s="135">
        <f t="shared" si="244"/>
        <v>0</v>
      </c>
      <c r="W365" s="135">
        <f t="shared" si="245"/>
        <v>0</v>
      </c>
      <c r="X365" s="135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8">
        <v>39009</v>
      </c>
      <c r="E366" s="137" t="s">
        <v>306</v>
      </c>
      <c r="G366" s="43">
        <v>6.4</v>
      </c>
      <c r="H366" s="135" t="str">
        <f t="shared" si="231"/>
        <v>P, S, T &amp; D Plant - Demand</v>
      </c>
      <c r="I366" s="42">
        <f>'Dep. Res. Class'!K$101</f>
        <v>565355.14384728484</v>
      </c>
      <c r="J366" s="135">
        <f t="shared" si="232"/>
        <v>279920.10248916788</v>
      </c>
      <c r="K366" s="135">
        <f t="shared" si="233"/>
        <v>142373.69265359893</v>
      </c>
      <c r="L366" s="135">
        <f t="shared" si="234"/>
        <v>1922.5610712780801</v>
      </c>
      <c r="M366" s="135">
        <f t="shared" si="235"/>
        <v>71600.664512726988</v>
      </c>
      <c r="N366" s="135">
        <f t="shared" si="236"/>
        <v>69538.123120512915</v>
      </c>
      <c r="O366" s="135">
        <f t="shared" si="237"/>
        <v>0</v>
      </c>
      <c r="P366" s="135">
        <f t="shared" si="238"/>
        <v>0</v>
      </c>
      <c r="Q366" s="135">
        <f t="shared" si="239"/>
        <v>0</v>
      </c>
      <c r="R366" s="135">
        <f t="shared" si="240"/>
        <v>0</v>
      </c>
      <c r="S366" s="135">
        <f t="shared" si="241"/>
        <v>0</v>
      </c>
      <c r="T366" s="135">
        <f t="shared" si="242"/>
        <v>0</v>
      </c>
      <c r="U366" s="135">
        <f t="shared" si="243"/>
        <v>0</v>
      </c>
      <c r="V366" s="135">
        <f t="shared" si="244"/>
        <v>0</v>
      </c>
      <c r="W366" s="135">
        <f t="shared" si="245"/>
        <v>0</v>
      </c>
      <c r="X366" s="135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8">
        <v>39100</v>
      </c>
      <c r="E367" s="137" t="s">
        <v>307</v>
      </c>
      <c r="G367" s="43">
        <v>6.4</v>
      </c>
      <c r="H367" s="135" t="str">
        <f t="shared" si="231"/>
        <v>P, S, T &amp; D Plant - Demand</v>
      </c>
      <c r="I367" s="42">
        <f>'Dep. Res. Class'!K$102</f>
        <v>0</v>
      </c>
      <c r="J367" s="135">
        <f t="shared" si="232"/>
        <v>0</v>
      </c>
      <c r="K367" s="135">
        <f t="shared" si="233"/>
        <v>0</v>
      </c>
      <c r="L367" s="135">
        <f t="shared" si="234"/>
        <v>0</v>
      </c>
      <c r="M367" s="135">
        <f t="shared" si="235"/>
        <v>0</v>
      </c>
      <c r="N367" s="135">
        <f t="shared" si="236"/>
        <v>0</v>
      </c>
      <c r="O367" s="135">
        <f t="shared" si="237"/>
        <v>0</v>
      </c>
      <c r="P367" s="135">
        <f t="shared" si="238"/>
        <v>0</v>
      </c>
      <c r="Q367" s="135">
        <f t="shared" si="239"/>
        <v>0</v>
      </c>
      <c r="R367" s="135">
        <f t="shared" si="240"/>
        <v>0</v>
      </c>
      <c r="S367" s="135">
        <f t="shared" si="241"/>
        <v>0</v>
      </c>
      <c r="T367" s="135">
        <f t="shared" si="242"/>
        <v>0</v>
      </c>
      <c r="U367" s="135">
        <f t="shared" si="243"/>
        <v>0</v>
      </c>
      <c r="V367" s="135">
        <f t="shared" si="244"/>
        <v>0</v>
      </c>
      <c r="W367" s="135">
        <f t="shared" si="245"/>
        <v>0</v>
      </c>
      <c r="X367" s="135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5">
        <v>39102</v>
      </c>
      <c r="E368" s="137" t="s">
        <v>308</v>
      </c>
      <c r="G368" s="43">
        <v>6.4</v>
      </c>
      <c r="H368" s="135" t="str">
        <f t="shared" si="231"/>
        <v>P, S, T &amp; D Plant - Demand</v>
      </c>
      <c r="I368" s="42">
        <f>'Dep. Res. Class'!K$103</f>
        <v>0</v>
      </c>
      <c r="J368" s="135">
        <f t="shared" si="232"/>
        <v>0</v>
      </c>
      <c r="K368" s="135">
        <f t="shared" si="233"/>
        <v>0</v>
      </c>
      <c r="L368" s="135">
        <f t="shared" si="234"/>
        <v>0</v>
      </c>
      <c r="M368" s="135">
        <f t="shared" si="235"/>
        <v>0</v>
      </c>
      <c r="N368" s="135">
        <f t="shared" si="236"/>
        <v>0</v>
      </c>
      <c r="O368" s="135">
        <f t="shared" si="237"/>
        <v>0</v>
      </c>
      <c r="P368" s="135">
        <f t="shared" si="238"/>
        <v>0</v>
      </c>
      <c r="Q368" s="135">
        <f t="shared" si="239"/>
        <v>0</v>
      </c>
      <c r="R368" s="135">
        <f t="shared" si="240"/>
        <v>0</v>
      </c>
      <c r="S368" s="135">
        <f t="shared" si="241"/>
        <v>0</v>
      </c>
      <c r="T368" s="135">
        <f t="shared" si="242"/>
        <v>0</v>
      </c>
      <c r="U368" s="135">
        <f t="shared" si="243"/>
        <v>0</v>
      </c>
      <c r="V368" s="135">
        <f t="shared" si="244"/>
        <v>0</v>
      </c>
      <c r="W368" s="135">
        <f t="shared" si="245"/>
        <v>0</v>
      </c>
      <c r="X368" s="135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8">
        <v>39103</v>
      </c>
      <c r="E369" s="137" t="s">
        <v>309</v>
      </c>
      <c r="G369" s="43">
        <v>6.4</v>
      </c>
      <c r="H369" s="135" t="str">
        <f t="shared" si="231"/>
        <v>P, S, T &amp; D Plant - Demand</v>
      </c>
      <c r="I369" s="42">
        <f>'Dep. Res. Class'!K$104</f>
        <v>51909.540488337014</v>
      </c>
      <c r="J369" s="135">
        <f t="shared" si="232"/>
        <v>25701.586076991509</v>
      </c>
      <c r="K369" s="135">
        <f t="shared" si="233"/>
        <v>13072.407748840433</v>
      </c>
      <c r="L369" s="135">
        <f t="shared" si="234"/>
        <v>176.52490272162115</v>
      </c>
      <c r="M369" s="135">
        <f t="shared" si="235"/>
        <v>6574.1996583287773</v>
      </c>
      <c r="N369" s="135">
        <f t="shared" si="236"/>
        <v>6384.8221014546716</v>
      </c>
      <c r="O369" s="135">
        <f t="shared" si="237"/>
        <v>0</v>
      </c>
      <c r="P369" s="135">
        <f t="shared" si="238"/>
        <v>0</v>
      </c>
      <c r="Q369" s="135">
        <f t="shared" si="239"/>
        <v>0</v>
      </c>
      <c r="R369" s="135">
        <f t="shared" si="240"/>
        <v>0</v>
      </c>
      <c r="S369" s="135">
        <f t="shared" si="241"/>
        <v>0</v>
      </c>
      <c r="T369" s="135">
        <f t="shared" si="242"/>
        <v>0</v>
      </c>
      <c r="U369" s="135">
        <f t="shared" si="243"/>
        <v>0</v>
      </c>
      <c r="V369" s="135">
        <f t="shared" si="244"/>
        <v>0</v>
      </c>
      <c r="W369" s="135">
        <f t="shared" si="245"/>
        <v>0</v>
      </c>
      <c r="X369" s="135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8">
        <v>39200</v>
      </c>
      <c r="E370" s="137" t="s">
        <v>310</v>
      </c>
      <c r="G370" s="43">
        <v>6.4</v>
      </c>
      <c r="H370" s="135" t="str">
        <f t="shared" si="231"/>
        <v>P, S, T &amp; D Plant - Demand</v>
      </c>
      <c r="I370" s="42">
        <f>'Dep. Res. Class'!K$105</f>
        <v>0</v>
      </c>
      <c r="J370" s="135">
        <f t="shared" si="232"/>
        <v>0</v>
      </c>
      <c r="K370" s="135">
        <f t="shared" si="233"/>
        <v>0</v>
      </c>
      <c r="L370" s="135">
        <f t="shared" si="234"/>
        <v>0</v>
      </c>
      <c r="M370" s="135">
        <f t="shared" si="235"/>
        <v>0</v>
      </c>
      <c r="N370" s="135">
        <f t="shared" si="236"/>
        <v>0</v>
      </c>
      <c r="O370" s="135">
        <f t="shared" si="237"/>
        <v>0</v>
      </c>
      <c r="P370" s="135">
        <f t="shared" si="238"/>
        <v>0</v>
      </c>
      <c r="Q370" s="135">
        <f t="shared" si="239"/>
        <v>0</v>
      </c>
      <c r="R370" s="135">
        <f t="shared" si="240"/>
        <v>0</v>
      </c>
      <c r="S370" s="135">
        <f t="shared" si="241"/>
        <v>0</v>
      </c>
      <c r="T370" s="135">
        <f t="shared" si="242"/>
        <v>0</v>
      </c>
      <c r="U370" s="135">
        <f t="shared" si="243"/>
        <v>0</v>
      </c>
      <c r="V370" s="135">
        <f t="shared" si="244"/>
        <v>0</v>
      </c>
      <c r="W370" s="135">
        <f t="shared" si="245"/>
        <v>0</v>
      </c>
      <c r="X370" s="135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8">
        <v>39201</v>
      </c>
      <c r="E371" s="137" t="s">
        <v>311</v>
      </c>
      <c r="G371" s="43">
        <v>6.4</v>
      </c>
      <c r="H371" s="135" t="str">
        <f t="shared" si="231"/>
        <v>P, S, T &amp; D Plant - Demand</v>
      </c>
      <c r="I371" s="42">
        <f>'Dep. Res. Class'!K$106</f>
        <v>-1457.6693077687275</v>
      </c>
      <c r="J371" s="135">
        <f t="shared" si="232"/>
        <v>-721.72500147297671</v>
      </c>
      <c r="K371" s="135">
        <f t="shared" si="233"/>
        <v>-367.08565275017412</v>
      </c>
      <c r="L371" s="135">
        <f t="shared" si="234"/>
        <v>-4.9569872962366279</v>
      </c>
      <c r="M371" s="135">
        <f t="shared" si="235"/>
        <v>-184.60978415408272</v>
      </c>
      <c r="N371" s="135">
        <f t="shared" si="236"/>
        <v>-179.29188209525728</v>
      </c>
      <c r="O371" s="135">
        <f t="shared" si="237"/>
        <v>0</v>
      </c>
      <c r="P371" s="135">
        <f t="shared" si="238"/>
        <v>0</v>
      </c>
      <c r="Q371" s="135">
        <f t="shared" si="239"/>
        <v>0</v>
      </c>
      <c r="R371" s="135">
        <f t="shared" si="240"/>
        <v>0</v>
      </c>
      <c r="S371" s="135">
        <f t="shared" si="241"/>
        <v>0</v>
      </c>
      <c r="T371" s="135">
        <f t="shared" si="242"/>
        <v>0</v>
      </c>
      <c r="U371" s="135">
        <f t="shared" si="243"/>
        <v>0</v>
      </c>
      <c r="V371" s="135">
        <f t="shared" si="244"/>
        <v>0</v>
      </c>
      <c r="W371" s="135">
        <f t="shared" si="245"/>
        <v>0</v>
      </c>
      <c r="X371" s="135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8">
        <v>39202</v>
      </c>
      <c r="E372" s="137" t="s">
        <v>197</v>
      </c>
      <c r="G372" s="43">
        <v>6.4</v>
      </c>
      <c r="H372" s="135" t="str">
        <f t="shared" si="231"/>
        <v>P, S, T &amp; D Plant - Demand</v>
      </c>
      <c r="I372" s="42">
        <f>'Dep. Res. Class'!K$107</f>
        <v>0</v>
      </c>
      <c r="J372" s="135">
        <f t="shared" si="232"/>
        <v>0</v>
      </c>
      <c r="K372" s="135">
        <f t="shared" si="233"/>
        <v>0</v>
      </c>
      <c r="L372" s="135">
        <f t="shared" si="234"/>
        <v>0</v>
      </c>
      <c r="M372" s="135">
        <f t="shared" si="235"/>
        <v>0</v>
      </c>
      <c r="N372" s="135">
        <f t="shared" si="236"/>
        <v>0</v>
      </c>
      <c r="O372" s="135">
        <f t="shared" si="237"/>
        <v>0</v>
      </c>
      <c r="P372" s="135">
        <f t="shared" si="238"/>
        <v>0</v>
      </c>
      <c r="Q372" s="135">
        <f t="shared" si="239"/>
        <v>0</v>
      </c>
      <c r="R372" s="135">
        <f t="shared" si="240"/>
        <v>0</v>
      </c>
      <c r="S372" s="135">
        <f t="shared" si="241"/>
        <v>0</v>
      </c>
      <c r="T372" s="135">
        <f t="shared" si="242"/>
        <v>0</v>
      </c>
      <c r="U372" s="135">
        <f t="shared" si="243"/>
        <v>0</v>
      </c>
      <c r="V372" s="135">
        <f t="shared" si="244"/>
        <v>0</v>
      </c>
      <c r="W372" s="135">
        <f t="shared" si="245"/>
        <v>0</v>
      </c>
      <c r="X372" s="135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8">
        <v>39400</v>
      </c>
      <c r="E373" s="137" t="s">
        <v>312</v>
      </c>
      <c r="G373" s="43">
        <v>6.4</v>
      </c>
      <c r="H373" s="135" t="str">
        <f t="shared" si="231"/>
        <v>P, S, T &amp; D Plant - Demand</v>
      </c>
      <c r="I373" s="42">
        <f>'Dep. Res. Class'!K$108</f>
        <v>675329.46417861606</v>
      </c>
      <c r="J373" s="135">
        <f t="shared" si="232"/>
        <v>334370.87268794101</v>
      </c>
      <c r="K373" s="135">
        <f t="shared" si="233"/>
        <v>170068.58541797931</v>
      </c>
      <c r="L373" s="135">
        <f t="shared" si="234"/>
        <v>2296.5425401128196</v>
      </c>
      <c r="M373" s="135">
        <f t="shared" si="235"/>
        <v>85528.607860821518</v>
      </c>
      <c r="N373" s="135">
        <f t="shared" si="236"/>
        <v>83064.855671761397</v>
      </c>
      <c r="O373" s="135">
        <f t="shared" si="237"/>
        <v>0</v>
      </c>
      <c r="P373" s="135">
        <f t="shared" si="238"/>
        <v>0</v>
      </c>
      <c r="Q373" s="135">
        <f t="shared" si="239"/>
        <v>0</v>
      </c>
      <c r="R373" s="135">
        <f t="shared" si="240"/>
        <v>0</v>
      </c>
      <c r="S373" s="135">
        <f t="shared" si="241"/>
        <v>0</v>
      </c>
      <c r="T373" s="135">
        <f t="shared" si="242"/>
        <v>0</v>
      </c>
      <c r="U373" s="135">
        <f t="shared" si="243"/>
        <v>0</v>
      </c>
      <c r="V373" s="135">
        <f t="shared" si="244"/>
        <v>0</v>
      </c>
      <c r="W373" s="135">
        <f t="shared" si="245"/>
        <v>0</v>
      </c>
      <c r="X373" s="135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8">
        <v>39600</v>
      </c>
      <c r="E374" s="137" t="s">
        <v>313</v>
      </c>
      <c r="G374" s="43">
        <v>6.4</v>
      </c>
      <c r="H374" s="135" t="str">
        <f t="shared" si="231"/>
        <v>P, S, T &amp; D Plant - Demand</v>
      </c>
      <c r="I374" s="42">
        <f>'Dep. Res. Class'!K$109</f>
        <v>0</v>
      </c>
      <c r="J374" s="135">
        <f t="shared" si="232"/>
        <v>0</v>
      </c>
      <c r="K374" s="135">
        <f t="shared" si="233"/>
        <v>0</v>
      </c>
      <c r="L374" s="135">
        <f t="shared" si="234"/>
        <v>0</v>
      </c>
      <c r="M374" s="135">
        <f t="shared" si="235"/>
        <v>0</v>
      </c>
      <c r="N374" s="135">
        <f t="shared" si="236"/>
        <v>0</v>
      </c>
      <c r="O374" s="135">
        <f t="shared" si="237"/>
        <v>0</v>
      </c>
      <c r="P374" s="135">
        <f t="shared" si="238"/>
        <v>0</v>
      </c>
      <c r="Q374" s="135">
        <f t="shared" si="239"/>
        <v>0</v>
      </c>
      <c r="R374" s="135">
        <f t="shared" si="240"/>
        <v>0</v>
      </c>
      <c r="S374" s="135">
        <f t="shared" si="241"/>
        <v>0</v>
      </c>
      <c r="T374" s="135">
        <f t="shared" si="242"/>
        <v>0</v>
      </c>
      <c r="U374" s="135">
        <f t="shared" si="243"/>
        <v>0</v>
      </c>
      <c r="V374" s="135">
        <f t="shared" si="244"/>
        <v>0</v>
      </c>
      <c r="W374" s="135">
        <f t="shared" si="245"/>
        <v>0</v>
      </c>
      <c r="X374" s="135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8">
        <v>39603</v>
      </c>
      <c r="E375" s="137" t="s">
        <v>314</v>
      </c>
      <c r="G375" s="43">
        <v>6.4</v>
      </c>
      <c r="H375" s="135" t="str">
        <f t="shared" si="231"/>
        <v>P, S, T &amp; D Plant - Demand</v>
      </c>
      <c r="I375" s="42">
        <f>'Dep. Res. Class'!K$110</f>
        <v>22306.871197448498</v>
      </c>
      <c r="J375" s="135">
        <f t="shared" si="232"/>
        <v>11044.635818311637</v>
      </c>
      <c r="K375" s="135">
        <f t="shared" si="233"/>
        <v>5617.5514780260601</v>
      </c>
      <c r="L375" s="135">
        <f t="shared" si="234"/>
        <v>75.857313147244128</v>
      </c>
      <c r="M375" s="135">
        <f t="shared" si="235"/>
        <v>2825.1035093943683</v>
      </c>
      <c r="N375" s="135">
        <f t="shared" si="236"/>
        <v>2743.7230785691854</v>
      </c>
      <c r="O375" s="135">
        <f t="shared" si="237"/>
        <v>0</v>
      </c>
      <c r="P375" s="135">
        <f t="shared" si="238"/>
        <v>0</v>
      </c>
      <c r="Q375" s="135">
        <f t="shared" si="239"/>
        <v>0</v>
      </c>
      <c r="R375" s="135">
        <f t="shared" si="240"/>
        <v>0</v>
      </c>
      <c r="S375" s="135">
        <f t="shared" si="241"/>
        <v>0</v>
      </c>
      <c r="T375" s="135">
        <f t="shared" si="242"/>
        <v>0</v>
      </c>
      <c r="U375" s="135">
        <f t="shared" si="243"/>
        <v>0</v>
      </c>
      <c r="V375" s="135">
        <f t="shared" si="244"/>
        <v>0</v>
      </c>
      <c r="W375" s="135">
        <f t="shared" si="245"/>
        <v>0</v>
      </c>
      <c r="X375" s="135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6">
        <v>39604</v>
      </c>
      <c r="E376" s="137" t="s">
        <v>315</v>
      </c>
      <c r="G376" s="43">
        <v>6.4</v>
      </c>
      <c r="H376" s="135" t="str">
        <f t="shared" si="231"/>
        <v>P, S, T &amp; D Plant - Demand</v>
      </c>
      <c r="I376" s="42">
        <f>'Dep. Res. Class'!K$111</f>
        <v>35280.292673550939</v>
      </c>
      <c r="J376" s="135">
        <f t="shared" si="232"/>
        <v>17468.06984689938</v>
      </c>
      <c r="K376" s="135">
        <f t="shared" si="233"/>
        <v>8884.6552481177769</v>
      </c>
      <c r="L376" s="135">
        <f t="shared" si="234"/>
        <v>119.97505995238333</v>
      </c>
      <c r="M376" s="135">
        <f t="shared" si="235"/>
        <v>4468.1514391812007</v>
      </c>
      <c r="N376" s="135">
        <f t="shared" si="236"/>
        <v>4339.441079400196</v>
      </c>
      <c r="O376" s="135">
        <f t="shared" si="237"/>
        <v>0</v>
      </c>
      <c r="P376" s="135">
        <f t="shared" si="238"/>
        <v>0</v>
      </c>
      <c r="Q376" s="135">
        <f t="shared" si="239"/>
        <v>0</v>
      </c>
      <c r="R376" s="135">
        <f t="shared" si="240"/>
        <v>0</v>
      </c>
      <c r="S376" s="135">
        <f t="shared" si="241"/>
        <v>0</v>
      </c>
      <c r="T376" s="135">
        <f t="shared" si="242"/>
        <v>0</v>
      </c>
      <c r="U376" s="135">
        <f t="shared" si="243"/>
        <v>0</v>
      </c>
      <c r="V376" s="135">
        <f t="shared" si="244"/>
        <v>0</v>
      </c>
      <c r="W376" s="135">
        <f t="shared" si="245"/>
        <v>0</v>
      </c>
      <c r="X376" s="135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6">
        <v>39605</v>
      </c>
      <c r="E377" s="140" t="s">
        <v>316</v>
      </c>
      <c r="G377" s="43">
        <v>6.4</v>
      </c>
      <c r="H377" s="135" t="str">
        <f t="shared" si="231"/>
        <v>P, S, T &amp; D Plant - Demand</v>
      </c>
      <c r="I377" s="42">
        <f>'Dep. Res. Class'!K$112</f>
        <v>10360.614920628965</v>
      </c>
      <c r="J377" s="135">
        <f t="shared" si="232"/>
        <v>5129.774482456387</v>
      </c>
      <c r="K377" s="135">
        <f t="shared" si="233"/>
        <v>2609.1192774401848</v>
      </c>
      <c r="L377" s="135">
        <f t="shared" si="234"/>
        <v>35.232570425298249</v>
      </c>
      <c r="M377" s="135">
        <f t="shared" si="235"/>
        <v>1312.1432097164966</v>
      </c>
      <c r="N377" s="135">
        <f t="shared" si="236"/>
        <v>1274.3453805905974</v>
      </c>
      <c r="O377" s="135">
        <f t="shared" si="237"/>
        <v>0</v>
      </c>
      <c r="P377" s="135">
        <f t="shared" si="238"/>
        <v>0</v>
      </c>
      <c r="Q377" s="135">
        <f t="shared" si="239"/>
        <v>0</v>
      </c>
      <c r="R377" s="135">
        <f t="shared" si="240"/>
        <v>0</v>
      </c>
      <c r="S377" s="135">
        <f t="shared" si="241"/>
        <v>0</v>
      </c>
      <c r="T377" s="135">
        <f t="shared" si="242"/>
        <v>0</v>
      </c>
      <c r="U377" s="135">
        <f t="shared" si="243"/>
        <v>0</v>
      </c>
      <c r="V377" s="135">
        <f t="shared" si="244"/>
        <v>0</v>
      </c>
      <c r="W377" s="135">
        <f t="shared" si="245"/>
        <v>0</v>
      </c>
      <c r="X377" s="135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6">
        <v>39700</v>
      </c>
      <c r="E378" s="137" t="s">
        <v>317</v>
      </c>
      <c r="G378" s="43">
        <v>6.4</v>
      </c>
      <c r="H378" s="135" t="str">
        <f t="shared" si="231"/>
        <v>P, S, T &amp; D Plant - Demand</v>
      </c>
      <c r="I378" s="42">
        <f>'Dep. Res. Class'!K$113</f>
        <v>115035.71024087156</v>
      </c>
      <c r="J378" s="135">
        <f t="shared" si="232"/>
        <v>56956.778674392233</v>
      </c>
      <c r="K378" s="135">
        <f t="shared" si="233"/>
        <v>28969.5053317608</v>
      </c>
      <c r="L378" s="135">
        <f t="shared" si="234"/>
        <v>391.193360001808</v>
      </c>
      <c r="M378" s="135">
        <f t="shared" si="235"/>
        <v>14568.954374216884</v>
      </c>
      <c r="N378" s="135">
        <f t="shared" si="236"/>
        <v>14149.278500499828</v>
      </c>
      <c r="O378" s="135">
        <f t="shared" si="237"/>
        <v>0</v>
      </c>
      <c r="P378" s="135">
        <f t="shared" si="238"/>
        <v>0</v>
      </c>
      <c r="Q378" s="135">
        <f t="shared" si="239"/>
        <v>0</v>
      </c>
      <c r="R378" s="135">
        <f t="shared" si="240"/>
        <v>0</v>
      </c>
      <c r="S378" s="135">
        <f t="shared" si="241"/>
        <v>0</v>
      </c>
      <c r="T378" s="135">
        <f t="shared" si="242"/>
        <v>0</v>
      </c>
      <c r="U378" s="135">
        <f t="shared" si="243"/>
        <v>0</v>
      </c>
      <c r="V378" s="135">
        <f t="shared" si="244"/>
        <v>0</v>
      </c>
      <c r="W378" s="135">
        <f t="shared" si="245"/>
        <v>0</v>
      </c>
      <c r="X378" s="135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6">
        <v>39701</v>
      </c>
      <c r="E379" s="137" t="s">
        <v>318</v>
      </c>
      <c r="G379" s="43">
        <v>6.4</v>
      </c>
      <c r="H379" s="135" t="str">
        <f t="shared" si="231"/>
        <v>P, S, T &amp; D Plant - Demand</v>
      </c>
      <c r="I379" s="42">
        <f>'Dep. Res. Class'!K$114</f>
        <v>0</v>
      </c>
      <c r="J379" s="135">
        <f t="shared" si="232"/>
        <v>0</v>
      </c>
      <c r="K379" s="135">
        <f t="shared" si="233"/>
        <v>0</v>
      </c>
      <c r="L379" s="135">
        <f t="shared" si="234"/>
        <v>0</v>
      </c>
      <c r="M379" s="135">
        <f t="shared" si="235"/>
        <v>0</v>
      </c>
      <c r="N379" s="135">
        <f t="shared" si="236"/>
        <v>0</v>
      </c>
      <c r="O379" s="135">
        <f t="shared" si="237"/>
        <v>0</v>
      </c>
      <c r="P379" s="135">
        <f t="shared" si="238"/>
        <v>0</v>
      </c>
      <c r="Q379" s="135">
        <f t="shared" si="239"/>
        <v>0</v>
      </c>
      <c r="R379" s="135">
        <f t="shared" si="240"/>
        <v>0</v>
      </c>
      <c r="S379" s="135">
        <f t="shared" si="241"/>
        <v>0</v>
      </c>
      <c r="T379" s="135">
        <f t="shared" si="242"/>
        <v>0</v>
      </c>
      <c r="U379" s="135">
        <f t="shared" si="243"/>
        <v>0</v>
      </c>
      <c r="V379" s="135">
        <f t="shared" si="244"/>
        <v>0</v>
      </c>
      <c r="W379" s="135">
        <f t="shared" si="245"/>
        <v>0</v>
      </c>
      <c r="X379" s="135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6">
        <v>39702</v>
      </c>
      <c r="E380" s="137" t="s">
        <v>319</v>
      </c>
      <c r="G380" s="43">
        <v>6.4</v>
      </c>
      <c r="H380" s="135" t="str">
        <f t="shared" si="231"/>
        <v>P, S, T &amp; D Plant - Demand</v>
      </c>
      <c r="I380" s="42">
        <f>'Dep. Res. Class'!K$115</f>
        <v>0</v>
      </c>
      <c r="J380" s="135">
        <f t="shared" si="232"/>
        <v>0</v>
      </c>
      <c r="K380" s="135">
        <f t="shared" si="233"/>
        <v>0</v>
      </c>
      <c r="L380" s="135">
        <f t="shared" si="234"/>
        <v>0</v>
      </c>
      <c r="M380" s="135">
        <f t="shared" si="235"/>
        <v>0</v>
      </c>
      <c r="N380" s="135">
        <f t="shared" si="236"/>
        <v>0</v>
      </c>
      <c r="O380" s="135">
        <f t="shared" si="237"/>
        <v>0</v>
      </c>
      <c r="P380" s="135">
        <f t="shared" si="238"/>
        <v>0</v>
      </c>
      <c r="Q380" s="135">
        <f t="shared" si="239"/>
        <v>0</v>
      </c>
      <c r="R380" s="135">
        <f t="shared" si="240"/>
        <v>0</v>
      </c>
      <c r="S380" s="135">
        <f t="shared" si="241"/>
        <v>0</v>
      </c>
      <c r="T380" s="135">
        <f t="shared" si="242"/>
        <v>0</v>
      </c>
      <c r="U380" s="135">
        <f t="shared" si="243"/>
        <v>0</v>
      </c>
      <c r="V380" s="135">
        <f t="shared" si="244"/>
        <v>0</v>
      </c>
      <c r="W380" s="135">
        <f t="shared" si="245"/>
        <v>0</v>
      </c>
      <c r="X380" s="135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6">
        <v>39705</v>
      </c>
      <c r="E381" s="137" t="s">
        <v>320</v>
      </c>
      <c r="G381" s="43">
        <v>6.4</v>
      </c>
      <c r="H381" s="135" t="str">
        <f t="shared" si="231"/>
        <v>P, S, T &amp; D Plant - Demand</v>
      </c>
      <c r="I381" s="42">
        <f>'Dep. Res. Class'!K$116</f>
        <v>0</v>
      </c>
      <c r="J381" s="135">
        <f t="shared" si="232"/>
        <v>0</v>
      </c>
      <c r="K381" s="135">
        <f t="shared" si="233"/>
        <v>0</v>
      </c>
      <c r="L381" s="135">
        <f t="shared" si="234"/>
        <v>0</v>
      </c>
      <c r="M381" s="135">
        <f t="shared" si="235"/>
        <v>0</v>
      </c>
      <c r="N381" s="135">
        <f t="shared" si="236"/>
        <v>0</v>
      </c>
      <c r="O381" s="135">
        <f t="shared" si="237"/>
        <v>0</v>
      </c>
      <c r="P381" s="135">
        <f t="shared" si="238"/>
        <v>0</v>
      </c>
      <c r="Q381" s="135">
        <f t="shared" si="239"/>
        <v>0</v>
      </c>
      <c r="R381" s="135">
        <f t="shared" si="240"/>
        <v>0</v>
      </c>
      <c r="S381" s="135">
        <f t="shared" si="241"/>
        <v>0</v>
      </c>
      <c r="T381" s="135">
        <f t="shared" si="242"/>
        <v>0</v>
      </c>
      <c r="U381" s="135">
        <f t="shared" si="243"/>
        <v>0</v>
      </c>
      <c r="V381" s="135">
        <f t="shared" si="244"/>
        <v>0</v>
      </c>
      <c r="W381" s="135">
        <f t="shared" si="245"/>
        <v>0</v>
      </c>
      <c r="X381" s="135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6">
        <v>39800</v>
      </c>
      <c r="E382" s="137" t="s">
        <v>321</v>
      </c>
      <c r="G382" s="43">
        <v>6.4</v>
      </c>
      <c r="H382" s="135" t="str">
        <f t="shared" si="231"/>
        <v>P, S, T &amp; D Plant - Demand</v>
      </c>
      <c r="I382" s="42">
        <f>'Dep. Res. Class'!K$117</f>
        <v>968213.23656816967</v>
      </c>
      <c r="J382" s="135">
        <f t="shared" si="232"/>
        <v>479384.24433039251</v>
      </c>
      <c r="K382" s="135">
        <f t="shared" si="233"/>
        <v>243825.66474629749</v>
      </c>
      <c r="L382" s="135">
        <f t="shared" si="234"/>
        <v>3292.5305404578348</v>
      </c>
      <c r="M382" s="135">
        <f t="shared" si="235"/>
        <v>122621.52716350848</v>
      </c>
      <c r="N382" s="135">
        <f t="shared" si="236"/>
        <v>119089.26978751327</v>
      </c>
      <c r="O382" s="135">
        <f t="shared" si="237"/>
        <v>0</v>
      </c>
      <c r="P382" s="135">
        <f t="shared" si="238"/>
        <v>0</v>
      </c>
      <c r="Q382" s="135">
        <f t="shared" si="239"/>
        <v>0</v>
      </c>
      <c r="R382" s="135">
        <f t="shared" si="240"/>
        <v>0</v>
      </c>
      <c r="S382" s="135">
        <f t="shared" si="241"/>
        <v>0</v>
      </c>
      <c r="T382" s="135">
        <f t="shared" si="242"/>
        <v>0</v>
      </c>
      <c r="U382" s="135">
        <f t="shared" si="243"/>
        <v>0</v>
      </c>
      <c r="V382" s="135">
        <f t="shared" si="244"/>
        <v>0</v>
      </c>
      <c r="W382" s="135">
        <f t="shared" si="245"/>
        <v>0</v>
      </c>
      <c r="X382" s="135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6">
        <v>39900</v>
      </c>
      <c r="E383" s="137" t="s">
        <v>322</v>
      </c>
      <c r="G383" s="43">
        <v>6.4</v>
      </c>
      <c r="H383" s="135" t="str">
        <f t="shared" si="231"/>
        <v>P, S, T &amp; D Plant - Demand</v>
      </c>
      <c r="I383" s="42">
        <f>'Dep. Res. Class'!K$118</f>
        <v>0</v>
      </c>
      <c r="J383" s="135">
        <f t="shared" si="232"/>
        <v>0</v>
      </c>
      <c r="K383" s="135">
        <f t="shared" si="233"/>
        <v>0</v>
      </c>
      <c r="L383" s="135">
        <f t="shared" si="234"/>
        <v>0</v>
      </c>
      <c r="M383" s="135">
        <f t="shared" si="235"/>
        <v>0</v>
      </c>
      <c r="N383" s="135">
        <f t="shared" si="236"/>
        <v>0</v>
      </c>
      <c r="O383" s="135">
        <f t="shared" si="237"/>
        <v>0</v>
      </c>
      <c r="P383" s="135">
        <f t="shared" si="238"/>
        <v>0</v>
      </c>
      <c r="Q383" s="135">
        <f t="shared" si="239"/>
        <v>0</v>
      </c>
      <c r="R383" s="135">
        <f t="shared" si="240"/>
        <v>0</v>
      </c>
      <c r="S383" s="135">
        <f t="shared" si="241"/>
        <v>0</v>
      </c>
      <c r="T383" s="135">
        <f t="shared" si="242"/>
        <v>0</v>
      </c>
      <c r="U383" s="135">
        <f t="shared" si="243"/>
        <v>0</v>
      </c>
      <c r="V383" s="135">
        <f t="shared" si="244"/>
        <v>0</v>
      </c>
      <c r="W383" s="135">
        <f t="shared" si="245"/>
        <v>0</v>
      </c>
      <c r="X383" s="135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6">
        <v>39901</v>
      </c>
      <c r="E384" s="137" t="s">
        <v>323</v>
      </c>
      <c r="G384" s="43">
        <v>6.4</v>
      </c>
      <c r="H384" s="135" t="str">
        <f t="shared" si="231"/>
        <v>P, S, T &amp; D Plant - Demand</v>
      </c>
      <c r="I384" s="42">
        <f>'Dep. Res. Class'!K$119</f>
        <v>2678.1620711905289</v>
      </c>
      <c r="J384" s="135">
        <f t="shared" si="232"/>
        <v>1326.0185382743384</v>
      </c>
      <c r="K384" s="135">
        <f t="shared" si="233"/>
        <v>674.44300763840579</v>
      </c>
      <c r="L384" s="135">
        <f t="shared" si="234"/>
        <v>9.107426007669309</v>
      </c>
      <c r="M384" s="135">
        <f t="shared" si="235"/>
        <v>339.18181528356502</v>
      </c>
      <c r="N384" s="135">
        <f t="shared" si="236"/>
        <v>329.41128398655019</v>
      </c>
      <c r="O384" s="135">
        <f t="shared" si="237"/>
        <v>0</v>
      </c>
      <c r="P384" s="135">
        <f t="shared" si="238"/>
        <v>0</v>
      </c>
      <c r="Q384" s="135">
        <f t="shared" si="239"/>
        <v>0</v>
      </c>
      <c r="R384" s="135">
        <f t="shared" si="240"/>
        <v>0</v>
      </c>
      <c r="S384" s="135">
        <f t="shared" si="241"/>
        <v>0</v>
      </c>
      <c r="T384" s="135">
        <f t="shared" si="242"/>
        <v>0</v>
      </c>
      <c r="U384" s="135">
        <f t="shared" si="243"/>
        <v>0</v>
      </c>
      <c r="V384" s="135">
        <f t="shared" si="244"/>
        <v>0</v>
      </c>
      <c r="W384" s="135">
        <f t="shared" si="245"/>
        <v>0</v>
      </c>
      <c r="X384" s="135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6">
        <v>39902</v>
      </c>
      <c r="E385" s="137" t="s">
        <v>324</v>
      </c>
      <c r="G385" s="43">
        <v>6.4</v>
      </c>
      <c r="H385" s="135" t="str">
        <f t="shared" si="231"/>
        <v>P, S, T &amp; D Plant - Demand</v>
      </c>
      <c r="I385" s="42">
        <f>'Dep. Res. Class'!K$120</f>
        <v>0</v>
      </c>
      <c r="J385" s="135">
        <f t="shared" si="232"/>
        <v>0</v>
      </c>
      <c r="K385" s="135">
        <f t="shared" si="233"/>
        <v>0</v>
      </c>
      <c r="L385" s="135">
        <f t="shared" si="234"/>
        <v>0</v>
      </c>
      <c r="M385" s="135">
        <f t="shared" si="235"/>
        <v>0</v>
      </c>
      <c r="N385" s="135">
        <f t="shared" si="236"/>
        <v>0</v>
      </c>
      <c r="O385" s="135">
        <f t="shared" si="237"/>
        <v>0</v>
      </c>
      <c r="P385" s="135">
        <f t="shared" si="238"/>
        <v>0</v>
      </c>
      <c r="Q385" s="135">
        <f t="shared" si="239"/>
        <v>0</v>
      </c>
      <c r="R385" s="135">
        <f t="shared" si="240"/>
        <v>0</v>
      </c>
      <c r="S385" s="135">
        <f t="shared" si="241"/>
        <v>0</v>
      </c>
      <c r="T385" s="135">
        <f t="shared" si="242"/>
        <v>0</v>
      </c>
      <c r="U385" s="135">
        <f t="shared" si="243"/>
        <v>0</v>
      </c>
      <c r="V385" s="135">
        <f t="shared" si="244"/>
        <v>0</v>
      </c>
      <c r="W385" s="135">
        <f t="shared" si="245"/>
        <v>0</v>
      </c>
      <c r="X385" s="135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6">
        <v>39903</v>
      </c>
      <c r="E386" s="137" t="s">
        <v>325</v>
      </c>
      <c r="G386" s="43">
        <v>6.4</v>
      </c>
      <c r="H386" s="135" t="str">
        <f t="shared" si="231"/>
        <v>P, S, T &amp; D Plant - Demand</v>
      </c>
      <c r="I386" s="42">
        <f>'Dep. Res. Class'!K$121</f>
        <v>27781.051409838066</v>
      </c>
      <c r="J386" s="135">
        <f t="shared" si="232"/>
        <v>13755.026097364587</v>
      </c>
      <c r="K386" s="135">
        <f t="shared" si="233"/>
        <v>6996.1172513653282</v>
      </c>
      <c r="L386" s="135">
        <f t="shared" si="234"/>
        <v>94.472949509692882</v>
      </c>
      <c r="M386" s="135">
        <f t="shared" si="235"/>
        <v>3518.3932850957635</v>
      </c>
      <c r="N386" s="135">
        <f t="shared" si="236"/>
        <v>3417.0418265026919</v>
      </c>
      <c r="O386" s="135">
        <f t="shared" si="237"/>
        <v>0</v>
      </c>
      <c r="P386" s="135">
        <f t="shared" si="238"/>
        <v>0</v>
      </c>
      <c r="Q386" s="135">
        <f t="shared" si="239"/>
        <v>0</v>
      </c>
      <c r="R386" s="135">
        <f t="shared" si="240"/>
        <v>0</v>
      </c>
      <c r="S386" s="135">
        <f t="shared" si="241"/>
        <v>0</v>
      </c>
      <c r="T386" s="135">
        <f t="shared" si="242"/>
        <v>0</v>
      </c>
      <c r="U386" s="135">
        <f t="shared" si="243"/>
        <v>0</v>
      </c>
      <c r="V386" s="135">
        <f t="shared" si="244"/>
        <v>0</v>
      </c>
      <c r="W386" s="135">
        <f t="shared" si="245"/>
        <v>0</v>
      </c>
      <c r="X386" s="135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6">
        <v>39904</v>
      </c>
      <c r="E387" s="137" t="s">
        <v>326</v>
      </c>
      <c r="G387" s="43">
        <v>6.4</v>
      </c>
      <c r="H387" s="135" t="str">
        <f t="shared" si="231"/>
        <v>P, S, T &amp; D Plant - Demand</v>
      </c>
      <c r="I387" s="42">
        <f>'Dep. Res. Class'!K$122</f>
        <v>0</v>
      </c>
      <c r="J387" s="135">
        <f t="shared" si="232"/>
        <v>0</v>
      </c>
      <c r="K387" s="135">
        <f t="shared" si="233"/>
        <v>0</v>
      </c>
      <c r="L387" s="135">
        <f t="shared" si="234"/>
        <v>0</v>
      </c>
      <c r="M387" s="135">
        <f t="shared" si="235"/>
        <v>0</v>
      </c>
      <c r="N387" s="135">
        <f t="shared" si="236"/>
        <v>0</v>
      </c>
      <c r="O387" s="135">
        <f t="shared" si="237"/>
        <v>0</v>
      </c>
      <c r="P387" s="135">
        <f t="shared" si="238"/>
        <v>0</v>
      </c>
      <c r="Q387" s="135">
        <f t="shared" si="239"/>
        <v>0</v>
      </c>
      <c r="R387" s="135">
        <f t="shared" si="240"/>
        <v>0</v>
      </c>
      <c r="S387" s="135">
        <f t="shared" si="241"/>
        <v>0</v>
      </c>
      <c r="T387" s="135">
        <f t="shared" si="242"/>
        <v>0</v>
      </c>
      <c r="U387" s="135">
        <f t="shared" si="243"/>
        <v>0</v>
      </c>
      <c r="V387" s="135">
        <f t="shared" si="244"/>
        <v>0</v>
      </c>
      <c r="W387" s="135">
        <f t="shared" si="245"/>
        <v>0</v>
      </c>
      <c r="X387" s="135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6">
        <v>39905</v>
      </c>
      <c r="E388" s="137" t="s">
        <v>327</v>
      </c>
      <c r="G388" s="43">
        <v>6.4</v>
      </c>
      <c r="H388" s="135" t="str">
        <f t="shared" si="231"/>
        <v>P, S, T &amp; D Plant - Demand</v>
      </c>
      <c r="I388" s="42">
        <f>'Dep. Res. Class'!K$123</f>
        <v>0</v>
      </c>
      <c r="J388" s="135">
        <f t="shared" si="232"/>
        <v>0</v>
      </c>
      <c r="K388" s="135">
        <f t="shared" si="233"/>
        <v>0</v>
      </c>
      <c r="L388" s="135">
        <f t="shared" si="234"/>
        <v>0</v>
      </c>
      <c r="M388" s="135">
        <f t="shared" si="235"/>
        <v>0</v>
      </c>
      <c r="N388" s="135">
        <f t="shared" si="236"/>
        <v>0</v>
      </c>
      <c r="O388" s="135">
        <f t="shared" si="237"/>
        <v>0</v>
      </c>
      <c r="P388" s="135">
        <f t="shared" si="238"/>
        <v>0</v>
      </c>
      <c r="Q388" s="135">
        <f t="shared" si="239"/>
        <v>0</v>
      </c>
      <c r="R388" s="135">
        <f t="shared" si="240"/>
        <v>0</v>
      </c>
      <c r="S388" s="135">
        <f t="shared" si="241"/>
        <v>0</v>
      </c>
      <c r="T388" s="135">
        <f t="shared" si="242"/>
        <v>0</v>
      </c>
      <c r="U388" s="135">
        <f t="shared" si="243"/>
        <v>0</v>
      </c>
      <c r="V388" s="135">
        <f t="shared" si="244"/>
        <v>0</v>
      </c>
      <c r="W388" s="135">
        <f t="shared" si="245"/>
        <v>0</v>
      </c>
      <c r="X388" s="135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6">
        <v>39906</v>
      </c>
      <c r="E389" s="137" t="s">
        <v>328</v>
      </c>
      <c r="G389" s="43">
        <v>6.4</v>
      </c>
      <c r="H389" s="135" t="str">
        <f t="shared" si="231"/>
        <v>P, S, T &amp; D Plant - Demand</v>
      </c>
      <c r="I389" s="42">
        <f>'Dep. Res. Class'!K$124</f>
        <v>611697.99459638644</v>
      </c>
      <c r="J389" s="135">
        <f t="shared" si="232"/>
        <v>302865.49473067344</v>
      </c>
      <c r="K389" s="135">
        <f t="shared" si="233"/>
        <v>154044.2379047561</v>
      </c>
      <c r="L389" s="135">
        <f t="shared" si="234"/>
        <v>2080.1557473890311</v>
      </c>
      <c r="M389" s="135">
        <f t="shared" si="235"/>
        <v>77469.85831977248</v>
      </c>
      <c r="N389" s="135">
        <f t="shared" si="236"/>
        <v>75238.247893795386</v>
      </c>
      <c r="O389" s="135">
        <f t="shared" si="237"/>
        <v>0</v>
      </c>
      <c r="P389" s="135">
        <f t="shared" si="238"/>
        <v>0</v>
      </c>
      <c r="Q389" s="135">
        <f t="shared" si="239"/>
        <v>0</v>
      </c>
      <c r="R389" s="135">
        <f t="shared" si="240"/>
        <v>0</v>
      </c>
      <c r="S389" s="135">
        <f t="shared" si="241"/>
        <v>0</v>
      </c>
      <c r="T389" s="135">
        <f t="shared" si="242"/>
        <v>0</v>
      </c>
      <c r="U389" s="135">
        <f t="shared" si="243"/>
        <v>0</v>
      </c>
      <c r="V389" s="135">
        <f t="shared" si="244"/>
        <v>0</v>
      </c>
      <c r="W389" s="135">
        <f t="shared" si="245"/>
        <v>0</v>
      </c>
      <c r="X389" s="135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6">
        <v>39907</v>
      </c>
      <c r="E390" s="137" t="s">
        <v>329</v>
      </c>
      <c r="G390" s="43">
        <v>6.4</v>
      </c>
      <c r="H390" s="135" t="str">
        <f t="shared" si="231"/>
        <v>P, S, T &amp; D Plant - Demand</v>
      </c>
      <c r="I390" s="42">
        <f>'Dep. Res. Class'!K$125</f>
        <v>0</v>
      </c>
      <c r="J390" s="135">
        <f t="shared" si="232"/>
        <v>0</v>
      </c>
      <c r="K390" s="135">
        <f t="shared" si="233"/>
        <v>0</v>
      </c>
      <c r="L390" s="135">
        <f t="shared" si="234"/>
        <v>0</v>
      </c>
      <c r="M390" s="135">
        <f t="shared" si="235"/>
        <v>0</v>
      </c>
      <c r="N390" s="135">
        <f t="shared" si="236"/>
        <v>0</v>
      </c>
      <c r="O390" s="135">
        <f t="shared" si="237"/>
        <v>0</v>
      </c>
      <c r="P390" s="135">
        <f t="shared" si="238"/>
        <v>0</v>
      </c>
      <c r="Q390" s="135">
        <f t="shared" si="239"/>
        <v>0</v>
      </c>
      <c r="R390" s="135">
        <f t="shared" si="240"/>
        <v>0</v>
      </c>
      <c r="S390" s="135">
        <f t="shared" si="241"/>
        <v>0</v>
      </c>
      <c r="T390" s="135">
        <f t="shared" si="242"/>
        <v>0</v>
      </c>
      <c r="U390" s="135">
        <f t="shared" si="243"/>
        <v>0</v>
      </c>
      <c r="V390" s="135">
        <f t="shared" si="244"/>
        <v>0</v>
      </c>
      <c r="W390" s="135">
        <f t="shared" si="245"/>
        <v>0</v>
      </c>
      <c r="X390" s="135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6">
        <v>39908</v>
      </c>
      <c r="E391" s="137" t="s">
        <v>330</v>
      </c>
      <c r="G391" s="43">
        <v>6.4</v>
      </c>
      <c r="H391" s="135" t="str">
        <f t="shared" si="231"/>
        <v>P, S, T &amp; D Plant - Demand</v>
      </c>
      <c r="I391" s="42">
        <f>'Dep. Res. Class'!K$126</f>
        <v>0</v>
      </c>
      <c r="J391" s="135">
        <f t="shared" si="232"/>
        <v>0</v>
      </c>
      <c r="K391" s="135">
        <f t="shared" si="233"/>
        <v>0</v>
      </c>
      <c r="L391" s="135">
        <f t="shared" si="234"/>
        <v>0</v>
      </c>
      <c r="M391" s="135">
        <f t="shared" si="235"/>
        <v>0</v>
      </c>
      <c r="N391" s="135">
        <f t="shared" si="236"/>
        <v>0</v>
      </c>
      <c r="O391" s="135">
        <f t="shared" si="237"/>
        <v>0</v>
      </c>
      <c r="P391" s="135">
        <f t="shared" si="238"/>
        <v>0</v>
      </c>
      <c r="Q391" s="135">
        <f t="shared" si="239"/>
        <v>0</v>
      </c>
      <c r="R391" s="135">
        <f t="shared" si="240"/>
        <v>0</v>
      </c>
      <c r="S391" s="135">
        <f t="shared" si="241"/>
        <v>0</v>
      </c>
      <c r="T391" s="135">
        <f t="shared" si="242"/>
        <v>0</v>
      </c>
      <c r="U391" s="135">
        <f t="shared" si="243"/>
        <v>0</v>
      </c>
      <c r="V391" s="135">
        <f t="shared" si="244"/>
        <v>0</v>
      </c>
      <c r="W391" s="135">
        <f t="shared" si="245"/>
        <v>0</v>
      </c>
      <c r="X391" s="135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6">
        <v>39909</v>
      </c>
      <c r="E392" s="137" t="s">
        <v>331</v>
      </c>
      <c r="G392" s="43">
        <v>6.4</v>
      </c>
      <c r="H392" s="135" t="str">
        <f t="shared" si="231"/>
        <v>P, S, T &amp; D Plant - Demand</v>
      </c>
      <c r="I392" s="42">
        <f>'Dep. Res. Class'!K$127</f>
        <v>70514.030215146515</v>
      </c>
      <c r="J392" s="135">
        <f t="shared" si="232"/>
        <v>34913.089196336827</v>
      </c>
      <c r="K392" s="135">
        <f t="shared" si="233"/>
        <v>17757.586492093033</v>
      </c>
      <c r="L392" s="135">
        <f t="shared" si="234"/>
        <v>239.79180333979033</v>
      </c>
      <c r="M392" s="135">
        <f t="shared" si="235"/>
        <v>8930.406799728009</v>
      </c>
      <c r="N392" s="135">
        <f t="shared" si="236"/>
        <v>8673.1559236488501</v>
      </c>
      <c r="O392" s="135">
        <f t="shared" si="237"/>
        <v>0</v>
      </c>
      <c r="P392" s="135">
        <f t="shared" si="238"/>
        <v>0</v>
      </c>
      <c r="Q392" s="135">
        <f t="shared" si="239"/>
        <v>0</v>
      </c>
      <c r="R392" s="135">
        <f t="shared" si="240"/>
        <v>0</v>
      </c>
      <c r="S392" s="135">
        <f t="shared" si="241"/>
        <v>0</v>
      </c>
      <c r="T392" s="135">
        <f t="shared" si="242"/>
        <v>0</v>
      </c>
      <c r="U392" s="135">
        <f t="shared" si="243"/>
        <v>0</v>
      </c>
      <c r="V392" s="135">
        <f t="shared" si="244"/>
        <v>0</v>
      </c>
      <c r="W392" s="135">
        <f t="shared" si="245"/>
        <v>0</v>
      </c>
      <c r="X392" s="135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46"/>
      <c r="E393" s="137" t="s">
        <v>332</v>
      </c>
      <c r="G393" s="43">
        <v>6.4</v>
      </c>
      <c r="H393" s="135" t="str">
        <f t="shared" si="231"/>
        <v>P, S, T &amp; D Plant - Demand</v>
      </c>
      <c r="I393" s="42">
        <f>'Dep. Res. Class'!K$128</f>
        <v>0</v>
      </c>
      <c r="J393" s="135">
        <f t="shared" si="232"/>
        <v>0</v>
      </c>
      <c r="K393" s="135">
        <f t="shared" si="233"/>
        <v>0</v>
      </c>
      <c r="L393" s="135">
        <f t="shared" si="234"/>
        <v>0</v>
      </c>
      <c r="M393" s="135">
        <f t="shared" si="235"/>
        <v>0</v>
      </c>
      <c r="N393" s="135">
        <f t="shared" si="236"/>
        <v>0</v>
      </c>
      <c r="O393" s="135">
        <f t="shared" si="237"/>
        <v>0</v>
      </c>
      <c r="P393" s="135">
        <f t="shared" si="238"/>
        <v>0</v>
      </c>
      <c r="Q393" s="135">
        <f t="shared" si="239"/>
        <v>0</v>
      </c>
      <c r="R393" s="135">
        <f t="shared" si="240"/>
        <v>0</v>
      </c>
      <c r="S393" s="135">
        <f t="shared" si="241"/>
        <v>0</v>
      </c>
      <c r="T393" s="135">
        <f t="shared" si="242"/>
        <v>0</v>
      </c>
      <c r="U393" s="135">
        <f t="shared" si="243"/>
        <v>0</v>
      </c>
      <c r="V393" s="135">
        <f t="shared" si="244"/>
        <v>0</v>
      </c>
      <c r="W393" s="135">
        <f t="shared" si="245"/>
        <v>0</v>
      </c>
      <c r="X393" s="135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6"/>
      <c r="E394" s="137" t="s">
        <v>366</v>
      </c>
      <c r="G394" s="43">
        <v>6.4</v>
      </c>
      <c r="H394" s="135" t="str">
        <f t="shared" si="231"/>
        <v>P, S, T &amp; D Plant - Demand</v>
      </c>
      <c r="I394" s="42">
        <f>'Dep. Res. Class'!K$129</f>
        <v>-1893578.9525036786</v>
      </c>
      <c r="J394" s="135">
        <f t="shared" si="232"/>
        <v>-937553.71331571287</v>
      </c>
      <c r="K394" s="135">
        <f t="shared" si="233"/>
        <v>-476861.01512133138</v>
      </c>
      <c r="L394" s="135">
        <f t="shared" si="234"/>
        <v>-6439.3527132362733</v>
      </c>
      <c r="M394" s="135">
        <f t="shared" si="235"/>
        <v>-239816.53440691167</v>
      </c>
      <c r="N394" s="135">
        <f t="shared" si="236"/>
        <v>-232908.33694648635</v>
      </c>
      <c r="O394" s="135">
        <f t="shared" si="237"/>
        <v>0</v>
      </c>
      <c r="P394" s="135">
        <f t="shared" si="238"/>
        <v>0</v>
      </c>
      <c r="Q394" s="135">
        <f t="shared" si="239"/>
        <v>0</v>
      </c>
      <c r="R394" s="135">
        <f t="shared" si="240"/>
        <v>0</v>
      </c>
      <c r="S394" s="135">
        <f t="shared" si="241"/>
        <v>0</v>
      </c>
      <c r="T394" s="135">
        <f t="shared" si="242"/>
        <v>0</v>
      </c>
      <c r="U394" s="135">
        <f t="shared" si="243"/>
        <v>0</v>
      </c>
      <c r="V394" s="135">
        <f t="shared" si="244"/>
        <v>0</v>
      </c>
      <c r="W394" s="135">
        <f t="shared" si="245"/>
        <v>0</v>
      </c>
      <c r="X394" s="135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6"/>
      <c r="E395" s="153" t="s">
        <v>473</v>
      </c>
      <c r="G395" s="43">
        <v>6.4</v>
      </c>
      <c r="H395" s="135" t="str">
        <f t="shared" si="231"/>
        <v>P, S, T &amp; D Plant - Demand</v>
      </c>
      <c r="I395" s="42">
        <f>'Dep. Res. Class'!K$130</f>
        <v>0</v>
      </c>
      <c r="J395" s="135">
        <f t="shared" si="232"/>
        <v>0</v>
      </c>
      <c r="K395" s="135">
        <f t="shared" si="233"/>
        <v>0</v>
      </c>
      <c r="L395" s="135">
        <f t="shared" si="234"/>
        <v>0</v>
      </c>
      <c r="M395" s="135">
        <f t="shared" si="235"/>
        <v>0</v>
      </c>
      <c r="N395" s="135">
        <f t="shared" si="236"/>
        <v>0</v>
      </c>
      <c r="O395" s="135">
        <f t="shared" si="237"/>
        <v>0</v>
      </c>
      <c r="P395" s="135">
        <f t="shared" si="238"/>
        <v>0</v>
      </c>
      <c r="Q395" s="135">
        <f t="shared" si="239"/>
        <v>0</v>
      </c>
      <c r="R395" s="135">
        <f t="shared" si="240"/>
        <v>0</v>
      </c>
      <c r="S395" s="135">
        <f t="shared" si="241"/>
        <v>0</v>
      </c>
      <c r="T395" s="135">
        <f t="shared" si="242"/>
        <v>0</v>
      </c>
      <c r="U395" s="135">
        <f t="shared" si="243"/>
        <v>0</v>
      </c>
      <c r="V395" s="135">
        <f t="shared" si="244"/>
        <v>0</v>
      </c>
      <c r="W395" s="135">
        <f t="shared" si="245"/>
        <v>0</v>
      </c>
      <c r="X395" s="135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0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2741454.9099117946</v>
      </c>
      <c r="J397" s="135">
        <f>SUM(J360:J395)</f>
        <v>1357356.2524430319</v>
      </c>
      <c r="K397" s="135">
        <f t="shared" ref="K397:X397" si="249">SUM(K360:K395)</f>
        <v>690382.07755816076</v>
      </c>
      <c r="L397" s="135">
        <f t="shared" si="249"/>
        <v>9322.6612436806281</v>
      </c>
      <c r="M397" s="135">
        <f t="shared" si="249"/>
        <v>347197.67816313496</v>
      </c>
      <c r="N397" s="135">
        <f t="shared" si="249"/>
        <v>337196.24050378473</v>
      </c>
      <c r="O397" s="135">
        <f t="shared" si="249"/>
        <v>0</v>
      </c>
      <c r="P397" s="135">
        <f t="shared" si="249"/>
        <v>0</v>
      </c>
      <c r="Q397" s="135">
        <f t="shared" si="249"/>
        <v>0</v>
      </c>
      <c r="R397" s="135">
        <f t="shared" si="249"/>
        <v>0</v>
      </c>
      <c r="S397" s="135">
        <f t="shared" si="249"/>
        <v>0</v>
      </c>
      <c r="T397" s="135">
        <f t="shared" si="249"/>
        <v>0</v>
      </c>
      <c r="U397" s="135">
        <f t="shared" si="249"/>
        <v>0</v>
      </c>
      <c r="V397" s="135">
        <f t="shared" si="249"/>
        <v>0</v>
      </c>
      <c r="W397" s="135">
        <f t="shared" si="249"/>
        <v>0</v>
      </c>
      <c r="X397" s="135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0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365</v>
      </c>
      <c r="E399" s="44"/>
      <c r="G399" s="43"/>
      <c r="H399" s="44"/>
      <c r="I399" s="42">
        <f>'Dep. Res. Class'!K$134</f>
        <v>90095844.586119786</v>
      </c>
      <c r="J399" s="42">
        <f>J397+J356+J330+J317+J295+J283</f>
        <v>44608487.823730133</v>
      </c>
      <c r="K399" s="42">
        <f t="shared" ref="K399:X399" si="250">K397+K356+K330+K317+K295+K283</f>
        <v>22688885.430810865</v>
      </c>
      <c r="L399" s="42">
        <f t="shared" si="250"/>
        <v>306382.2189826633</v>
      </c>
      <c r="M399" s="42">
        <f t="shared" si="250"/>
        <v>11410389.40284957</v>
      </c>
      <c r="N399" s="42">
        <f t="shared" si="250"/>
        <v>11081699.709746588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0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358</v>
      </c>
      <c r="E401" s="44"/>
      <c r="G401" s="43"/>
      <c r="H401" s="44"/>
      <c r="I401" s="42"/>
      <c r="J401" s="150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0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333</v>
      </c>
      <c r="E403" s="44"/>
      <c r="G403" s="43"/>
      <c r="H403" s="44"/>
      <c r="I403" s="42"/>
      <c r="J403" s="150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0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6">
        <v>30100</v>
      </c>
      <c r="D405" s="44"/>
      <c r="E405" s="137" t="s">
        <v>334</v>
      </c>
      <c r="G405" s="43">
        <v>99</v>
      </c>
      <c r="H405" s="135" t="str">
        <f>VLOOKUP($G405,alloc,3)</f>
        <v>-</v>
      </c>
      <c r="I405" s="42">
        <f>'Dep. Res. Class'!K$140</f>
        <v>0</v>
      </c>
      <c r="J405" s="135">
        <f>$I405*VLOOKUP($G405,alloc,6)</f>
        <v>0</v>
      </c>
      <c r="K405" s="135">
        <f>$I405*VLOOKUP($G405,alloc,7)</f>
        <v>0</v>
      </c>
      <c r="L405" s="135">
        <f>$I405*VLOOKUP($G405,alloc,8)</f>
        <v>0</v>
      </c>
      <c r="M405" s="135">
        <f>$I405*VLOOKUP($G405,alloc,9)</f>
        <v>0</v>
      </c>
      <c r="N405" s="135">
        <f>$I405*VLOOKUP($G405,alloc,10)</f>
        <v>0</v>
      </c>
      <c r="O405" s="135">
        <f>$I405*VLOOKUP($G405,alloc,11)</f>
        <v>0</v>
      </c>
      <c r="P405" s="135">
        <f>$I405*VLOOKUP($G405,alloc,12)</f>
        <v>0</v>
      </c>
      <c r="Q405" s="135">
        <f>$I405*VLOOKUP($G405,alloc,13)</f>
        <v>0</v>
      </c>
      <c r="R405" s="135">
        <f>$I405*VLOOKUP($G405,alloc,14)</f>
        <v>0</v>
      </c>
      <c r="S405" s="135">
        <f>$I405*VLOOKUP($G405,alloc,15)</f>
        <v>0</v>
      </c>
      <c r="T405" s="135">
        <f>$I405*VLOOKUP($G405,alloc,16)</f>
        <v>0</v>
      </c>
      <c r="U405" s="135">
        <f>$I405*VLOOKUP($G405,alloc,17)</f>
        <v>0</v>
      </c>
      <c r="V405" s="135">
        <f>$I405*VLOOKUP($G405,alloc,18)</f>
        <v>0</v>
      </c>
      <c r="W405" s="135">
        <f>$I405*VLOOKUP($G405,alloc,19)</f>
        <v>0</v>
      </c>
      <c r="X405" s="135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6">
        <v>30200</v>
      </c>
      <c r="D406" s="44"/>
      <c r="E406" s="137" t="s">
        <v>196</v>
      </c>
      <c r="G406" s="43">
        <v>99</v>
      </c>
      <c r="H406" s="135" t="str">
        <f>VLOOKUP($G406,alloc,3)</f>
        <v>-</v>
      </c>
      <c r="I406" s="42">
        <f>'Dep. Res. Class'!K$141</f>
        <v>0</v>
      </c>
      <c r="J406" s="135">
        <f>$I406*VLOOKUP($G406,alloc,6)</f>
        <v>0</v>
      </c>
      <c r="K406" s="135">
        <f>$I406*VLOOKUP($G406,alloc,7)</f>
        <v>0</v>
      </c>
      <c r="L406" s="135">
        <f>$I406*VLOOKUP($G406,alloc,8)</f>
        <v>0</v>
      </c>
      <c r="M406" s="135">
        <f>$I406*VLOOKUP($G406,alloc,9)</f>
        <v>0</v>
      </c>
      <c r="N406" s="135">
        <f>$I406*VLOOKUP($G406,alloc,10)</f>
        <v>0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8">
        <v>30300</v>
      </c>
      <c r="D407" s="44"/>
      <c r="E407" s="137" t="s">
        <v>335</v>
      </c>
      <c r="G407" s="43">
        <v>99</v>
      </c>
      <c r="H407" s="135" t="str">
        <f>VLOOKUP($G407,alloc,3)</f>
        <v>-</v>
      </c>
      <c r="I407" s="42">
        <f>'Dep. Res. Class'!K$142</f>
        <v>0</v>
      </c>
      <c r="J407" s="135">
        <f>$I407*VLOOKUP($G407,alloc,6)</f>
        <v>0</v>
      </c>
      <c r="K407" s="135">
        <f>$I407*VLOOKUP($G407,alloc,7)</f>
        <v>0</v>
      </c>
      <c r="L407" s="135">
        <f>$I407*VLOOKUP($G407,alloc,8)</f>
        <v>0</v>
      </c>
      <c r="M407" s="135">
        <f>$I407*VLOOKUP($G407,alloc,9)</f>
        <v>0</v>
      </c>
      <c r="N407" s="135">
        <f>$I407*VLOOKUP($G407,alloc,10)</f>
        <v>0</v>
      </c>
      <c r="O407" s="135">
        <f>$I407*VLOOKUP($G407,alloc,11)</f>
        <v>0</v>
      </c>
      <c r="P407" s="135">
        <f>$I407*VLOOKUP($G407,alloc,12)</f>
        <v>0</v>
      </c>
      <c r="Q407" s="135">
        <f>$I407*VLOOKUP($G407,alloc,13)</f>
        <v>0</v>
      </c>
      <c r="R407" s="135">
        <f>$I407*VLOOKUP($G407,alloc,14)</f>
        <v>0</v>
      </c>
      <c r="S407" s="135">
        <f>$I407*VLOOKUP($G407,alloc,15)</f>
        <v>0</v>
      </c>
      <c r="T407" s="135">
        <f>$I407*VLOOKUP($G407,alloc,16)</f>
        <v>0</v>
      </c>
      <c r="U407" s="135">
        <f>$I407*VLOOKUP($G407,alloc,17)</f>
        <v>0</v>
      </c>
      <c r="V407" s="135">
        <f>$I407*VLOOKUP($G407,alloc,18)</f>
        <v>0</v>
      </c>
      <c r="W407" s="135">
        <f>$I407*VLOOKUP($G407,alloc,19)</f>
        <v>0</v>
      </c>
      <c r="X407" s="135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0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336</v>
      </c>
      <c r="E409" s="44"/>
      <c r="G409" s="43"/>
      <c r="H409" s="44"/>
      <c r="I409" s="42"/>
      <c r="J409" s="150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0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0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0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1">
        <v>37400</v>
      </c>
      <c r="E413" s="137" t="s">
        <v>125</v>
      </c>
      <c r="G413" s="43">
        <v>6.4</v>
      </c>
      <c r="H413" s="135" t="str">
        <f t="shared" ref="H413:H447" si="252">VLOOKUP($G413,alloc,3)</f>
        <v>P, S, T &amp; D Plant - Demand</v>
      </c>
      <c r="I413" s="42">
        <f>'Dep. Res. Class'!K$148</f>
        <v>0</v>
      </c>
      <c r="J413" s="135">
        <f t="shared" ref="J413:J447" si="253">$I413*VLOOKUP($G413,alloc,6)</f>
        <v>0</v>
      </c>
      <c r="K413" s="135">
        <f t="shared" ref="K413:K447" si="254">$I413*VLOOKUP($G413,alloc,7)</f>
        <v>0</v>
      </c>
      <c r="L413" s="135">
        <f t="shared" ref="L413:L447" si="255">$I413*VLOOKUP($G413,alloc,8)</f>
        <v>0</v>
      </c>
      <c r="M413" s="135">
        <f t="shared" ref="M413:M447" si="256">$I413*VLOOKUP($G413,alloc,9)</f>
        <v>0</v>
      </c>
      <c r="N413" s="135">
        <f t="shared" ref="N413:N447" si="257">$I413*VLOOKUP($G413,alloc,10)</f>
        <v>0</v>
      </c>
      <c r="O413" s="135">
        <f t="shared" ref="O413:O447" si="258">$I413*VLOOKUP($G413,alloc,11)</f>
        <v>0</v>
      </c>
      <c r="P413" s="135">
        <f t="shared" ref="P413:P447" si="259">$I413*VLOOKUP($G413,alloc,12)</f>
        <v>0</v>
      </c>
      <c r="Q413" s="135">
        <f t="shared" ref="Q413:Q447" si="260">$I413*VLOOKUP($G413,alloc,13)</f>
        <v>0</v>
      </c>
      <c r="R413" s="135">
        <f t="shared" ref="R413:R447" si="261">$I413*VLOOKUP($G413,alloc,14)</f>
        <v>0</v>
      </c>
      <c r="S413" s="135">
        <f t="shared" ref="S413:S447" si="262">$I413*VLOOKUP($G413,alloc,15)</f>
        <v>0</v>
      </c>
      <c r="T413" s="135">
        <f t="shared" ref="T413:T447" si="263">$I413*VLOOKUP($G413,alloc,16)</f>
        <v>0</v>
      </c>
      <c r="U413" s="135">
        <f t="shared" ref="U413:U447" si="264">$I413*VLOOKUP($G413,alloc,17)</f>
        <v>0</v>
      </c>
      <c r="V413" s="135">
        <f t="shared" ref="V413:V447" si="265">$I413*VLOOKUP($G413,alloc,18)</f>
        <v>0</v>
      </c>
      <c r="W413" s="135">
        <f t="shared" ref="W413:W447" si="266">$I413*VLOOKUP($G413,alloc,19)</f>
        <v>0</v>
      </c>
      <c r="X413" s="135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1">
        <v>39001</v>
      </c>
      <c r="E414" s="137" t="s">
        <v>302</v>
      </c>
      <c r="G414" s="43">
        <v>6.4</v>
      </c>
      <c r="H414" s="135" t="str">
        <f t="shared" si="252"/>
        <v>P, S, T &amp; D Plant - Demand</v>
      </c>
      <c r="I414" s="42">
        <f>'Dep. Res. Class'!K$149</f>
        <v>29006.03185369166</v>
      </c>
      <c r="J414" s="135">
        <f t="shared" si="253"/>
        <v>14361.541586119649</v>
      </c>
      <c r="K414" s="135">
        <f t="shared" si="254"/>
        <v>7304.6047412518474</v>
      </c>
      <c r="L414" s="135">
        <f t="shared" si="255"/>
        <v>98.638649141261155</v>
      </c>
      <c r="M414" s="135">
        <f t="shared" si="256"/>
        <v>3673.5336685335851</v>
      </c>
      <c r="N414" s="135">
        <f t="shared" si="257"/>
        <v>3567.7132086453148</v>
      </c>
      <c r="O414" s="135">
        <f t="shared" si="258"/>
        <v>0</v>
      </c>
      <c r="P414" s="135">
        <f t="shared" si="259"/>
        <v>0</v>
      </c>
      <c r="Q414" s="135">
        <f t="shared" si="260"/>
        <v>0</v>
      </c>
      <c r="R414" s="135">
        <f t="shared" si="261"/>
        <v>0</v>
      </c>
      <c r="S414" s="135">
        <f t="shared" si="262"/>
        <v>0</v>
      </c>
      <c r="T414" s="135">
        <f t="shared" si="263"/>
        <v>0</v>
      </c>
      <c r="U414" s="135">
        <f t="shared" si="264"/>
        <v>0</v>
      </c>
      <c r="V414" s="135">
        <f t="shared" si="265"/>
        <v>0</v>
      </c>
      <c r="W414" s="135">
        <f t="shared" si="266"/>
        <v>0</v>
      </c>
      <c r="X414" s="135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1">
        <v>36602</v>
      </c>
      <c r="E415" s="137" t="s">
        <v>149</v>
      </c>
      <c r="G415" s="43">
        <v>6.4</v>
      </c>
      <c r="H415" s="135" t="str">
        <f t="shared" si="252"/>
        <v>P, S, T &amp; D Plant - Demand</v>
      </c>
      <c r="I415" s="42">
        <f>'Dep. Res. Class'!K$150</f>
        <v>0</v>
      </c>
      <c r="J415" s="135">
        <f t="shared" si="253"/>
        <v>0</v>
      </c>
      <c r="K415" s="135">
        <f t="shared" si="254"/>
        <v>0</v>
      </c>
      <c r="L415" s="135">
        <f t="shared" si="255"/>
        <v>0</v>
      </c>
      <c r="M415" s="135">
        <f t="shared" si="256"/>
        <v>0</v>
      </c>
      <c r="N415" s="135">
        <f t="shared" si="257"/>
        <v>0</v>
      </c>
      <c r="O415" s="135">
        <f t="shared" si="258"/>
        <v>0</v>
      </c>
      <c r="P415" s="135">
        <f t="shared" si="259"/>
        <v>0</v>
      </c>
      <c r="Q415" s="135">
        <f t="shared" si="260"/>
        <v>0</v>
      </c>
      <c r="R415" s="135">
        <f t="shared" si="261"/>
        <v>0</v>
      </c>
      <c r="S415" s="135">
        <f t="shared" si="262"/>
        <v>0</v>
      </c>
      <c r="T415" s="135">
        <f t="shared" si="263"/>
        <v>0</v>
      </c>
      <c r="U415" s="135">
        <f t="shared" si="264"/>
        <v>0</v>
      </c>
      <c r="V415" s="135">
        <f t="shared" si="265"/>
        <v>0</v>
      </c>
      <c r="W415" s="135">
        <f t="shared" si="266"/>
        <v>0</v>
      </c>
      <c r="X415" s="135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1">
        <v>38900</v>
      </c>
      <c r="E416" s="137" t="s">
        <v>125</v>
      </c>
      <c r="G416" s="43">
        <v>6.4</v>
      </c>
      <c r="H416" s="135" t="str">
        <f t="shared" si="252"/>
        <v>P, S, T &amp; D Plant - Demand</v>
      </c>
      <c r="I416" s="42">
        <f>'Dep. Res. Class'!K$151</f>
        <v>0</v>
      </c>
      <c r="J416" s="135">
        <f t="shared" si="253"/>
        <v>0</v>
      </c>
      <c r="K416" s="135">
        <f t="shared" si="254"/>
        <v>0</v>
      </c>
      <c r="L416" s="135">
        <f t="shared" si="255"/>
        <v>0</v>
      </c>
      <c r="M416" s="135">
        <f t="shared" si="256"/>
        <v>0</v>
      </c>
      <c r="N416" s="135">
        <f t="shared" si="257"/>
        <v>0</v>
      </c>
      <c r="O416" s="135">
        <f t="shared" si="258"/>
        <v>0</v>
      </c>
      <c r="P416" s="135">
        <f t="shared" si="259"/>
        <v>0</v>
      </c>
      <c r="Q416" s="135">
        <f t="shared" si="260"/>
        <v>0</v>
      </c>
      <c r="R416" s="135">
        <f t="shared" si="261"/>
        <v>0</v>
      </c>
      <c r="S416" s="135">
        <f t="shared" si="262"/>
        <v>0</v>
      </c>
      <c r="T416" s="135">
        <f t="shared" si="263"/>
        <v>0</v>
      </c>
      <c r="U416" s="135">
        <f t="shared" si="264"/>
        <v>0</v>
      </c>
      <c r="V416" s="135">
        <f t="shared" si="265"/>
        <v>0</v>
      </c>
      <c r="W416" s="135">
        <f t="shared" si="266"/>
        <v>0</v>
      </c>
      <c r="X416" s="135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1">
        <v>39004</v>
      </c>
      <c r="E417" s="137" t="s">
        <v>304</v>
      </c>
      <c r="G417" s="43">
        <v>6.4</v>
      </c>
      <c r="H417" s="135" t="str">
        <f t="shared" si="252"/>
        <v>P, S, T &amp; D Plant - Demand</v>
      </c>
      <c r="I417" s="42">
        <f>'Dep. Res. Class'!K$152</f>
        <v>2613.3101958333309</v>
      </c>
      <c r="J417" s="135">
        <f t="shared" si="253"/>
        <v>1293.9089098502177</v>
      </c>
      <c r="K417" s="135">
        <f t="shared" si="254"/>
        <v>658.11132467664379</v>
      </c>
      <c r="L417" s="135">
        <f t="shared" si="255"/>
        <v>8.8868890720492342</v>
      </c>
      <c r="M417" s="135">
        <f t="shared" si="256"/>
        <v>330.96850472823343</v>
      </c>
      <c r="N417" s="135">
        <f t="shared" si="257"/>
        <v>321.43456750618657</v>
      </c>
      <c r="O417" s="135">
        <f t="shared" si="258"/>
        <v>0</v>
      </c>
      <c r="P417" s="135">
        <f t="shared" si="259"/>
        <v>0</v>
      </c>
      <c r="Q417" s="135">
        <f t="shared" si="260"/>
        <v>0</v>
      </c>
      <c r="R417" s="135">
        <f t="shared" si="261"/>
        <v>0</v>
      </c>
      <c r="S417" s="135">
        <f t="shared" si="262"/>
        <v>0</v>
      </c>
      <c r="T417" s="135">
        <f t="shared" si="263"/>
        <v>0</v>
      </c>
      <c r="U417" s="135">
        <f t="shared" si="264"/>
        <v>0</v>
      </c>
      <c r="V417" s="135">
        <f t="shared" si="265"/>
        <v>0</v>
      </c>
      <c r="W417" s="135">
        <f t="shared" si="266"/>
        <v>0</v>
      </c>
      <c r="X417" s="135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1">
        <v>39009</v>
      </c>
      <c r="E418" s="137" t="s">
        <v>305</v>
      </c>
      <c r="G418" s="43">
        <v>6.4</v>
      </c>
      <c r="H418" s="135" t="str">
        <f t="shared" si="252"/>
        <v>P, S, T &amp; D Plant - Demand</v>
      </c>
      <c r="I418" s="42">
        <f>'Dep. Res. Class'!K$153</f>
        <v>11156.28648837551</v>
      </c>
      <c r="J418" s="135">
        <f t="shared" si="253"/>
        <v>5523.7294490207187</v>
      </c>
      <c r="K418" s="135">
        <f t="shared" si="254"/>
        <v>2809.4936801008848</v>
      </c>
      <c r="L418" s="135">
        <f t="shared" si="255"/>
        <v>37.938351381428582</v>
      </c>
      <c r="M418" s="135">
        <f t="shared" si="256"/>
        <v>1412.9128119825104</v>
      </c>
      <c r="N418" s="135">
        <f t="shared" si="257"/>
        <v>1372.212195889967</v>
      </c>
      <c r="O418" s="135">
        <f t="shared" si="258"/>
        <v>0</v>
      </c>
      <c r="P418" s="135">
        <f t="shared" si="259"/>
        <v>0</v>
      </c>
      <c r="Q418" s="135">
        <f t="shared" si="260"/>
        <v>0</v>
      </c>
      <c r="R418" s="135">
        <f t="shared" si="261"/>
        <v>0</v>
      </c>
      <c r="S418" s="135">
        <f t="shared" si="262"/>
        <v>0</v>
      </c>
      <c r="T418" s="135">
        <f t="shared" si="263"/>
        <v>0</v>
      </c>
      <c r="U418" s="135">
        <f t="shared" si="264"/>
        <v>0</v>
      </c>
      <c r="V418" s="135">
        <f t="shared" si="265"/>
        <v>0</v>
      </c>
      <c r="W418" s="135">
        <f t="shared" si="266"/>
        <v>0</v>
      </c>
      <c r="X418" s="135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1">
        <v>39100</v>
      </c>
      <c r="E419" s="137" t="s">
        <v>306</v>
      </c>
      <c r="G419" s="43">
        <v>6.4</v>
      </c>
      <c r="H419" s="135" t="str">
        <f t="shared" si="252"/>
        <v>P, S, T &amp; D Plant - Demand</v>
      </c>
      <c r="I419" s="42">
        <f>'Dep. Res. Class'!K$154</f>
        <v>11892.649085323263</v>
      </c>
      <c r="J419" s="135">
        <f t="shared" si="253"/>
        <v>5888.3192044161042</v>
      </c>
      <c r="K419" s="135">
        <f t="shared" si="254"/>
        <v>2994.9322724625113</v>
      </c>
      <c r="L419" s="135">
        <f t="shared" si="255"/>
        <v>40.442444744059053</v>
      </c>
      <c r="M419" s="135">
        <f t="shared" si="256"/>
        <v>1506.1710972171425</v>
      </c>
      <c r="N419" s="135">
        <f t="shared" si="257"/>
        <v>1462.784066483445</v>
      </c>
      <c r="O419" s="135">
        <f t="shared" si="258"/>
        <v>0</v>
      </c>
      <c r="P419" s="135">
        <f t="shared" si="259"/>
        <v>0</v>
      </c>
      <c r="Q419" s="135">
        <f t="shared" si="260"/>
        <v>0</v>
      </c>
      <c r="R419" s="135">
        <f t="shared" si="261"/>
        <v>0</v>
      </c>
      <c r="S419" s="135">
        <f t="shared" si="262"/>
        <v>0</v>
      </c>
      <c r="T419" s="135">
        <f t="shared" si="263"/>
        <v>0</v>
      </c>
      <c r="U419" s="135">
        <f t="shared" si="264"/>
        <v>0</v>
      </c>
      <c r="V419" s="135">
        <f t="shared" si="265"/>
        <v>0</v>
      </c>
      <c r="W419" s="135">
        <f t="shared" si="266"/>
        <v>0</v>
      </c>
      <c r="X419" s="135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1">
        <v>39102</v>
      </c>
      <c r="E420" s="137" t="s">
        <v>307</v>
      </c>
      <c r="G420" s="43">
        <v>6.4</v>
      </c>
      <c r="H420" s="135" t="str">
        <f t="shared" si="252"/>
        <v>P, S, T &amp; D Plant - Demand</v>
      </c>
      <c r="I420" s="42">
        <f>'Dep. Res. Class'!K$155</f>
        <v>0</v>
      </c>
      <c r="J420" s="135">
        <f t="shared" si="253"/>
        <v>0</v>
      </c>
      <c r="K420" s="135">
        <f t="shared" si="254"/>
        <v>0</v>
      </c>
      <c r="L420" s="135">
        <f t="shared" si="255"/>
        <v>0</v>
      </c>
      <c r="M420" s="135">
        <f t="shared" si="256"/>
        <v>0</v>
      </c>
      <c r="N420" s="135">
        <f t="shared" si="257"/>
        <v>0</v>
      </c>
      <c r="O420" s="135">
        <f t="shared" si="258"/>
        <v>0</v>
      </c>
      <c r="P420" s="135">
        <f t="shared" si="259"/>
        <v>0</v>
      </c>
      <c r="Q420" s="135">
        <f t="shared" si="260"/>
        <v>0</v>
      </c>
      <c r="R420" s="135">
        <f t="shared" si="261"/>
        <v>0</v>
      </c>
      <c r="S420" s="135">
        <f t="shared" si="262"/>
        <v>0</v>
      </c>
      <c r="T420" s="135">
        <f t="shared" si="263"/>
        <v>0</v>
      </c>
      <c r="U420" s="135">
        <f t="shared" si="264"/>
        <v>0</v>
      </c>
      <c r="V420" s="135">
        <f t="shared" si="265"/>
        <v>0</v>
      </c>
      <c r="W420" s="135">
        <f t="shared" si="266"/>
        <v>0</v>
      </c>
      <c r="X420" s="135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1">
        <v>39103</v>
      </c>
      <c r="E421" s="137" t="s">
        <v>308</v>
      </c>
      <c r="G421" s="43">
        <v>6.4</v>
      </c>
      <c r="H421" s="135" t="str">
        <f t="shared" si="252"/>
        <v>P, S, T &amp; D Plant - Demand</v>
      </c>
      <c r="I421" s="42">
        <f>'Dep. Res. Class'!K$156</f>
        <v>0</v>
      </c>
      <c r="J421" s="135">
        <f t="shared" si="253"/>
        <v>0</v>
      </c>
      <c r="K421" s="135">
        <f t="shared" si="254"/>
        <v>0</v>
      </c>
      <c r="L421" s="135">
        <f t="shared" si="255"/>
        <v>0</v>
      </c>
      <c r="M421" s="135">
        <f t="shared" si="256"/>
        <v>0</v>
      </c>
      <c r="N421" s="135">
        <f t="shared" si="257"/>
        <v>0</v>
      </c>
      <c r="O421" s="135">
        <f t="shared" si="258"/>
        <v>0</v>
      </c>
      <c r="P421" s="135">
        <f t="shared" si="259"/>
        <v>0</v>
      </c>
      <c r="Q421" s="135">
        <f t="shared" si="260"/>
        <v>0</v>
      </c>
      <c r="R421" s="135">
        <f t="shared" si="261"/>
        <v>0</v>
      </c>
      <c r="S421" s="135">
        <f t="shared" si="262"/>
        <v>0</v>
      </c>
      <c r="T421" s="135">
        <f t="shared" si="263"/>
        <v>0</v>
      </c>
      <c r="U421" s="135">
        <f t="shared" si="264"/>
        <v>0</v>
      </c>
      <c r="V421" s="135">
        <f t="shared" si="265"/>
        <v>0</v>
      </c>
      <c r="W421" s="135">
        <f t="shared" si="266"/>
        <v>0</v>
      </c>
      <c r="X421" s="135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1">
        <v>39200</v>
      </c>
      <c r="E422" s="137" t="s">
        <v>309</v>
      </c>
      <c r="G422" s="43">
        <v>6.4</v>
      </c>
      <c r="H422" s="135" t="str">
        <f t="shared" si="252"/>
        <v>P, S, T &amp; D Plant - Demand</v>
      </c>
      <c r="I422" s="42">
        <f>'Dep. Res. Class'!K$157</f>
        <v>0</v>
      </c>
      <c r="J422" s="135">
        <f t="shared" si="253"/>
        <v>0</v>
      </c>
      <c r="K422" s="135">
        <f t="shared" si="254"/>
        <v>0</v>
      </c>
      <c r="L422" s="135">
        <f t="shared" si="255"/>
        <v>0</v>
      </c>
      <c r="M422" s="135">
        <f t="shared" si="256"/>
        <v>0</v>
      </c>
      <c r="N422" s="135">
        <f t="shared" si="257"/>
        <v>0</v>
      </c>
      <c r="O422" s="135">
        <f t="shared" si="258"/>
        <v>0</v>
      </c>
      <c r="P422" s="135">
        <f t="shared" si="259"/>
        <v>0</v>
      </c>
      <c r="Q422" s="135">
        <f t="shared" si="260"/>
        <v>0</v>
      </c>
      <c r="R422" s="135">
        <f t="shared" si="261"/>
        <v>0</v>
      </c>
      <c r="S422" s="135">
        <f t="shared" si="262"/>
        <v>0</v>
      </c>
      <c r="T422" s="135">
        <f t="shared" si="263"/>
        <v>0</v>
      </c>
      <c r="U422" s="135">
        <f t="shared" si="264"/>
        <v>0</v>
      </c>
      <c r="V422" s="135">
        <f t="shared" si="265"/>
        <v>0</v>
      </c>
      <c r="W422" s="135">
        <f t="shared" si="266"/>
        <v>0</v>
      </c>
      <c r="X422" s="135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1">
        <v>39201</v>
      </c>
      <c r="E423" s="137" t="s">
        <v>310</v>
      </c>
      <c r="G423" s="43">
        <v>6.4</v>
      </c>
      <c r="H423" s="135" t="str">
        <f t="shared" si="252"/>
        <v>P, S, T &amp; D Plant - Demand</v>
      </c>
      <c r="I423" s="42">
        <f>'Dep. Res. Class'!K$158</f>
        <v>0</v>
      </c>
      <c r="J423" s="135">
        <f t="shared" si="253"/>
        <v>0</v>
      </c>
      <c r="K423" s="135">
        <f t="shared" si="254"/>
        <v>0</v>
      </c>
      <c r="L423" s="135">
        <f t="shared" si="255"/>
        <v>0</v>
      </c>
      <c r="M423" s="135">
        <f t="shared" si="256"/>
        <v>0</v>
      </c>
      <c r="N423" s="135">
        <f t="shared" si="257"/>
        <v>0</v>
      </c>
      <c r="O423" s="135">
        <f t="shared" si="258"/>
        <v>0</v>
      </c>
      <c r="P423" s="135">
        <f t="shared" si="259"/>
        <v>0</v>
      </c>
      <c r="Q423" s="135">
        <f t="shared" si="260"/>
        <v>0</v>
      </c>
      <c r="R423" s="135">
        <f t="shared" si="261"/>
        <v>0</v>
      </c>
      <c r="S423" s="135">
        <f t="shared" si="262"/>
        <v>0</v>
      </c>
      <c r="T423" s="135">
        <f t="shared" si="263"/>
        <v>0</v>
      </c>
      <c r="U423" s="135">
        <f t="shared" si="264"/>
        <v>0</v>
      </c>
      <c r="V423" s="135">
        <f t="shared" si="265"/>
        <v>0</v>
      </c>
      <c r="W423" s="135">
        <f t="shared" si="266"/>
        <v>0</v>
      </c>
      <c r="X423" s="135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1">
        <v>39202</v>
      </c>
      <c r="E424" s="137" t="s">
        <v>311</v>
      </c>
      <c r="G424" s="43">
        <v>6.4</v>
      </c>
      <c r="H424" s="135" t="str">
        <f t="shared" si="252"/>
        <v>P, S, T &amp; D Plant - Demand</v>
      </c>
      <c r="I424" s="42">
        <f>'Dep. Res. Class'!K$159</f>
        <v>0</v>
      </c>
      <c r="J424" s="135">
        <f t="shared" si="253"/>
        <v>0</v>
      </c>
      <c r="K424" s="135">
        <f t="shared" si="254"/>
        <v>0</v>
      </c>
      <c r="L424" s="135">
        <f t="shared" si="255"/>
        <v>0</v>
      </c>
      <c r="M424" s="135">
        <f t="shared" si="256"/>
        <v>0</v>
      </c>
      <c r="N424" s="135">
        <f t="shared" si="257"/>
        <v>0</v>
      </c>
      <c r="O424" s="135">
        <f t="shared" si="258"/>
        <v>0</v>
      </c>
      <c r="P424" s="135">
        <f t="shared" si="259"/>
        <v>0</v>
      </c>
      <c r="Q424" s="135">
        <f t="shared" si="260"/>
        <v>0</v>
      </c>
      <c r="R424" s="135">
        <f t="shared" si="261"/>
        <v>0</v>
      </c>
      <c r="S424" s="135">
        <f t="shared" si="262"/>
        <v>0</v>
      </c>
      <c r="T424" s="135">
        <f t="shared" si="263"/>
        <v>0</v>
      </c>
      <c r="U424" s="135">
        <f t="shared" si="264"/>
        <v>0</v>
      </c>
      <c r="V424" s="135">
        <f t="shared" si="265"/>
        <v>0</v>
      </c>
      <c r="W424" s="135">
        <f t="shared" si="266"/>
        <v>0</v>
      </c>
      <c r="X424" s="135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1">
        <v>39300</v>
      </c>
      <c r="E425" s="137" t="s">
        <v>197</v>
      </c>
      <c r="G425" s="43">
        <v>6.4</v>
      </c>
      <c r="H425" s="135" t="str">
        <f t="shared" si="252"/>
        <v>P, S, T &amp; D Plant - Demand</v>
      </c>
      <c r="I425" s="42">
        <f>'Dep. Res. Class'!K$160</f>
        <v>0</v>
      </c>
      <c r="J425" s="135">
        <f t="shared" si="253"/>
        <v>0</v>
      </c>
      <c r="K425" s="135">
        <f t="shared" si="254"/>
        <v>0</v>
      </c>
      <c r="L425" s="135">
        <f t="shared" si="255"/>
        <v>0</v>
      </c>
      <c r="M425" s="135">
        <f t="shared" si="256"/>
        <v>0</v>
      </c>
      <c r="N425" s="135">
        <f t="shared" si="257"/>
        <v>0</v>
      </c>
      <c r="O425" s="135">
        <f t="shared" si="258"/>
        <v>0</v>
      </c>
      <c r="P425" s="135">
        <f t="shared" si="259"/>
        <v>0</v>
      </c>
      <c r="Q425" s="135">
        <f t="shared" si="260"/>
        <v>0</v>
      </c>
      <c r="R425" s="135">
        <f t="shared" si="261"/>
        <v>0</v>
      </c>
      <c r="S425" s="135">
        <f t="shared" si="262"/>
        <v>0</v>
      </c>
      <c r="T425" s="135">
        <f t="shared" si="263"/>
        <v>0</v>
      </c>
      <c r="U425" s="135">
        <f t="shared" si="264"/>
        <v>0</v>
      </c>
      <c r="V425" s="135">
        <f t="shared" si="265"/>
        <v>0</v>
      </c>
      <c r="W425" s="135">
        <f t="shared" si="266"/>
        <v>0</v>
      </c>
      <c r="X425" s="135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1">
        <v>39400</v>
      </c>
      <c r="E426" s="137" t="s">
        <v>312</v>
      </c>
      <c r="G426" s="43">
        <v>6.4</v>
      </c>
      <c r="H426" s="135" t="str">
        <f t="shared" si="252"/>
        <v>P, S, T &amp; D Plant - Demand</v>
      </c>
      <c r="I426" s="42">
        <f>'Dep. Res. Class'!K$161</f>
        <v>0</v>
      </c>
      <c r="J426" s="135">
        <f t="shared" si="253"/>
        <v>0</v>
      </c>
      <c r="K426" s="135">
        <f t="shared" si="254"/>
        <v>0</v>
      </c>
      <c r="L426" s="135">
        <f t="shared" si="255"/>
        <v>0</v>
      </c>
      <c r="M426" s="135">
        <f t="shared" si="256"/>
        <v>0</v>
      </c>
      <c r="N426" s="135">
        <f t="shared" si="257"/>
        <v>0</v>
      </c>
      <c r="O426" s="135">
        <f t="shared" si="258"/>
        <v>0</v>
      </c>
      <c r="P426" s="135">
        <f t="shared" si="259"/>
        <v>0</v>
      </c>
      <c r="Q426" s="135">
        <f t="shared" si="260"/>
        <v>0</v>
      </c>
      <c r="R426" s="135">
        <f t="shared" si="261"/>
        <v>0</v>
      </c>
      <c r="S426" s="135">
        <f t="shared" si="262"/>
        <v>0</v>
      </c>
      <c r="T426" s="135">
        <f t="shared" si="263"/>
        <v>0</v>
      </c>
      <c r="U426" s="135">
        <f t="shared" si="264"/>
        <v>0</v>
      </c>
      <c r="V426" s="135">
        <f t="shared" si="265"/>
        <v>0</v>
      </c>
      <c r="W426" s="135">
        <f t="shared" si="266"/>
        <v>0</v>
      </c>
      <c r="X426" s="135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1">
        <v>39600</v>
      </c>
      <c r="E427" s="137" t="s">
        <v>313</v>
      </c>
      <c r="G427" s="43">
        <v>6.4</v>
      </c>
      <c r="H427" s="135" t="str">
        <f t="shared" si="252"/>
        <v>P, S, T &amp; D Plant - Demand</v>
      </c>
      <c r="I427" s="42">
        <f>'Dep. Res. Class'!K$162</f>
        <v>0</v>
      </c>
      <c r="J427" s="135">
        <f t="shared" si="253"/>
        <v>0</v>
      </c>
      <c r="K427" s="135">
        <f t="shared" si="254"/>
        <v>0</v>
      </c>
      <c r="L427" s="135">
        <f t="shared" si="255"/>
        <v>0</v>
      </c>
      <c r="M427" s="135">
        <f t="shared" si="256"/>
        <v>0</v>
      </c>
      <c r="N427" s="135">
        <f t="shared" si="257"/>
        <v>0</v>
      </c>
      <c r="O427" s="135">
        <f t="shared" si="258"/>
        <v>0</v>
      </c>
      <c r="P427" s="135">
        <f t="shared" si="259"/>
        <v>0</v>
      </c>
      <c r="Q427" s="135">
        <f t="shared" si="260"/>
        <v>0</v>
      </c>
      <c r="R427" s="135">
        <f t="shared" si="261"/>
        <v>0</v>
      </c>
      <c r="S427" s="135">
        <f t="shared" si="262"/>
        <v>0</v>
      </c>
      <c r="T427" s="135">
        <f t="shared" si="263"/>
        <v>0</v>
      </c>
      <c r="U427" s="135">
        <f t="shared" si="264"/>
        <v>0</v>
      </c>
      <c r="V427" s="135">
        <f t="shared" si="265"/>
        <v>0</v>
      </c>
      <c r="W427" s="135">
        <f t="shared" si="266"/>
        <v>0</v>
      </c>
      <c r="X427" s="135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1">
        <v>39603</v>
      </c>
      <c r="E428" s="137" t="s">
        <v>314</v>
      </c>
      <c r="G428" s="43">
        <v>6.4</v>
      </c>
      <c r="H428" s="135" t="str">
        <f t="shared" si="252"/>
        <v>P, S, T &amp; D Plant - Demand</v>
      </c>
      <c r="I428" s="42">
        <f>'Dep. Res. Class'!K$163</f>
        <v>0</v>
      </c>
      <c r="J428" s="135">
        <f t="shared" si="253"/>
        <v>0</v>
      </c>
      <c r="K428" s="135">
        <f t="shared" si="254"/>
        <v>0</v>
      </c>
      <c r="L428" s="135">
        <f t="shared" si="255"/>
        <v>0</v>
      </c>
      <c r="M428" s="135">
        <f t="shared" si="256"/>
        <v>0</v>
      </c>
      <c r="N428" s="135">
        <f t="shared" si="257"/>
        <v>0</v>
      </c>
      <c r="O428" s="135">
        <f t="shared" si="258"/>
        <v>0</v>
      </c>
      <c r="P428" s="135">
        <f t="shared" si="259"/>
        <v>0</v>
      </c>
      <c r="Q428" s="135">
        <f t="shared" si="260"/>
        <v>0</v>
      </c>
      <c r="R428" s="135">
        <f t="shared" si="261"/>
        <v>0</v>
      </c>
      <c r="S428" s="135">
        <f t="shared" si="262"/>
        <v>0</v>
      </c>
      <c r="T428" s="135">
        <f t="shared" si="263"/>
        <v>0</v>
      </c>
      <c r="U428" s="135">
        <f t="shared" si="264"/>
        <v>0</v>
      </c>
      <c r="V428" s="135">
        <f t="shared" si="265"/>
        <v>0</v>
      </c>
      <c r="W428" s="135">
        <f t="shared" si="266"/>
        <v>0</v>
      </c>
      <c r="X428" s="135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1">
        <v>39604</v>
      </c>
      <c r="E429" s="137" t="s">
        <v>315</v>
      </c>
      <c r="G429" s="43">
        <v>6.4</v>
      </c>
      <c r="H429" s="135" t="str">
        <f t="shared" si="252"/>
        <v>P, S, T &amp; D Plant - Demand</v>
      </c>
      <c r="I429" s="42">
        <f>'Dep. Res. Class'!K$164</f>
        <v>0</v>
      </c>
      <c r="J429" s="135">
        <f t="shared" si="253"/>
        <v>0</v>
      </c>
      <c r="K429" s="135">
        <f t="shared" si="254"/>
        <v>0</v>
      </c>
      <c r="L429" s="135">
        <f t="shared" si="255"/>
        <v>0</v>
      </c>
      <c r="M429" s="135">
        <f t="shared" si="256"/>
        <v>0</v>
      </c>
      <c r="N429" s="135">
        <f t="shared" si="257"/>
        <v>0</v>
      </c>
      <c r="O429" s="135">
        <f t="shared" si="258"/>
        <v>0</v>
      </c>
      <c r="P429" s="135">
        <f t="shared" si="259"/>
        <v>0</v>
      </c>
      <c r="Q429" s="135">
        <f t="shared" si="260"/>
        <v>0</v>
      </c>
      <c r="R429" s="135">
        <f t="shared" si="261"/>
        <v>0</v>
      </c>
      <c r="S429" s="135">
        <f t="shared" si="262"/>
        <v>0</v>
      </c>
      <c r="T429" s="135">
        <f t="shared" si="263"/>
        <v>0</v>
      </c>
      <c r="U429" s="135">
        <f t="shared" si="264"/>
        <v>0</v>
      </c>
      <c r="V429" s="135">
        <f t="shared" si="265"/>
        <v>0</v>
      </c>
      <c r="W429" s="135">
        <f t="shared" si="266"/>
        <v>0</v>
      </c>
      <c r="X429" s="135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1">
        <v>39605</v>
      </c>
      <c r="E430" s="140" t="s">
        <v>316</v>
      </c>
      <c r="G430" s="43">
        <v>6.4</v>
      </c>
      <c r="H430" s="135" t="str">
        <f t="shared" si="252"/>
        <v>P, S, T &amp; D Plant - Demand</v>
      </c>
      <c r="I430" s="42">
        <f>'Dep. Res. Class'!K$165</f>
        <v>0</v>
      </c>
      <c r="J430" s="135">
        <f t="shared" si="253"/>
        <v>0</v>
      </c>
      <c r="K430" s="135">
        <f t="shared" si="254"/>
        <v>0</v>
      </c>
      <c r="L430" s="135">
        <f t="shared" si="255"/>
        <v>0</v>
      </c>
      <c r="M430" s="135">
        <f t="shared" si="256"/>
        <v>0</v>
      </c>
      <c r="N430" s="135">
        <f t="shared" si="257"/>
        <v>0</v>
      </c>
      <c r="O430" s="135">
        <f t="shared" si="258"/>
        <v>0</v>
      </c>
      <c r="P430" s="135">
        <f t="shared" si="259"/>
        <v>0</v>
      </c>
      <c r="Q430" s="135">
        <f t="shared" si="260"/>
        <v>0</v>
      </c>
      <c r="R430" s="135">
        <f t="shared" si="261"/>
        <v>0</v>
      </c>
      <c r="S430" s="135">
        <f t="shared" si="262"/>
        <v>0</v>
      </c>
      <c r="T430" s="135">
        <f t="shared" si="263"/>
        <v>0</v>
      </c>
      <c r="U430" s="135">
        <f t="shared" si="264"/>
        <v>0</v>
      </c>
      <c r="V430" s="135">
        <f t="shared" si="265"/>
        <v>0</v>
      </c>
      <c r="W430" s="135">
        <f t="shared" si="266"/>
        <v>0</v>
      </c>
      <c r="X430" s="135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1">
        <v>39700</v>
      </c>
      <c r="E431" s="137" t="s">
        <v>317</v>
      </c>
      <c r="G431" s="43">
        <v>6.4</v>
      </c>
      <c r="H431" s="135" t="str">
        <f t="shared" si="252"/>
        <v>P, S, T &amp; D Plant - Demand</v>
      </c>
      <c r="I431" s="42">
        <f>'Dep. Res. Class'!K$166</f>
        <v>-2265.1862260110265</v>
      </c>
      <c r="J431" s="135">
        <f t="shared" si="253"/>
        <v>-1121.5448686416034</v>
      </c>
      <c r="K431" s="135">
        <f t="shared" si="254"/>
        <v>-570.44307645385982</v>
      </c>
      <c r="L431" s="135">
        <f t="shared" si="255"/>
        <v>-7.7030498523251838</v>
      </c>
      <c r="M431" s="135">
        <f t="shared" si="256"/>
        <v>-286.87956728182974</v>
      </c>
      <c r="N431" s="135">
        <f t="shared" si="257"/>
        <v>-278.61566378140816</v>
      </c>
      <c r="O431" s="135">
        <f t="shared" si="258"/>
        <v>0</v>
      </c>
      <c r="P431" s="135">
        <f t="shared" si="259"/>
        <v>0</v>
      </c>
      <c r="Q431" s="135">
        <f t="shared" si="260"/>
        <v>0</v>
      </c>
      <c r="R431" s="135">
        <f t="shared" si="261"/>
        <v>0</v>
      </c>
      <c r="S431" s="135">
        <f t="shared" si="262"/>
        <v>0</v>
      </c>
      <c r="T431" s="135">
        <f t="shared" si="263"/>
        <v>0</v>
      </c>
      <c r="U431" s="135">
        <f t="shared" si="264"/>
        <v>0</v>
      </c>
      <c r="V431" s="135">
        <f t="shared" si="265"/>
        <v>0</v>
      </c>
      <c r="W431" s="135">
        <f t="shared" si="266"/>
        <v>0</v>
      </c>
      <c r="X431" s="135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1">
        <v>39701</v>
      </c>
      <c r="E432" s="137" t="s">
        <v>318</v>
      </c>
      <c r="G432" s="43">
        <v>6.4</v>
      </c>
      <c r="H432" s="135" t="str">
        <f t="shared" si="252"/>
        <v>P, S, T &amp; D Plant - Demand</v>
      </c>
      <c r="I432" s="42">
        <f>'Dep. Res. Class'!K$167</f>
        <v>0</v>
      </c>
      <c r="J432" s="135">
        <f t="shared" si="253"/>
        <v>0</v>
      </c>
      <c r="K432" s="135">
        <f t="shared" si="254"/>
        <v>0</v>
      </c>
      <c r="L432" s="135">
        <f t="shared" si="255"/>
        <v>0</v>
      </c>
      <c r="M432" s="135">
        <f t="shared" si="256"/>
        <v>0</v>
      </c>
      <c r="N432" s="135">
        <f t="shared" si="257"/>
        <v>0</v>
      </c>
      <c r="O432" s="135">
        <f t="shared" si="258"/>
        <v>0</v>
      </c>
      <c r="P432" s="135">
        <f t="shared" si="259"/>
        <v>0</v>
      </c>
      <c r="Q432" s="135">
        <f t="shared" si="260"/>
        <v>0</v>
      </c>
      <c r="R432" s="135">
        <f t="shared" si="261"/>
        <v>0</v>
      </c>
      <c r="S432" s="135">
        <f t="shared" si="262"/>
        <v>0</v>
      </c>
      <c r="T432" s="135">
        <f t="shared" si="263"/>
        <v>0</v>
      </c>
      <c r="U432" s="135">
        <f t="shared" si="264"/>
        <v>0</v>
      </c>
      <c r="V432" s="135">
        <f t="shared" si="265"/>
        <v>0</v>
      </c>
      <c r="W432" s="135">
        <f t="shared" si="266"/>
        <v>0</v>
      </c>
      <c r="X432" s="135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1">
        <v>39702</v>
      </c>
      <c r="E433" s="137" t="s">
        <v>319</v>
      </c>
      <c r="G433" s="43">
        <v>6.4</v>
      </c>
      <c r="H433" s="135" t="str">
        <f t="shared" si="252"/>
        <v>P, S, T &amp; D Plant - Demand</v>
      </c>
      <c r="I433" s="42">
        <f>'Dep. Res. Class'!K$168</f>
        <v>0</v>
      </c>
      <c r="J433" s="135">
        <f t="shared" si="253"/>
        <v>0</v>
      </c>
      <c r="K433" s="135">
        <f t="shared" si="254"/>
        <v>0</v>
      </c>
      <c r="L433" s="135">
        <f t="shared" si="255"/>
        <v>0</v>
      </c>
      <c r="M433" s="135">
        <f t="shared" si="256"/>
        <v>0</v>
      </c>
      <c r="N433" s="135">
        <f t="shared" si="257"/>
        <v>0</v>
      </c>
      <c r="O433" s="135">
        <f t="shared" si="258"/>
        <v>0</v>
      </c>
      <c r="P433" s="135">
        <f t="shared" si="259"/>
        <v>0</v>
      </c>
      <c r="Q433" s="135">
        <f t="shared" si="260"/>
        <v>0</v>
      </c>
      <c r="R433" s="135">
        <f t="shared" si="261"/>
        <v>0</v>
      </c>
      <c r="S433" s="135">
        <f t="shared" si="262"/>
        <v>0</v>
      </c>
      <c r="T433" s="135">
        <f t="shared" si="263"/>
        <v>0</v>
      </c>
      <c r="U433" s="135">
        <f t="shared" si="264"/>
        <v>0</v>
      </c>
      <c r="V433" s="135">
        <f t="shared" si="265"/>
        <v>0</v>
      </c>
      <c r="W433" s="135">
        <f t="shared" si="266"/>
        <v>0</v>
      </c>
      <c r="X433" s="135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1">
        <v>39705</v>
      </c>
      <c r="E434" s="137" t="s">
        <v>320</v>
      </c>
      <c r="G434" s="43">
        <v>6.4</v>
      </c>
      <c r="H434" s="135" t="str">
        <f t="shared" si="252"/>
        <v>P, S, T &amp; D Plant - Demand</v>
      </c>
      <c r="I434" s="42">
        <f>'Dep. Res. Class'!K$169</f>
        <v>0</v>
      </c>
      <c r="J434" s="135">
        <f t="shared" si="253"/>
        <v>0</v>
      </c>
      <c r="K434" s="135">
        <f t="shared" si="254"/>
        <v>0</v>
      </c>
      <c r="L434" s="135">
        <f t="shared" si="255"/>
        <v>0</v>
      </c>
      <c r="M434" s="135">
        <f t="shared" si="256"/>
        <v>0</v>
      </c>
      <c r="N434" s="135">
        <f t="shared" si="257"/>
        <v>0</v>
      </c>
      <c r="O434" s="135">
        <f t="shared" si="258"/>
        <v>0</v>
      </c>
      <c r="P434" s="135">
        <f t="shared" si="259"/>
        <v>0</v>
      </c>
      <c r="Q434" s="135">
        <f t="shared" si="260"/>
        <v>0</v>
      </c>
      <c r="R434" s="135">
        <f t="shared" si="261"/>
        <v>0</v>
      </c>
      <c r="S434" s="135">
        <f t="shared" si="262"/>
        <v>0</v>
      </c>
      <c r="T434" s="135">
        <f t="shared" si="263"/>
        <v>0</v>
      </c>
      <c r="U434" s="135">
        <f t="shared" si="264"/>
        <v>0</v>
      </c>
      <c r="V434" s="135">
        <f t="shared" si="265"/>
        <v>0</v>
      </c>
      <c r="W434" s="135">
        <f t="shared" si="266"/>
        <v>0</v>
      </c>
      <c r="X434" s="135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1">
        <v>39800</v>
      </c>
      <c r="E435" s="137" t="s">
        <v>321</v>
      </c>
      <c r="G435" s="43">
        <v>6.4</v>
      </c>
      <c r="H435" s="135" t="str">
        <f t="shared" si="252"/>
        <v>P, S, T &amp; D Plant - Demand</v>
      </c>
      <c r="I435" s="42">
        <f>'Dep. Res. Class'!K$170</f>
        <v>199786.51310645897</v>
      </c>
      <c r="J435" s="135">
        <f t="shared" si="253"/>
        <v>98918.815603488838</v>
      </c>
      <c r="K435" s="135">
        <f t="shared" si="254"/>
        <v>50312.346005711173</v>
      </c>
      <c r="L435" s="135">
        <f t="shared" si="255"/>
        <v>679.39909425962617</v>
      </c>
      <c r="M435" s="135">
        <f t="shared" si="256"/>
        <v>25302.409034005646</v>
      </c>
      <c r="N435" s="135">
        <f t="shared" si="257"/>
        <v>24573.543368993673</v>
      </c>
      <c r="O435" s="135">
        <f t="shared" si="258"/>
        <v>0</v>
      </c>
      <c r="P435" s="135">
        <f t="shared" si="259"/>
        <v>0</v>
      </c>
      <c r="Q435" s="135">
        <f t="shared" si="260"/>
        <v>0</v>
      </c>
      <c r="R435" s="135">
        <f t="shared" si="261"/>
        <v>0</v>
      </c>
      <c r="S435" s="135">
        <f t="shared" si="262"/>
        <v>0</v>
      </c>
      <c r="T435" s="135">
        <f t="shared" si="263"/>
        <v>0</v>
      </c>
      <c r="U435" s="135">
        <f t="shared" si="264"/>
        <v>0</v>
      </c>
      <c r="V435" s="135">
        <f t="shared" si="265"/>
        <v>0</v>
      </c>
      <c r="W435" s="135">
        <f t="shared" si="266"/>
        <v>0</v>
      </c>
      <c r="X435" s="135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1">
        <v>39900</v>
      </c>
      <c r="E436" s="137" t="s">
        <v>322</v>
      </c>
      <c r="G436" s="43">
        <v>6.4</v>
      </c>
      <c r="H436" s="135" t="str">
        <f t="shared" si="252"/>
        <v>P, S, T &amp; D Plant - Demand</v>
      </c>
      <c r="I436" s="42">
        <f>'Dep. Res. Class'!K$171</f>
        <v>0</v>
      </c>
      <c r="J436" s="135">
        <f t="shared" si="253"/>
        <v>0</v>
      </c>
      <c r="K436" s="135">
        <f t="shared" si="254"/>
        <v>0</v>
      </c>
      <c r="L436" s="135">
        <f t="shared" si="255"/>
        <v>0</v>
      </c>
      <c r="M436" s="135">
        <f t="shared" si="256"/>
        <v>0</v>
      </c>
      <c r="N436" s="135">
        <f t="shared" si="257"/>
        <v>0</v>
      </c>
      <c r="O436" s="135">
        <f t="shared" si="258"/>
        <v>0</v>
      </c>
      <c r="P436" s="135">
        <f t="shared" si="259"/>
        <v>0</v>
      </c>
      <c r="Q436" s="135">
        <f t="shared" si="260"/>
        <v>0</v>
      </c>
      <c r="R436" s="135">
        <f t="shared" si="261"/>
        <v>0</v>
      </c>
      <c r="S436" s="135">
        <f t="shared" si="262"/>
        <v>0</v>
      </c>
      <c r="T436" s="135">
        <f t="shared" si="263"/>
        <v>0</v>
      </c>
      <c r="U436" s="135">
        <f t="shared" si="264"/>
        <v>0</v>
      </c>
      <c r="V436" s="135">
        <f t="shared" si="265"/>
        <v>0</v>
      </c>
      <c r="W436" s="135">
        <f t="shared" si="266"/>
        <v>0</v>
      </c>
      <c r="X436" s="135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1">
        <v>39901</v>
      </c>
      <c r="E437" s="137" t="s">
        <v>323</v>
      </c>
      <c r="G437" s="43">
        <v>6.4</v>
      </c>
      <c r="H437" s="135" t="str">
        <f t="shared" si="252"/>
        <v>P, S, T &amp; D Plant - Demand</v>
      </c>
      <c r="I437" s="42">
        <f>'Dep. Res. Class'!K$172</f>
        <v>-9998.6429325254176</v>
      </c>
      <c r="J437" s="135">
        <f t="shared" si="253"/>
        <v>-4950.55397458475</v>
      </c>
      <c r="K437" s="135">
        <f t="shared" si="254"/>
        <v>-2517.9636752592883</v>
      </c>
      <c r="L437" s="135">
        <f t="shared" si="255"/>
        <v>-34.001639282644675</v>
      </c>
      <c r="M437" s="135">
        <f t="shared" si="256"/>
        <v>-1266.3004590751268</v>
      </c>
      <c r="N437" s="135">
        <f t="shared" si="257"/>
        <v>-1229.8231843236072</v>
      </c>
      <c r="O437" s="135">
        <f t="shared" si="258"/>
        <v>0</v>
      </c>
      <c r="P437" s="135">
        <f t="shared" si="259"/>
        <v>0</v>
      </c>
      <c r="Q437" s="135">
        <f t="shared" si="260"/>
        <v>0</v>
      </c>
      <c r="R437" s="135">
        <f t="shared" si="261"/>
        <v>0</v>
      </c>
      <c r="S437" s="135">
        <f t="shared" si="262"/>
        <v>0</v>
      </c>
      <c r="T437" s="135">
        <f t="shared" si="263"/>
        <v>0</v>
      </c>
      <c r="U437" s="135">
        <f t="shared" si="264"/>
        <v>0</v>
      </c>
      <c r="V437" s="135">
        <f t="shared" si="265"/>
        <v>0</v>
      </c>
      <c r="W437" s="135">
        <f t="shared" si="266"/>
        <v>0</v>
      </c>
      <c r="X437" s="135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1">
        <v>39902</v>
      </c>
      <c r="E438" s="137" t="s">
        <v>324</v>
      </c>
      <c r="G438" s="43">
        <v>6.4</v>
      </c>
      <c r="H438" s="135" t="str">
        <f t="shared" si="252"/>
        <v>P, S, T &amp; D Plant - Demand</v>
      </c>
      <c r="I438" s="42">
        <f>'Dep. Res. Class'!K$173</f>
        <v>0</v>
      </c>
      <c r="J438" s="135">
        <f t="shared" si="253"/>
        <v>0</v>
      </c>
      <c r="K438" s="135">
        <f t="shared" si="254"/>
        <v>0</v>
      </c>
      <c r="L438" s="135">
        <f t="shared" si="255"/>
        <v>0</v>
      </c>
      <c r="M438" s="135">
        <f t="shared" si="256"/>
        <v>0</v>
      </c>
      <c r="N438" s="135">
        <f t="shared" si="257"/>
        <v>0</v>
      </c>
      <c r="O438" s="135">
        <f t="shared" si="258"/>
        <v>0</v>
      </c>
      <c r="P438" s="135">
        <f t="shared" si="259"/>
        <v>0</v>
      </c>
      <c r="Q438" s="135">
        <f t="shared" si="260"/>
        <v>0</v>
      </c>
      <c r="R438" s="135">
        <f t="shared" si="261"/>
        <v>0</v>
      </c>
      <c r="S438" s="135">
        <f t="shared" si="262"/>
        <v>0</v>
      </c>
      <c r="T438" s="135">
        <f t="shared" si="263"/>
        <v>0</v>
      </c>
      <c r="U438" s="135">
        <f t="shared" si="264"/>
        <v>0</v>
      </c>
      <c r="V438" s="135">
        <f t="shared" si="265"/>
        <v>0</v>
      </c>
      <c r="W438" s="135">
        <f t="shared" si="266"/>
        <v>0</v>
      </c>
      <c r="X438" s="135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1">
        <v>39903</v>
      </c>
      <c r="E439" s="137" t="s">
        <v>325</v>
      </c>
      <c r="G439" s="43">
        <v>6.4</v>
      </c>
      <c r="H439" s="135" t="str">
        <f t="shared" si="252"/>
        <v>P, S, T &amp; D Plant - Demand</v>
      </c>
      <c r="I439" s="42">
        <f>'Dep. Res. Class'!K$174</f>
        <v>0</v>
      </c>
      <c r="J439" s="135">
        <f t="shared" si="253"/>
        <v>0</v>
      </c>
      <c r="K439" s="135">
        <f t="shared" si="254"/>
        <v>0</v>
      </c>
      <c r="L439" s="135">
        <f t="shared" si="255"/>
        <v>0</v>
      </c>
      <c r="M439" s="135">
        <f t="shared" si="256"/>
        <v>0</v>
      </c>
      <c r="N439" s="135">
        <f t="shared" si="257"/>
        <v>0</v>
      </c>
      <c r="O439" s="135">
        <f t="shared" si="258"/>
        <v>0</v>
      </c>
      <c r="P439" s="135">
        <f t="shared" si="259"/>
        <v>0</v>
      </c>
      <c r="Q439" s="135">
        <f t="shared" si="260"/>
        <v>0</v>
      </c>
      <c r="R439" s="135">
        <f t="shared" si="261"/>
        <v>0</v>
      </c>
      <c r="S439" s="135">
        <f t="shared" si="262"/>
        <v>0</v>
      </c>
      <c r="T439" s="135">
        <f t="shared" si="263"/>
        <v>0</v>
      </c>
      <c r="U439" s="135">
        <f t="shared" si="264"/>
        <v>0</v>
      </c>
      <c r="V439" s="135">
        <f t="shared" si="265"/>
        <v>0</v>
      </c>
      <c r="W439" s="135">
        <f t="shared" si="266"/>
        <v>0</v>
      </c>
      <c r="X439" s="135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1">
        <v>39904</v>
      </c>
      <c r="E440" s="137" t="s">
        <v>326</v>
      </c>
      <c r="G440" s="43">
        <v>6.4</v>
      </c>
      <c r="H440" s="135" t="str">
        <f t="shared" si="252"/>
        <v>P, S, T &amp; D Plant - Demand</v>
      </c>
      <c r="I440" s="42">
        <f>'Dep. Res. Class'!K$175</f>
        <v>0</v>
      </c>
      <c r="J440" s="135">
        <f t="shared" si="253"/>
        <v>0</v>
      </c>
      <c r="K440" s="135">
        <f t="shared" si="254"/>
        <v>0</v>
      </c>
      <c r="L440" s="135">
        <f t="shared" si="255"/>
        <v>0</v>
      </c>
      <c r="M440" s="135">
        <f t="shared" si="256"/>
        <v>0</v>
      </c>
      <c r="N440" s="135">
        <f t="shared" si="257"/>
        <v>0</v>
      </c>
      <c r="O440" s="135">
        <f t="shared" si="258"/>
        <v>0</v>
      </c>
      <c r="P440" s="135">
        <f t="shared" si="259"/>
        <v>0</v>
      </c>
      <c r="Q440" s="135">
        <f t="shared" si="260"/>
        <v>0</v>
      </c>
      <c r="R440" s="135">
        <f t="shared" si="261"/>
        <v>0</v>
      </c>
      <c r="S440" s="135">
        <f t="shared" si="262"/>
        <v>0</v>
      </c>
      <c r="T440" s="135">
        <f t="shared" si="263"/>
        <v>0</v>
      </c>
      <c r="U440" s="135">
        <f t="shared" si="264"/>
        <v>0</v>
      </c>
      <c r="V440" s="135">
        <f t="shared" si="265"/>
        <v>0</v>
      </c>
      <c r="W440" s="135">
        <f t="shared" si="266"/>
        <v>0</v>
      </c>
      <c r="X440" s="135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1">
        <v>39905</v>
      </c>
      <c r="E441" s="137" t="s">
        <v>327</v>
      </c>
      <c r="G441" s="43">
        <v>6.4</v>
      </c>
      <c r="H441" s="135" t="str">
        <f t="shared" si="252"/>
        <v>P, S, T &amp; D Plant - Demand</v>
      </c>
      <c r="I441" s="42">
        <f>'Dep. Res. Class'!K$176</f>
        <v>0</v>
      </c>
      <c r="J441" s="135">
        <f t="shared" si="253"/>
        <v>0</v>
      </c>
      <c r="K441" s="135">
        <f t="shared" si="254"/>
        <v>0</v>
      </c>
      <c r="L441" s="135">
        <f t="shared" si="255"/>
        <v>0</v>
      </c>
      <c r="M441" s="135">
        <f t="shared" si="256"/>
        <v>0</v>
      </c>
      <c r="N441" s="135">
        <f t="shared" si="257"/>
        <v>0</v>
      </c>
      <c r="O441" s="135">
        <f t="shared" si="258"/>
        <v>0</v>
      </c>
      <c r="P441" s="135">
        <f t="shared" si="259"/>
        <v>0</v>
      </c>
      <c r="Q441" s="135">
        <f t="shared" si="260"/>
        <v>0</v>
      </c>
      <c r="R441" s="135">
        <f t="shared" si="261"/>
        <v>0</v>
      </c>
      <c r="S441" s="135">
        <f t="shared" si="262"/>
        <v>0</v>
      </c>
      <c r="T441" s="135">
        <f t="shared" si="263"/>
        <v>0</v>
      </c>
      <c r="U441" s="135">
        <f t="shared" si="264"/>
        <v>0</v>
      </c>
      <c r="V441" s="135">
        <f t="shared" si="265"/>
        <v>0</v>
      </c>
      <c r="W441" s="135">
        <f t="shared" si="266"/>
        <v>0</v>
      </c>
      <c r="X441" s="135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1">
        <v>39906</v>
      </c>
      <c r="E442" s="137" t="s">
        <v>328</v>
      </c>
      <c r="G442" s="43">
        <v>6.4</v>
      </c>
      <c r="H442" s="135" t="str">
        <f t="shared" si="252"/>
        <v>P, S, T &amp; D Plant - Demand</v>
      </c>
      <c r="I442" s="42">
        <f>'Dep. Res. Class'!K$177</f>
        <v>21318.5735335953</v>
      </c>
      <c r="J442" s="135">
        <f t="shared" si="253"/>
        <v>10555.307320346614</v>
      </c>
      <c r="K442" s="135">
        <f t="shared" si="254"/>
        <v>5368.6679410581655</v>
      </c>
      <c r="L442" s="135">
        <f t="shared" si="255"/>
        <v>72.496482992893434</v>
      </c>
      <c r="M442" s="135">
        <f t="shared" si="256"/>
        <v>2699.9383450930081</v>
      </c>
      <c r="N442" s="135">
        <f t="shared" si="257"/>
        <v>2622.1634441046176</v>
      </c>
      <c r="O442" s="135">
        <f t="shared" si="258"/>
        <v>0</v>
      </c>
      <c r="P442" s="135">
        <f t="shared" si="259"/>
        <v>0</v>
      </c>
      <c r="Q442" s="135">
        <f t="shared" si="260"/>
        <v>0</v>
      </c>
      <c r="R442" s="135">
        <f t="shared" si="261"/>
        <v>0</v>
      </c>
      <c r="S442" s="135">
        <f t="shared" si="262"/>
        <v>0</v>
      </c>
      <c r="T442" s="135">
        <f t="shared" si="263"/>
        <v>0</v>
      </c>
      <c r="U442" s="135">
        <f t="shared" si="264"/>
        <v>0</v>
      </c>
      <c r="V442" s="135">
        <f t="shared" si="265"/>
        <v>0</v>
      </c>
      <c r="W442" s="135">
        <f t="shared" si="266"/>
        <v>0</v>
      </c>
      <c r="X442" s="135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1">
        <v>39907</v>
      </c>
      <c r="E443" s="137" t="s">
        <v>329</v>
      </c>
      <c r="G443" s="43">
        <v>6.4</v>
      </c>
      <c r="H443" s="135" t="str">
        <f t="shared" si="252"/>
        <v>P, S, T &amp; D Plant - Demand</v>
      </c>
      <c r="I443" s="42">
        <f>'Dep. Res. Class'!K$178</f>
        <v>6363.7145789506276</v>
      </c>
      <c r="J443" s="135">
        <f t="shared" si="253"/>
        <v>3150.8188375709719</v>
      </c>
      <c r="K443" s="135">
        <f t="shared" si="254"/>
        <v>1602.5776955581771</v>
      </c>
      <c r="L443" s="135">
        <f t="shared" si="255"/>
        <v>21.640609537852026</v>
      </c>
      <c r="M443" s="135">
        <f t="shared" si="256"/>
        <v>805.94684169933691</v>
      </c>
      <c r="N443" s="135">
        <f t="shared" si="257"/>
        <v>782.73059458428941</v>
      </c>
      <c r="O443" s="135">
        <f t="shared" si="258"/>
        <v>0</v>
      </c>
      <c r="P443" s="135">
        <f t="shared" si="259"/>
        <v>0</v>
      </c>
      <c r="Q443" s="135">
        <f t="shared" si="260"/>
        <v>0</v>
      </c>
      <c r="R443" s="135">
        <f t="shared" si="261"/>
        <v>0</v>
      </c>
      <c r="S443" s="135">
        <f t="shared" si="262"/>
        <v>0</v>
      </c>
      <c r="T443" s="135">
        <f t="shared" si="263"/>
        <v>0</v>
      </c>
      <c r="U443" s="135">
        <f t="shared" si="264"/>
        <v>0</v>
      </c>
      <c r="V443" s="135">
        <f t="shared" si="265"/>
        <v>0</v>
      </c>
      <c r="W443" s="135">
        <f t="shared" si="266"/>
        <v>0</v>
      </c>
      <c r="X443" s="135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1">
        <v>39908</v>
      </c>
      <c r="E444" s="137" t="s">
        <v>330</v>
      </c>
      <c r="G444" s="43">
        <v>6.4</v>
      </c>
      <c r="H444" s="135" t="str">
        <f t="shared" si="252"/>
        <v>P, S, T &amp; D Plant - Demand</v>
      </c>
      <c r="I444" s="42">
        <f>'Dep. Res. Class'!K$179</f>
        <v>238015.34167123245</v>
      </c>
      <c r="J444" s="135">
        <f t="shared" si="253"/>
        <v>117846.77217441695</v>
      </c>
      <c r="K444" s="135">
        <f t="shared" si="254"/>
        <v>59939.532647278902</v>
      </c>
      <c r="L444" s="135">
        <f t="shared" si="255"/>
        <v>809.401020303922</v>
      </c>
      <c r="M444" s="135">
        <f t="shared" si="256"/>
        <v>30143.984384596748</v>
      </c>
      <c r="N444" s="135">
        <f t="shared" si="257"/>
        <v>29275.651444635918</v>
      </c>
      <c r="O444" s="135">
        <f t="shared" si="258"/>
        <v>0</v>
      </c>
      <c r="P444" s="135">
        <f t="shared" si="259"/>
        <v>0</v>
      </c>
      <c r="Q444" s="135">
        <f t="shared" si="260"/>
        <v>0</v>
      </c>
      <c r="R444" s="135">
        <f t="shared" si="261"/>
        <v>0</v>
      </c>
      <c r="S444" s="135">
        <f t="shared" si="262"/>
        <v>0</v>
      </c>
      <c r="T444" s="135">
        <f t="shared" si="263"/>
        <v>0</v>
      </c>
      <c r="U444" s="135">
        <f t="shared" si="264"/>
        <v>0</v>
      </c>
      <c r="V444" s="135">
        <f t="shared" si="265"/>
        <v>0</v>
      </c>
      <c r="W444" s="135">
        <f t="shared" si="266"/>
        <v>0</v>
      </c>
      <c r="X444" s="135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1">
        <v>39909</v>
      </c>
      <c r="E445" s="137" t="s">
        <v>331</v>
      </c>
      <c r="G445" s="43">
        <v>6.4</v>
      </c>
      <c r="H445" s="135" t="str">
        <f t="shared" si="252"/>
        <v>P, S, T &amp; D Plant - Demand</v>
      </c>
      <c r="I445" s="42">
        <f>'Dep. Res. Class'!K$180</f>
        <v>0</v>
      </c>
      <c r="J445" s="135">
        <f t="shared" si="253"/>
        <v>0</v>
      </c>
      <c r="K445" s="135">
        <f t="shared" si="254"/>
        <v>0</v>
      </c>
      <c r="L445" s="135">
        <f t="shared" si="255"/>
        <v>0</v>
      </c>
      <c r="M445" s="135">
        <f t="shared" si="256"/>
        <v>0</v>
      </c>
      <c r="N445" s="135">
        <f t="shared" si="257"/>
        <v>0</v>
      </c>
      <c r="O445" s="135">
        <f t="shared" si="258"/>
        <v>0</v>
      </c>
      <c r="P445" s="135">
        <f t="shared" si="259"/>
        <v>0</v>
      </c>
      <c r="Q445" s="135">
        <f t="shared" si="260"/>
        <v>0</v>
      </c>
      <c r="R445" s="135">
        <f t="shared" si="261"/>
        <v>0</v>
      </c>
      <c r="S445" s="135">
        <f t="shared" si="262"/>
        <v>0</v>
      </c>
      <c r="T445" s="135">
        <f t="shared" si="263"/>
        <v>0</v>
      </c>
      <c r="U445" s="135">
        <f t="shared" si="264"/>
        <v>0</v>
      </c>
      <c r="V445" s="135">
        <f t="shared" si="265"/>
        <v>0</v>
      </c>
      <c r="W445" s="135">
        <f t="shared" si="266"/>
        <v>0</v>
      </c>
      <c r="X445" s="135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1">
        <v>39924</v>
      </c>
      <c r="E446" s="137" t="s">
        <v>332</v>
      </c>
      <c r="G446" s="43">
        <v>6.4</v>
      </c>
      <c r="H446" s="135" t="str">
        <f t="shared" si="252"/>
        <v>P, S, T &amp; D Plant - Demand</v>
      </c>
      <c r="I446" s="42">
        <f>'Dep. Res. Class'!K$181</f>
        <v>0</v>
      </c>
      <c r="J446" s="135">
        <f t="shared" si="253"/>
        <v>0</v>
      </c>
      <c r="K446" s="135">
        <f t="shared" si="254"/>
        <v>0</v>
      </c>
      <c r="L446" s="135">
        <f t="shared" si="255"/>
        <v>0</v>
      </c>
      <c r="M446" s="135">
        <f t="shared" si="256"/>
        <v>0</v>
      </c>
      <c r="N446" s="135">
        <f t="shared" si="257"/>
        <v>0</v>
      </c>
      <c r="O446" s="135">
        <f t="shared" si="258"/>
        <v>0</v>
      </c>
      <c r="P446" s="135">
        <f t="shared" si="259"/>
        <v>0</v>
      </c>
      <c r="Q446" s="135">
        <f t="shared" si="260"/>
        <v>0</v>
      </c>
      <c r="R446" s="135">
        <f t="shared" si="261"/>
        <v>0</v>
      </c>
      <c r="S446" s="135">
        <f t="shared" si="262"/>
        <v>0</v>
      </c>
      <c r="T446" s="135">
        <f t="shared" si="263"/>
        <v>0</v>
      </c>
      <c r="U446" s="135">
        <f t="shared" si="264"/>
        <v>0</v>
      </c>
      <c r="V446" s="135">
        <f t="shared" si="265"/>
        <v>0</v>
      </c>
      <c r="W446" s="135">
        <f t="shared" si="266"/>
        <v>0</v>
      </c>
      <c r="X446" s="135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7" t="s">
        <v>366</v>
      </c>
      <c r="G447" s="43">
        <v>6.4</v>
      </c>
      <c r="H447" s="135" t="str">
        <f t="shared" si="252"/>
        <v>P, S, T &amp; D Plant - Demand</v>
      </c>
      <c r="I447" s="42">
        <f>'Dep. Res. Class'!K$182</f>
        <v>15087.24428068093</v>
      </c>
      <c r="J447" s="135">
        <f t="shared" si="253"/>
        <v>7470.0354481396662</v>
      </c>
      <c r="K447" s="135">
        <f t="shared" si="254"/>
        <v>3799.4289139919201</v>
      </c>
      <c r="L447" s="135">
        <f t="shared" si="255"/>
        <v>51.306066359476219</v>
      </c>
      <c r="M447" s="135">
        <f t="shared" si="256"/>
        <v>1910.7577385983702</v>
      </c>
      <c r="N447" s="135">
        <f t="shared" si="257"/>
        <v>1855.7161135914964</v>
      </c>
      <c r="O447" s="135">
        <f t="shared" si="258"/>
        <v>0</v>
      </c>
      <c r="P447" s="135">
        <f t="shared" si="259"/>
        <v>0</v>
      </c>
      <c r="Q447" s="135">
        <f t="shared" si="260"/>
        <v>0</v>
      </c>
      <c r="R447" s="135">
        <f t="shared" si="261"/>
        <v>0</v>
      </c>
      <c r="S447" s="135">
        <f t="shared" si="262"/>
        <v>0</v>
      </c>
      <c r="T447" s="135">
        <f t="shared" si="263"/>
        <v>0</v>
      </c>
      <c r="U447" s="135">
        <f t="shared" si="264"/>
        <v>0</v>
      </c>
      <c r="V447" s="135">
        <f t="shared" si="265"/>
        <v>0</v>
      </c>
      <c r="W447" s="135">
        <f t="shared" si="266"/>
        <v>0</v>
      </c>
      <c r="X447" s="135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0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522975.83563560556</v>
      </c>
      <c r="J449" s="135">
        <f t="shared" ref="J449:X449" si="269">SUM(J413:J447)</f>
        <v>258937.14969014339</v>
      </c>
      <c r="K449" s="135">
        <f t="shared" si="269"/>
        <v>131701.2884703771</v>
      </c>
      <c r="L449" s="135">
        <f t="shared" si="269"/>
        <v>1778.4449186575982</v>
      </c>
      <c r="M449" s="135">
        <f t="shared" si="269"/>
        <v>66233.442400097629</v>
      </c>
      <c r="N449" s="135">
        <f t="shared" si="269"/>
        <v>64325.510156329896</v>
      </c>
      <c r="O449" s="135">
        <f t="shared" si="269"/>
        <v>0</v>
      </c>
      <c r="P449" s="135">
        <f t="shared" si="269"/>
        <v>0</v>
      </c>
      <c r="Q449" s="135">
        <f t="shared" si="269"/>
        <v>0</v>
      </c>
      <c r="R449" s="135">
        <f t="shared" si="269"/>
        <v>0</v>
      </c>
      <c r="S449" s="135">
        <f t="shared" si="269"/>
        <v>0</v>
      </c>
      <c r="T449" s="135">
        <f t="shared" si="269"/>
        <v>0</v>
      </c>
      <c r="U449" s="135">
        <f t="shared" si="269"/>
        <v>0</v>
      </c>
      <c r="V449" s="135">
        <f t="shared" si="269"/>
        <v>0</v>
      </c>
      <c r="W449" s="135">
        <f t="shared" si="269"/>
        <v>0</v>
      </c>
      <c r="X449" s="135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0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361</v>
      </c>
      <c r="E451" s="44"/>
      <c r="G451" s="43"/>
      <c r="H451" s="44"/>
      <c r="I451" s="42"/>
      <c r="J451" s="150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0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0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0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8">
        <v>37400</v>
      </c>
      <c r="E455" s="137" t="s">
        <v>125</v>
      </c>
      <c r="G455" s="43">
        <v>6.4</v>
      </c>
      <c r="H455" s="135" t="str">
        <f t="shared" ref="H455:H489" si="270">VLOOKUP($G455,alloc,3)</f>
        <v>P, S, T &amp; D Plant - Demand</v>
      </c>
      <c r="I455" s="42">
        <f>'Dep. Res. Class'!K$190</f>
        <v>0</v>
      </c>
      <c r="J455" s="135">
        <f t="shared" ref="J455:J489" si="271">$I455*VLOOKUP($G455,alloc,6)</f>
        <v>0</v>
      </c>
      <c r="K455" s="135">
        <f t="shared" ref="K455:K489" si="272">$I455*VLOOKUP($G455,alloc,7)</f>
        <v>0</v>
      </c>
      <c r="L455" s="135">
        <f t="shared" ref="L455:L489" si="273">$I455*VLOOKUP($G455,alloc,8)</f>
        <v>0</v>
      </c>
      <c r="M455" s="135">
        <f t="shared" ref="M455:M489" si="274">$I455*VLOOKUP($G455,alloc,9)</f>
        <v>0</v>
      </c>
      <c r="N455" s="135">
        <f t="shared" ref="N455:N489" si="275">$I455*VLOOKUP($G455,alloc,10)</f>
        <v>0</v>
      </c>
      <c r="O455" s="135">
        <f t="shared" ref="O455:O489" si="276">$I455*VLOOKUP($G455,alloc,11)</f>
        <v>0</v>
      </c>
      <c r="P455" s="135">
        <f t="shared" ref="P455:P489" si="277">$I455*VLOOKUP($G455,alloc,12)</f>
        <v>0</v>
      </c>
      <c r="Q455" s="135">
        <f t="shared" ref="Q455:Q489" si="278">$I455*VLOOKUP($G455,alloc,13)</f>
        <v>0</v>
      </c>
      <c r="R455" s="135">
        <f t="shared" ref="R455:R489" si="279">$I455*VLOOKUP($G455,alloc,14)</f>
        <v>0</v>
      </c>
      <c r="S455" s="135">
        <f t="shared" ref="S455:S489" si="280">$I455*VLOOKUP($G455,alloc,15)</f>
        <v>0</v>
      </c>
      <c r="T455" s="135">
        <f t="shared" ref="T455:T489" si="281">$I455*VLOOKUP($G455,alloc,16)</f>
        <v>0</v>
      </c>
      <c r="U455" s="135">
        <f t="shared" ref="U455:U489" si="282">$I455*VLOOKUP($G455,alloc,17)</f>
        <v>0</v>
      </c>
      <c r="V455" s="135">
        <f t="shared" ref="V455:V489" si="283">$I455*VLOOKUP($G455,alloc,18)</f>
        <v>0</v>
      </c>
      <c r="W455" s="135">
        <f t="shared" ref="W455:W489" si="284">$I455*VLOOKUP($G455,alloc,19)</f>
        <v>0</v>
      </c>
      <c r="X455" s="135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8">
        <v>39000</v>
      </c>
      <c r="E456" s="137" t="s">
        <v>149</v>
      </c>
      <c r="G456" s="43">
        <v>6.4</v>
      </c>
      <c r="H456" s="135" t="str">
        <f t="shared" si="270"/>
        <v>P, S, T &amp; D Plant - Demand</v>
      </c>
      <c r="I456" s="42">
        <f>'Dep. Res. Class'!K$191</f>
        <v>47128.29035017109</v>
      </c>
      <c r="J456" s="135">
        <f t="shared" si="271"/>
        <v>23334.281130238822</v>
      </c>
      <c r="K456" s="135">
        <f t="shared" si="272"/>
        <v>11868.342932097399</v>
      </c>
      <c r="L456" s="135">
        <f t="shared" si="273"/>
        <v>160.26566198114284</v>
      </c>
      <c r="M456" s="135">
        <f t="shared" si="274"/>
        <v>5968.6675590458499</v>
      </c>
      <c r="N456" s="135">
        <f t="shared" si="275"/>
        <v>5796.7330668078739</v>
      </c>
      <c r="O456" s="135">
        <f t="shared" si="276"/>
        <v>0</v>
      </c>
      <c r="P456" s="135">
        <f t="shared" si="277"/>
        <v>0</v>
      </c>
      <c r="Q456" s="135">
        <f t="shared" si="278"/>
        <v>0</v>
      </c>
      <c r="R456" s="135">
        <f t="shared" si="279"/>
        <v>0</v>
      </c>
      <c r="S456" s="135">
        <f t="shared" si="280"/>
        <v>0</v>
      </c>
      <c r="T456" s="135">
        <f t="shared" si="281"/>
        <v>0</v>
      </c>
      <c r="U456" s="135">
        <f t="shared" si="282"/>
        <v>0</v>
      </c>
      <c r="V456" s="135">
        <f t="shared" si="283"/>
        <v>0</v>
      </c>
      <c r="W456" s="135">
        <f t="shared" si="284"/>
        <v>0</v>
      </c>
      <c r="X456" s="135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8">
        <v>36602</v>
      </c>
      <c r="E457" s="137" t="s">
        <v>149</v>
      </c>
      <c r="G457" s="43">
        <v>6.4</v>
      </c>
      <c r="H457" s="135" t="str">
        <f t="shared" si="270"/>
        <v>P, S, T &amp; D Plant - Demand</v>
      </c>
      <c r="I457" s="42">
        <f>'Dep. Res. Class'!K$192</f>
        <v>0</v>
      </c>
      <c r="J457" s="135">
        <f t="shared" si="271"/>
        <v>0</v>
      </c>
      <c r="K457" s="135">
        <f t="shared" si="272"/>
        <v>0</v>
      </c>
      <c r="L457" s="135">
        <f t="shared" si="273"/>
        <v>0</v>
      </c>
      <c r="M457" s="135">
        <f t="shared" si="274"/>
        <v>0</v>
      </c>
      <c r="N457" s="135">
        <f t="shared" si="275"/>
        <v>0</v>
      </c>
      <c r="O457" s="135">
        <f t="shared" si="276"/>
        <v>0</v>
      </c>
      <c r="P457" s="135">
        <f t="shared" si="277"/>
        <v>0</v>
      </c>
      <c r="Q457" s="135">
        <f t="shared" si="278"/>
        <v>0</v>
      </c>
      <c r="R457" s="135">
        <f t="shared" si="279"/>
        <v>0</v>
      </c>
      <c r="S457" s="135">
        <f t="shared" si="280"/>
        <v>0</v>
      </c>
      <c r="T457" s="135">
        <f t="shared" si="281"/>
        <v>0</v>
      </c>
      <c r="U457" s="135">
        <f t="shared" si="282"/>
        <v>0</v>
      </c>
      <c r="V457" s="135">
        <f t="shared" si="283"/>
        <v>0</v>
      </c>
      <c r="W457" s="135">
        <f t="shared" si="284"/>
        <v>0</v>
      </c>
      <c r="X457" s="135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8">
        <v>37503</v>
      </c>
      <c r="E458" s="137" t="s">
        <v>289</v>
      </c>
      <c r="G458" s="43">
        <v>6.4</v>
      </c>
      <c r="H458" s="135" t="str">
        <f t="shared" si="270"/>
        <v>P, S, T &amp; D Plant - Demand</v>
      </c>
      <c r="I458" s="42">
        <f>'Dep. Res. Class'!K$193</f>
        <v>0</v>
      </c>
      <c r="J458" s="135">
        <f t="shared" si="271"/>
        <v>0</v>
      </c>
      <c r="K458" s="135">
        <f t="shared" si="272"/>
        <v>0</v>
      </c>
      <c r="L458" s="135">
        <f t="shared" si="273"/>
        <v>0</v>
      </c>
      <c r="M458" s="135">
        <f t="shared" si="274"/>
        <v>0</v>
      </c>
      <c r="N458" s="135">
        <f t="shared" si="275"/>
        <v>0</v>
      </c>
      <c r="O458" s="135">
        <f t="shared" si="276"/>
        <v>0</v>
      </c>
      <c r="P458" s="135">
        <f t="shared" si="277"/>
        <v>0</v>
      </c>
      <c r="Q458" s="135">
        <f t="shared" si="278"/>
        <v>0</v>
      </c>
      <c r="R458" s="135">
        <f t="shared" si="279"/>
        <v>0</v>
      </c>
      <c r="S458" s="135">
        <f t="shared" si="280"/>
        <v>0</v>
      </c>
      <c r="T458" s="135">
        <f t="shared" si="281"/>
        <v>0</v>
      </c>
      <c r="U458" s="135">
        <f t="shared" si="282"/>
        <v>0</v>
      </c>
      <c r="V458" s="135">
        <f t="shared" si="283"/>
        <v>0</v>
      </c>
      <c r="W458" s="135">
        <f t="shared" si="284"/>
        <v>0</v>
      </c>
      <c r="X458" s="135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8">
        <v>39004</v>
      </c>
      <c r="E459" s="137" t="s">
        <v>304</v>
      </c>
      <c r="G459" s="43">
        <v>6.4</v>
      </c>
      <c r="H459" s="135" t="str">
        <f t="shared" si="270"/>
        <v>P, S, T &amp; D Plant - Demand</v>
      </c>
      <c r="I459" s="42">
        <f>'Dep. Res. Class'!K$194</f>
        <v>0</v>
      </c>
      <c r="J459" s="135">
        <f t="shared" si="271"/>
        <v>0</v>
      </c>
      <c r="K459" s="135">
        <f t="shared" si="272"/>
        <v>0</v>
      </c>
      <c r="L459" s="135">
        <f t="shared" si="273"/>
        <v>0</v>
      </c>
      <c r="M459" s="135">
        <f t="shared" si="274"/>
        <v>0</v>
      </c>
      <c r="N459" s="135">
        <f t="shared" si="275"/>
        <v>0</v>
      </c>
      <c r="O459" s="135">
        <f t="shared" si="276"/>
        <v>0</v>
      </c>
      <c r="P459" s="135">
        <f t="shared" si="277"/>
        <v>0</v>
      </c>
      <c r="Q459" s="135">
        <f t="shared" si="278"/>
        <v>0</v>
      </c>
      <c r="R459" s="135">
        <f t="shared" si="279"/>
        <v>0</v>
      </c>
      <c r="S459" s="135">
        <f t="shared" si="280"/>
        <v>0</v>
      </c>
      <c r="T459" s="135">
        <f t="shared" si="281"/>
        <v>0</v>
      </c>
      <c r="U459" s="135">
        <f t="shared" si="282"/>
        <v>0</v>
      </c>
      <c r="V459" s="135">
        <f t="shared" si="283"/>
        <v>0</v>
      </c>
      <c r="W459" s="135">
        <f t="shared" si="284"/>
        <v>0</v>
      </c>
      <c r="X459" s="135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8">
        <v>39009</v>
      </c>
      <c r="E460" s="137" t="s">
        <v>305</v>
      </c>
      <c r="G460" s="43">
        <v>6.4</v>
      </c>
      <c r="H460" s="135" t="str">
        <f t="shared" si="270"/>
        <v>P, S, T &amp; D Plant - Demand</v>
      </c>
      <c r="I460" s="42">
        <f>'Dep. Res. Class'!K$195</f>
        <v>285086.58769420441</v>
      </c>
      <c r="J460" s="135">
        <f t="shared" si="271"/>
        <v>141152.80936968891</v>
      </c>
      <c r="K460" s="135">
        <f t="shared" si="272"/>
        <v>71793.5100755038</v>
      </c>
      <c r="L460" s="135">
        <f t="shared" si="273"/>
        <v>969.47269589614837</v>
      </c>
      <c r="M460" s="135">
        <f t="shared" si="274"/>
        <v>36105.427437456368</v>
      </c>
      <c r="N460" s="135">
        <f t="shared" si="275"/>
        <v>35065.368115659177</v>
      </c>
      <c r="O460" s="135">
        <f t="shared" si="276"/>
        <v>0</v>
      </c>
      <c r="P460" s="135">
        <f t="shared" si="277"/>
        <v>0</v>
      </c>
      <c r="Q460" s="135">
        <f t="shared" si="278"/>
        <v>0</v>
      </c>
      <c r="R460" s="135">
        <f t="shared" si="279"/>
        <v>0</v>
      </c>
      <c r="S460" s="135">
        <f t="shared" si="280"/>
        <v>0</v>
      </c>
      <c r="T460" s="135">
        <f t="shared" si="281"/>
        <v>0</v>
      </c>
      <c r="U460" s="135">
        <f t="shared" si="282"/>
        <v>0</v>
      </c>
      <c r="V460" s="135">
        <f t="shared" si="283"/>
        <v>0</v>
      </c>
      <c r="W460" s="135">
        <f t="shared" si="284"/>
        <v>0</v>
      </c>
      <c r="X460" s="135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8">
        <v>39100</v>
      </c>
      <c r="E461" s="137" t="s">
        <v>306</v>
      </c>
      <c r="G461" s="43">
        <v>6.4</v>
      </c>
      <c r="H461" s="135" t="str">
        <f t="shared" si="270"/>
        <v>P, S, T &amp; D Plant - Demand</v>
      </c>
      <c r="I461" s="42">
        <f>'Dep. Res. Class'!K$196</f>
        <v>0</v>
      </c>
      <c r="J461" s="135">
        <f t="shared" si="271"/>
        <v>0</v>
      </c>
      <c r="K461" s="135">
        <f t="shared" si="272"/>
        <v>0</v>
      </c>
      <c r="L461" s="135">
        <f t="shared" si="273"/>
        <v>0</v>
      </c>
      <c r="M461" s="135">
        <f t="shared" si="274"/>
        <v>0</v>
      </c>
      <c r="N461" s="135">
        <f t="shared" si="275"/>
        <v>0</v>
      </c>
      <c r="O461" s="135">
        <f t="shared" si="276"/>
        <v>0</v>
      </c>
      <c r="P461" s="135">
        <f t="shared" si="277"/>
        <v>0</v>
      </c>
      <c r="Q461" s="135">
        <f t="shared" si="278"/>
        <v>0</v>
      </c>
      <c r="R461" s="135">
        <f t="shared" si="279"/>
        <v>0</v>
      </c>
      <c r="S461" s="135">
        <f t="shared" si="280"/>
        <v>0</v>
      </c>
      <c r="T461" s="135">
        <f t="shared" si="281"/>
        <v>0</v>
      </c>
      <c r="U461" s="135">
        <f t="shared" si="282"/>
        <v>0</v>
      </c>
      <c r="V461" s="135">
        <f t="shared" si="283"/>
        <v>0</v>
      </c>
      <c r="W461" s="135">
        <f t="shared" si="284"/>
        <v>0</v>
      </c>
      <c r="X461" s="135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8">
        <v>39102</v>
      </c>
      <c r="E462" s="137" t="s">
        <v>307</v>
      </c>
      <c r="G462" s="43">
        <v>6.4</v>
      </c>
      <c r="H462" s="135" t="str">
        <f t="shared" si="270"/>
        <v>P, S, T &amp; D Plant - Demand</v>
      </c>
      <c r="I462" s="42">
        <f>'Dep. Res. Class'!K$197</f>
        <v>0</v>
      </c>
      <c r="J462" s="135">
        <f t="shared" si="271"/>
        <v>0</v>
      </c>
      <c r="K462" s="135">
        <f t="shared" si="272"/>
        <v>0</v>
      </c>
      <c r="L462" s="135">
        <f t="shared" si="273"/>
        <v>0</v>
      </c>
      <c r="M462" s="135">
        <f t="shared" si="274"/>
        <v>0</v>
      </c>
      <c r="N462" s="135">
        <f t="shared" si="275"/>
        <v>0</v>
      </c>
      <c r="O462" s="135">
        <f t="shared" si="276"/>
        <v>0</v>
      </c>
      <c r="P462" s="135">
        <f t="shared" si="277"/>
        <v>0</v>
      </c>
      <c r="Q462" s="135">
        <f t="shared" si="278"/>
        <v>0</v>
      </c>
      <c r="R462" s="135">
        <f t="shared" si="279"/>
        <v>0</v>
      </c>
      <c r="S462" s="135">
        <f t="shared" si="280"/>
        <v>0</v>
      </c>
      <c r="T462" s="135">
        <f t="shared" si="281"/>
        <v>0</v>
      </c>
      <c r="U462" s="135">
        <f t="shared" si="282"/>
        <v>0</v>
      </c>
      <c r="V462" s="135">
        <f t="shared" si="283"/>
        <v>0</v>
      </c>
      <c r="W462" s="135">
        <f t="shared" si="284"/>
        <v>0</v>
      </c>
      <c r="X462" s="135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5">
        <v>39103</v>
      </c>
      <c r="E463" s="137" t="s">
        <v>308</v>
      </c>
      <c r="G463" s="43">
        <v>6.4</v>
      </c>
      <c r="H463" s="135" t="str">
        <f t="shared" si="270"/>
        <v>P, S, T &amp; D Plant - Demand</v>
      </c>
      <c r="I463" s="42">
        <f>'Dep. Res. Class'!K$198</f>
        <v>0</v>
      </c>
      <c r="J463" s="135">
        <f t="shared" si="271"/>
        <v>0</v>
      </c>
      <c r="K463" s="135">
        <f t="shared" si="272"/>
        <v>0</v>
      </c>
      <c r="L463" s="135">
        <f t="shared" si="273"/>
        <v>0</v>
      </c>
      <c r="M463" s="135">
        <f t="shared" si="274"/>
        <v>0</v>
      </c>
      <c r="N463" s="135">
        <f t="shared" si="275"/>
        <v>0</v>
      </c>
      <c r="O463" s="135">
        <f t="shared" si="276"/>
        <v>0</v>
      </c>
      <c r="P463" s="135">
        <f t="shared" si="277"/>
        <v>0</v>
      </c>
      <c r="Q463" s="135">
        <f t="shared" si="278"/>
        <v>0</v>
      </c>
      <c r="R463" s="135">
        <f t="shared" si="279"/>
        <v>0</v>
      </c>
      <c r="S463" s="135">
        <f t="shared" si="280"/>
        <v>0</v>
      </c>
      <c r="T463" s="135">
        <f t="shared" si="281"/>
        <v>0</v>
      </c>
      <c r="U463" s="135">
        <f t="shared" si="282"/>
        <v>0</v>
      </c>
      <c r="V463" s="135">
        <f t="shared" si="283"/>
        <v>0</v>
      </c>
      <c r="W463" s="135">
        <f t="shared" si="284"/>
        <v>0</v>
      </c>
      <c r="X463" s="135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8">
        <v>39200</v>
      </c>
      <c r="E464" s="137" t="s">
        <v>309</v>
      </c>
      <c r="G464" s="43">
        <v>6.4</v>
      </c>
      <c r="H464" s="135" t="str">
        <f t="shared" si="270"/>
        <v>P, S, T &amp; D Plant - Demand</v>
      </c>
      <c r="I464" s="42">
        <f>'Dep. Res. Class'!K$199</f>
        <v>0</v>
      </c>
      <c r="J464" s="135">
        <f t="shared" si="271"/>
        <v>0</v>
      </c>
      <c r="K464" s="135">
        <f t="shared" si="272"/>
        <v>0</v>
      </c>
      <c r="L464" s="135">
        <f t="shared" si="273"/>
        <v>0</v>
      </c>
      <c r="M464" s="135">
        <f t="shared" si="274"/>
        <v>0</v>
      </c>
      <c r="N464" s="135">
        <f t="shared" si="275"/>
        <v>0</v>
      </c>
      <c r="O464" s="135">
        <f t="shared" si="276"/>
        <v>0</v>
      </c>
      <c r="P464" s="135">
        <f t="shared" si="277"/>
        <v>0</v>
      </c>
      <c r="Q464" s="135">
        <f t="shared" si="278"/>
        <v>0</v>
      </c>
      <c r="R464" s="135">
        <f t="shared" si="279"/>
        <v>0</v>
      </c>
      <c r="S464" s="135">
        <f t="shared" si="280"/>
        <v>0</v>
      </c>
      <c r="T464" s="135">
        <f t="shared" si="281"/>
        <v>0</v>
      </c>
      <c r="U464" s="135">
        <f t="shared" si="282"/>
        <v>0</v>
      </c>
      <c r="V464" s="135">
        <f t="shared" si="283"/>
        <v>0</v>
      </c>
      <c r="W464" s="135">
        <f t="shared" si="284"/>
        <v>0</v>
      </c>
      <c r="X464" s="135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8">
        <v>39201</v>
      </c>
      <c r="E465" s="137" t="s">
        <v>310</v>
      </c>
      <c r="G465" s="43">
        <v>6.4</v>
      </c>
      <c r="H465" s="135" t="str">
        <f t="shared" si="270"/>
        <v>P, S, T &amp; D Plant - Demand</v>
      </c>
      <c r="I465" s="42">
        <f>'Dep. Res. Class'!K$200</f>
        <v>0</v>
      </c>
      <c r="J465" s="135">
        <f t="shared" si="271"/>
        <v>0</v>
      </c>
      <c r="K465" s="135">
        <f t="shared" si="272"/>
        <v>0</v>
      </c>
      <c r="L465" s="135">
        <f t="shared" si="273"/>
        <v>0</v>
      </c>
      <c r="M465" s="135">
        <f t="shared" si="274"/>
        <v>0</v>
      </c>
      <c r="N465" s="135">
        <f t="shared" si="275"/>
        <v>0</v>
      </c>
      <c r="O465" s="135">
        <f t="shared" si="276"/>
        <v>0</v>
      </c>
      <c r="P465" s="135">
        <f t="shared" si="277"/>
        <v>0</v>
      </c>
      <c r="Q465" s="135">
        <f t="shared" si="278"/>
        <v>0</v>
      </c>
      <c r="R465" s="135">
        <f t="shared" si="279"/>
        <v>0</v>
      </c>
      <c r="S465" s="135">
        <f t="shared" si="280"/>
        <v>0</v>
      </c>
      <c r="T465" s="135">
        <f t="shared" si="281"/>
        <v>0</v>
      </c>
      <c r="U465" s="135">
        <f t="shared" si="282"/>
        <v>0</v>
      </c>
      <c r="V465" s="135">
        <f t="shared" si="283"/>
        <v>0</v>
      </c>
      <c r="W465" s="135">
        <f t="shared" si="284"/>
        <v>0</v>
      </c>
      <c r="X465" s="135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8">
        <v>39202</v>
      </c>
      <c r="E466" s="137" t="s">
        <v>311</v>
      </c>
      <c r="G466" s="43">
        <v>6.4</v>
      </c>
      <c r="H466" s="135" t="str">
        <f t="shared" si="270"/>
        <v>P, S, T &amp; D Plant - Demand</v>
      </c>
      <c r="I466" s="42">
        <f>'Dep. Res. Class'!K$201</f>
        <v>0</v>
      </c>
      <c r="J466" s="135">
        <f t="shared" si="271"/>
        <v>0</v>
      </c>
      <c r="K466" s="135">
        <f t="shared" si="272"/>
        <v>0</v>
      </c>
      <c r="L466" s="135">
        <f t="shared" si="273"/>
        <v>0</v>
      </c>
      <c r="M466" s="135">
        <f t="shared" si="274"/>
        <v>0</v>
      </c>
      <c r="N466" s="135">
        <f t="shared" si="275"/>
        <v>0</v>
      </c>
      <c r="O466" s="135">
        <f t="shared" si="276"/>
        <v>0</v>
      </c>
      <c r="P466" s="135">
        <f t="shared" si="277"/>
        <v>0</v>
      </c>
      <c r="Q466" s="135">
        <f t="shared" si="278"/>
        <v>0</v>
      </c>
      <c r="R466" s="135">
        <f t="shared" si="279"/>
        <v>0</v>
      </c>
      <c r="S466" s="135">
        <f t="shared" si="280"/>
        <v>0</v>
      </c>
      <c r="T466" s="135">
        <f t="shared" si="281"/>
        <v>0</v>
      </c>
      <c r="U466" s="135">
        <f t="shared" si="282"/>
        <v>0</v>
      </c>
      <c r="V466" s="135">
        <f t="shared" si="283"/>
        <v>0</v>
      </c>
      <c r="W466" s="135">
        <f t="shared" si="284"/>
        <v>0</v>
      </c>
      <c r="X466" s="135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8">
        <v>39300</v>
      </c>
      <c r="E467" s="137" t="s">
        <v>197</v>
      </c>
      <c r="G467" s="43">
        <v>6.4</v>
      </c>
      <c r="H467" s="135" t="str">
        <f t="shared" si="270"/>
        <v>P, S, T &amp; D Plant - Demand</v>
      </c>
      <c r="I467" s="42">
        <f>'Dep. Res. Class'!K$202</f>
        <v>0</v>
      </c>
      <c r="J467" s="135">
        <f t="shared" si="271"/>
        <v>0</v>
      </c>
      <c r="K467" s="135">
        <f t="shared" si="272"/>
        <v>0</v>
      </c>
      <c r="L467" s="135">
        <f t="shared" si="273"/>
        <v>0</v>
      </c>
      <c r="M467" s="135">
        <f t="shared" si="274"/>
        <v>0</v>
      </c>
      <c r="N467" s="135">
        <f t="shared" si="275"/>
        <v>0</v>
      </c>
      <c r="O467" s="135">
        <f t="shared" si="276"/>
        <v>0</v>
      </c>
      <c r="P467" s="135">
        <f t="shared" si="277"/>
        <v>0</v>
      </c>
      <c r="Q467" s="135">
        <f t="shared" si="278"/>
        <v>0</v>
      </c>
      <c r="R467" s="135">
        <f t="shared" si="279"/>
        <v>0</v>
      </c>
      <c r="S467" s="135">
        <f t="shared" si="280"/>
        <v>0</v>
      </c>
      <c r="T467" s="135">
        <f t="shared" si="281"/>
        <v>0</v>
      </c>
      <c r="U467" s="135">
        <f t="shared" si="282"/>
        <v>0</v>
      </c>
      <c r="V467" s="135">
        <f t="shared" si="283"/>
        <v>0</v>
      </c>
      <c r="W467" s="135">
        <f t="shared" si="284"/>
        <v>0</v>
      </c>
      <c r="X467" s="135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8">
        <v>39400</v>
      </c>
      <c r="E468" s="137" t="s">
        <v>312</v>
      </c>
      <c r="G468" s="43">
        <v>6.4</v>
      </c>
      <c r="H468" s="135" t="str">
        <f t="shared" si="270"/>
        <v>P, S, T &amp; D Plant - Demand</v>
      </c>
      <c r="I468" s="42">
        <f>'Dep. Res. Class'!K$203</f>
        <v>0</v>
      </c>
      <c r="J468" s="135">
        <f t="shared" si="271"/>
        <v>0</v>
      </c>
      <c r="K468" s="135">
        <f t="shared" si="272"/>
        <v>0</v>
      </c>
      <c r="L468" s="135">
        <f t="shared" si="273"/>
        <v>0</v>
      </c>
      <c r="M468" s="135">
        <f t="shared" si="274"/>
        <v>0</v>
      </c>
      <c r="N468" s="135">
        <f t="shared" si="275"/>
        <v>0</v>
      </c>
      <c r="O468" s="135">
        <f t="shared" si="276"/>
        <v>0</v>
      </c>
      <c r="P468" s="135">
        <f t="shared" si="277"/>
        <v>0</v>
      </c>
      <c r="Q468" s="135">
        <f t="shared" si="278"/>
        <v>0</v>
      </c>
      <c r="R468" s="135">
        <f t="shared" si="279"/>
        <v>0</v>
      </c>
      <c r="S468" s="135">
        <f t="shared" si="280"/>
        <v>0</v>
      </c>
      <c r="T468" s="135">
        <f t="shared" si="281"/>
        <v>0</v>
      </c>
      <c r="U468" s="135">
        <f t="shared" si="282"/>
        <v>0</v>
      </c>
      <c r="V468" s="135">
        <f t="shared" si="283"/>
        <v>0</v>
      </c>
      <c r="W468" s="135">
        <f t="shared" si="284"/>
        <v>0</v>
      </c>
      <c r="X468" s="135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8">
        <v>39600</v>
      </c>
      <c r="E469" s="137" t="s">
        <v>313</v>
      </c>
      <c r="G469" s="43">
        <v>6.4</v>
      </c>
      <c r="H469" s="135" t="str">
        <f t="shared" si="270"/>
        <v>P, S, T &amp; D Plant - Demand</v>
      </c>
      <c r="I469" s="42">
        <f>'Dep. Res. Class'!K$204</f>
        <v>0</v>
      </c>
      <c r="J469" s="135">
        <f t="shared" si="271"/>
        <v>0</v>
      </c>
      <c r="K469" s="135">
        <f t="shared" si="272"/>
        <v>0</v>
      </c>
      <c r="L469" s="135">
        <f t="shared" si="273"/>
        <v>0</v>
      </c>
      <c r="M469" s="135">
        <f t="shared" si="274"/>
        <v>0</v>
      </c>
      <c r="N469" s="135">
        <f t="shared" si="275"/>
        <v>0</v>
      </c>
      <c r="O469" s="135">
        <f t="shared" si="276"/>
        <v>0</v>
      </c>
      <c r="P469" s="135">
        <f t="shared" si="277"/>
        <v>0</v>
      </c>
      <c r="Q469" s="135">
        <f t="shared" si="278"/>
        <v>0</v>
      </c>
      <c r="R469" s="135">
        <f t="shared" si="279"/>
        <v>0</v>
      </c>
      <c r="S469" s="135">
        <f t="shared" si="280"/>
        <v>0</v>
      </c>
      <c r="T469" s="135">
        <f t="shared" si="281"/>
        <v>0</v>
      </c>
      <c r="U469" s="135">
        <f t="shared" si="282"/>
        <v>0</v>
      </c>
      <c r="V469" s="135">
        <f t="shared" si="283"/>
        <v>0</v>
      </c>
      <c r="W469" s="135">
        <f t="shared" si="284"/>
        <v>0</v>
      </c>
      <c r="X469" s="135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8">
        <v>39603</v>
      </c>
      <c r="E470" s="137" t="s">
        <v>314</v>
      </c>
      <c r="G470" s="43">
        <v>6.4</v>
      </c>
      <c r="H470" s="135" t="str">
        <f t="shared" si="270"/>
        <v>P, S, T &amp; D Plant - Demand</v>
      </c>
      <c r="I470" s="42">
        <f>'Dep. Res. Class'!K$205</f>
        <v>0</v>
      </c>
      <c r="J470" s="135">
        <f t="shared" si="271"/>
        <v>0</v>
      </c>
      <c r="K470" s="135">
        <f t="shared" si="272"/>
        <v>0</v>
      </c>
      <c r="L470" s="135">
        <f t="shared" si="273"/>
        <v>0</v>
      </c>
      <c r="M470" s="135">
        <f t="shared" si="274"/>
        <v>0</v>
      </c>
      <c r="N470" s="135">
        <f t="shared" si="275"/>
        <v>0</v>
      </c>
      <c r="O470" s="135">
        <f t="shared" si="276"/>
        <v>0</v>
      </c>
      <c r="P470" s="135">
        <f t="shared" si="277"/>
        <v>0</v>
      </c>
      <c r="Q470" s="135">
        <f t="shared" si="278"/>
        <v>0</v>
      </c>
      <c r="R470" s="135">
        <f t="shared" si="279"/>
        <v>0</v>
      </c>
      <c r="S470" s="135">
        <f t="shared" si="280"/>
        <v>0</v>
      </c>
      <c r="T470" s="135">
        <f t="shared" si="281"/>
        <v>0</v>
      </c>
      <c r="U470" s="135">
        <f t="shared" si="282"/>
        <v>0</v>
      </c>
      <c r="V470" s="135">
        <f t="shared" si="283"/>
        <v>0</v>
      </c>
      <c r="W470" s="135">
        <f t="shared" si="284"/>
        <v>0</v>
      </c>
      <c r="X470" s="135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6">
        <v>39604</v>
      </c>
      <c r="E471" s="137" t="s">
        <v>315</v>
      </c>
      <c r="G471" s="43">
        <v>6.4</v>
      </c>
      <c r="H471" s="135" t="str">
        <f t="shared" si="270"/>
        <v>P, S, T &amp; D Plant - Demand</v>
      </c>
      <c r="I471" s="42">
        <f>'Dep. Res. Class'!K$206</f>
        <v>0</v>
      </c>
      <c r="J471" s="135">
        <f t="shared" si="271"/>
        <v>0</v>
      </c>
      <c r="K471" s="135">
        <f t="shared" si="272"/>
        <v>0</v>
      </c>
      <c r="L471" s="135">
        <f t="shared" si="273"/>
        <v>0</v>
      </c>
      <c r="M471" s="135">
        <f t="shared" si="274"/>
        <v>0</v>
      </c>
      <c r="N471" s="135">
        <f t="shared" si="275"/>
        <v>0</v>
      </c>
      <c r="O471" s="135">
        <f t="shared" si="276"/>
        <v>0</v>
      </c>
      <c r="P471" s="135">
        <f t="shared" si="277"/>
        <v>0</v>
      </c>
      <c r="Q471" s="135">
        <f t="shared" si="278"/>
        <v>0</v>
      </c>
      <c r="R471" s="135">
        <f t="shared" si="279"/>
        <v>0</v>
      </c>
      <c r="S471" s="135">
        <f t="shared" si="280"/>
        <v>0</v>
      </c>
      <c r="T471" s="135">
        <f t="shared" si="281"/>
        <v>0</v>
      </c>
      <c r="U471" s="135">
        <f t="shared" si="282"/>
        <v>0</v>
      </c>
      <c r="V471" s="135">
        <f t="shared" si="283"/>
        <v>0</v>
      </c>
      <c r="W471" s="135">
        <f t="shared" si="284"/>
        <v>0</v>
      </c>
      <c r="X471" s="135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6">
        <v>39605</v>
      </c>
      <c r="E472" s="140" t="s">
        <v>316</v>
      </c>
      <c r="G472" s="43">
        <v>6.4</v>
      </c>
      <c r="H472" s="135" t="str">
        <f t="shared" si="270"/>
        <v>P, S, T &amp; D Plant - Demand</v>
      </c>
      <c r="I472" s="42">
        <f>'Dep. Res. Class'!K$207</f>
        <v>0</v>
      </c>
      <c r="J472" s="135">
        <f t="shared" si="271"/>
        <v>0</v>
      </c>
      <c r="K472" s="135">
        <f t="shared" si="272"/>
        <v>0</v>
      </c>
      <c r="L472" s="135">
        <f t="shared" si="273"/>
        <v>0</v>
      </c>
      <c r="M472" s="135">
        <f t="shared" si="274"/>
        <v>0</v>
      </c>
      <c r="N472" s="135">
        <f t="shared" si="275"/>
        <v>0</v>
      </c>
      <c r="O472" s="135">
        <f t="shared" si="276"/>
        <v>0</v>
      </c>
      <c r="P472" s="135">
        <f t="shared" si="277"/>
        <v>0</v>
      </c>
      <c r="Q472" s="135">
        <f t="shared" si="278"/>
        <v>0</v>
      </c>
      <c r="R472" s="135">
        <f t="shared" si="279"/>
        <v>0</v>
      </c>
      <c r="S472" s="135">
        <f t="shared" si="280"/>
        <v>0</v>
      </c>
      <c r="T472" s="135">
        <f t="shared" si="281"/>
        <v>0</v>
      </c>
      <c r="U472" s="135">
        <f t="shared" si="282"/>
        <v>0</v>
      </c>
      <c r="V472" s="135">
        <f t="shared" si="283"/>
        <v>0</v>
      </c>
      <c r="W472" s="135">
        <f t="shared" si="284"/>
        <v>0</v>
      </c>
      <c r="X472" s="135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6">
        <v>39700</v>
      </c>
      <c r="E473" s="137" t="s">
        <v>317</v>
      </c>
      <c r="G473" s="43">
        <v>6.4</v>
      </c>
      <c r="H473" s="135" t="str">
        <f t="shared" si="270"/>
        <v>P, S, T &amp; D Plant - Demand</v>
      </c>
      <c r="I473" s="42">
        <f>'Dep. Res. Class'!K$208</f>
        <v>0</v>
      </c>
      <c r="J473" s="135">
        <f t="shared" si="271"/>
        <v>0</v>
      </c>
      <c r="K473" s="135">
        <f t="shared" si="272"/>
        <v>0</v>
      </c>
      <c r="L473" s="135">
        <f t="shared" si="273"/>
        <v>0</v>
      </c>
      <c r="M473" s="135">
        <f t="shared" si="274"/>
        <v>0</v>
      </c>
      <c r="N473" s="135">
        <f t="shared" si="275"/>
        <v>0</v>
      </c>
      <c r="O473" s="135">
        <f t="shared" si="276"/>
        <v>0</v>
      </c>
      <c r="P473" s="135">
        <f t="shared" si="277"/>
        <v>0</v>
      </c>
      <c r="Q473" s="135">
        <f t="shared" si="278"/>
        <v>0</v>
      </c>
      <c r="R473" s="135">
        <f t="shared" si="279"/>
        <v>0</v>
      </c>
      <c r="S473" s="135">
        <f t="shared" si="280"/>
        <v>0</v>
      </c>
      <c r="T473" s="135">
        <f t="shared" si="281"/>
        <v>0</v>
      </c>
      <c r="U473" s="135">
        <f t="shared" si="282"/>
        <v>0</v>
      </c>
      <c r="V473" s="135">
        <f t="shared" si="283"/>
        <v>0</v>
      </c>
      <c r="W473" s="135">
        <f t="shared" si="284"/>
        <v>0</v>
      </c>
      <c r="X473" s="135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6">
        <v>39701</v>
      </c>
      <c r="E474" s="137" t="s">
        <v>318</v>
      </c>
      <c r="G474" s="43">
        <v>6.4</v>
      </c>
      <c r="H474" s="135" t="str">
        <f t="shared" si="270"/>
        <v>P, S, T &amp; D Plant - Demand</v>
      </c>
      <c r="I474" s="42">
        <f>'Dep. Res. Class'!K$209</f>
        <v>0</v>
      </c>
      <c r="J474" s="135">
        <f t="shared" si="271"/>
        <v>0</v>
      </c>
      <c r="K474" s="135">
        <f t="shared" si="272"/>
        <v>0</v>
      </c>
      <c r="L474" s="135">
        <f t="shared" si="273"/>
        <v>0</v>
      </c>
      <c r="M474" s="135">
        <f t="shared" si="274"/>
        <v>0</v>
      </c>
      <c r="N474" s="135">
        <f t="shared" si="275"/>
        <v>0</v>
      </c>
      <c r="O474" s="135">
        <f t="shared" si="276"/>
        <v>0</v>
      </c>
      <c r="P474" s="135">
        <f t="shared" si="277"/>
        <v>0</v>
      </c>
      <c r="Q474" s="135">
        <f t="shared" si="278"/>
        <v>0</v>
      </c>
      <c r="R474" s="135">
        <f t="shared" si="279"/>
        <v>0</v>
      </c>
      <c r="S474" s="135">
        <f t="shared" si="280"/>
        <v>0</v>
      </c>
      <c r="T474" s="135">
        <f t="shared" si="281"/>
        <v>0</v>
      </c>
      <c r="U474" s="135">
        <f t="shared" si="282"/>
        <v>0</v>
      </c>
      <c r="V474" s="135">
        <f t="shared" si="283"/>
        <v>0</v>
      </c>
      <c r="W474" s="135">
        <f t="shared" si="284"/>
        <v>0</v>
      </c>
      <c r="X474" s="135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6">
        <v>39702</v>
      </c>
      <c r="E475" s="137" t="s">
        <v>319</v>
      </c>
      <c r="G475" s="43">
        <v>6.4</v>
      </c>
      <c r="H475" s="135" t="str">
        <f t="shared" si="270"/>
        <v>P, S, T &amp; D Plant - Demand</v>
      </c>
      <c r="I475" s="42">
        <f>'Dep. Res. Class'!K$210</f>
        <v>0</v>
      </c>
      <c r="J475" s="135">
        <f t="shared" si="271"/>
        <v>0</v>
      </c>
      <c r="K475" s="135">
        <f t="shared" si="272"/>
        <v>0</v>
      </c>
      <c r="L475" s="135">
        <f t="shared" si="273"/>
        <v>0</v>
      </c>
      <c r="M475" s="135">
        <f t="shared" si="274"/>
        <v>0</v>
      </c>
      <c r="N475" s="135">
        <f t="shared" si="275"/>
        <v>0</v>
      </c>
      <c r="O475" s="135">
        <f t="shared" si="276"/>
        <v>0</v>
      </c>
      <c r="P475" s="135">
        <f t="shared" si="277"/>
        <v>0</v>
      </c>
      <c r="Q475" s="135">
        <f t="shared" si="278"/>
        <v>0</v>
      </c>
      <c r="R475" s="135">
        <f t="shared" si="279"/>
        <v>0</v>
      </c>
      <c r="S475" s="135">
        <f t="shared" si="280"/>
        <v>0</v>
      </c>
      <c r="T475" s="135">
        <f t="shared" si="281"/>
        <v>0</v>
      </c>
      <c r="U475" s="135">
        <f t="shared" si="282"/>
        <v>0</v>
      </c>
      <c r="V475" s="135">
        <f t="shared" si="283"/>
        <v>0</v>
      </c>
      <c r="W475" s="135">
        <f t="shared" si="284"/>
        <v>0</v>
      </c>
      <c r="X475" s="135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6">
        <v>39705</v>
      </c>
      <c r="E476" s="137" t="s">
        <v>320</v>
      </c>
      <c r="G476" s="43">
        <v>6.4</v>
      </c>
      <c r="H476" s="135" t="str">
        <f t="shared" si="270"/>
        <v>P, S, T &amp; D Plant - Demand</v>
      </c>
      <c r="I476" s="42">
        <f>'Dep. Res. Class'!K$211</f>
        <v>0</v>
      </c>
      <c r="J476" s="135">
        <f t="shared" si="271"/>
        <v>0</v>
      </c>
      <c r="K476" s="135">
        <f t="shared" si="272"/>
        <v>0</v>
      </c>
      <c r="L476" s="135">
        <f t="shared" si="273"/>
        <v>0</v>
      </c>
      <c r="M476" s="135">
        <f t="shared" si="274"/>
        <v>0</v>
      </c>
      <c r="N476" s="135">
        <f t="shared" si="275"/>
        <v>0</v>
      </c>
      <c r="O476" s="135">
        <f t="shared" si="276"/>
        <v>0</v>
      </c>
      <c r="P476" s="135">
        <f t="shared" si="277"/>
        <v>0</v>
      </c>
      <c r="Q476" s="135">
        <f t="shared" si="278"/>
        <v>0</v>
      </c>
      <c r="R476" s="135">
        <f t="shared" si="279"/>
        <v>0</v>
      </c>
      <c r="S476" s="135">
        <f t="shared" si="280"/>
        <v>0</v>
      </c>
      <c r="T476" s="135">
        <f t="shared" si="281"/>
        <v>0</v>
      </c>
      <c r="U476" s="135">
        <f t="shared" si="282"/>
        <v>0</v>
      </c>
      <c r="V476" s="135">
        <f t="shared" si="283"/>
        <v>0</v>
      </c>
      <c r="W476" s="135">
        <f t="shared" si="284"/>
        <v>0</v>
      </c>
      <c r="X476" s="135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6">
        <v>39800</v>
      </c>
      <c r="E477" s="137" t="s">
        <v>321</v>
      </c>
      <c r="G477" s="43">
        <v>6.4</v>
      </c>
      <c r="H477" s="135" t="str">
        <f t="shared" si="270"/>
        <v>P, S, T &amp; D Plant - Demand</v>
      </c>
      <c r="I477" s="42">
        <f>'Dep. Res. Class'!K$212</f>
        <v>0</v>
      </c>
      <c r="J477" s="135">
        <f t="shared" si="271"/>
        <v>0</v>
      </c>
      <c r="K477" s="135">
        <f t="shared" si="272"/>
        <v>0</v>
      </c>
      <c r="L477" s="135">
        <f t="shared" si="273"/>
        <v>0</v>
      </c>
      <c r="M477" s="135">
        <f t="shared" si="274"/>
        <v>0</v>
      </c>
      <c r="N477" s="135">
        <f t="shared" si="275"/>
        <v>0</v>
      </c>
      <c r="O477" s="135">
        <f t="shared" si="276"/>
        <v>0</v>
      </c>
      <c r="P477" s="135">
        <f t="shared" si="277"/>
        <v>0</v>
      </c>
      <c r="Q477" s="135">
        <f t="shared" si="278"/>
        <v>0</v>
      </c>
      <c r="R477" s="135">
        <f t="shared" si="279"/>
        <v>0</v>
      </c>
      <c r="S477" s="135">
        <f t="shared" si="280"/>
        <v>0</v>
      </c>
      <c r="T477" s="135">
        <f t="shared" si="281"/>
        <v>0</v>
      </c>
      <c r="U477" s="135">
        <f t="shared" si="282"/>
        <v>0</v>
      </c>
      <c r="V477" s="135">
        <f t="shared" si="283"/>
        <v>0</v>
      </c>
      <c r="W477" s="135">
        <f t="shared" si="284"/>
        <v>0</v>
      </c>
      <c r="X477" s="135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6">
        <v>39900</v>
      </c>
      <c r="E478" s="137" t="s">
        <v>322</v>
      </c>
      <c r="G478" s="43">
        <v>6.4</v>
      </c>
      <c r="H478" s="135" t="str">
        <f t="shared" si="270"/>
        <v>P, S, T &amp; D Plant - Demand</v>
      </c>
      <c r="I478" s="42">
        <f>'Dep. Res. Class'!K$213</f>
        <v>4899.6279907244752</v>
      </c>
      <c r="J478" s="135">
        <f t="shared" si="271"/>
        <v>2425.9164955839951</v>
      </c>
      <c r="K478" s="135">
        <f t="shared" si="272"/>
        <v>1233.8759755882022</v>
      </c>
      <c r="L478" s="135">
        <f t="shared" si="273"/>
        <v>16.66179947458977</v>
      </c>
      <c r="M478" s="135">
        <f t="shared" si="274"/>
        <v>620.52432673327405</v>
      </c>
      <c r="N478" s="135">
        <f t="shared" si="275"/>
        <v>602.64939334441362</v>
      </c>
      <c r="O478" s="135">
        <f t="shared" si="276"/>
        <v>0</v>
      </c>
      <c r="P478" s="135">
        <f t="shared" si="277"/>
        <v>0</v>
      </c>
      <c r="Q478" s="135">
        <f t="shared" si="278"/>
        <v>0</v>
      </c>
      <c r="R478" s="135">
        <f t="shared" si="279"/>
        <v>0</v>
      </c>
      <c r="S478" s="135">
        <f t="shared" si="280"/>
        <v>0</v>
      </c>
      <c r="T478" s="135">
        <f t="shared" si="281"/>
        <v>0</v>
      </c>
      <c r="U478" s="135">
        <f t="shared" si="282"/>
        <v>0</v>
      </c>
      <c r="V478" s="135">
        <f t="shared" si="283"/>
        <v>0</v>
      </c>
      <c r="W478" s="135">
        <f t="shared" si="284"/>
        <v>0</v>
      </c>
      <c r="X478" s="135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6">
        <v>39901</v>
      </c>
      <c r="E479" s="137" t="s">
        <v>323</v>
      </c>
      <c r="G479" s="43">
        <v>6.4</v>
      </c>
      <c r="H479" s="135" t="str">
        <f t="shared" si="270"/>
        <v>P, S, T &amp; D Plant - Demand</v>
      </c>
      <c r="I479" s="42">
        <f>'Dep. Res. Class'!K$214</f>
        <v>652432.24534690671</v>
      </c>
      <c r="J479" s="135">
        <f t="shared" si="271"/>
        <v>323033.94242058269</v>
      </c>
      <c r="K479" s="135">
        <f t="shared" si="272"/>
        <v>164302.36637487714</v>
      </c>
      <c r="L479" s="135">
        <f t="shared" si="273"/>
        <v>2218.6776757961857</v>
      </c>
      <c r="M479" s="135">
        <f t="shared" si="274"/>
        <v>82628.738457162966</v>
      </c>
      <c r="N479" s="135">
        <f t="shared" si="275"/>
        <v>80248.520418487708</v>
      </c>
      <c r="O479" s="135">
        <f t="shared" si="276"/>
        <v>0</v>
      </c>
      <c r="P479" s="135">
        <f t="shared" si="277"/>
        <v>0</v>
      </c>
      <c r="Q479" s="135">
        <f t="shared" si="278"/>
        <v>0</v>
      </c>
      <c r="R479" s="135">
        <f t="shared" si="279"/>
        <v>0</v>
      </c>
      <c r="S479" s="135">
        <f t="shared" si="280"/>
        <v>0</v>
      </c>
      <c r="T479" s="135">
        <f t="shared" si="281"/>
        <v>0</v>
      </c>
      <c r="U479" s="135">
        <f t="shared" si="282"/>
        <v>0</v>
      </c>
      <c r="V479" s="135">
        <f t="shared" si="283"/>
        <v>0</v>
      </c>
      <c r="W479" s="135">
        <f t="shared" si="284"/>
        <v>0</v>
      </c>
      <c r="X479" s="135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6">
        <v>39902</v>
      </c>
      <c r="E480" s="137" t="s">
        <v>324</v>
      </c>
      <c r="G480" s="43">
        <v>6.4</v>
      </c>
      <c r="H480" s="135" t="str">
        <f t="shared" si="270"/>
        <v>P, S, T &amp; D Plant - Demand</v>
      </c>
      <c r="I480" s="42">
        <f>'Dep. Res. Class'!K$215</f>
        <v>495849.43669509265</v>
      </c>
      <c r="J480" s="135">
        <f t="shared" si="271"/>
        <v>245506.25681824348</v>
      </c>
      <c r="K480" s="135">
        <f t="shared" si="272"/>
        <v>124870.03270559582</v>
      </c>
      <c r="L480" s="135">
        <f t="shared" si="273"/>
        <v>1686.198196973791</v>
      </c>
      <c r="M480" s="135">
        <f t="shared" si="274"/>
        <v>62797.959038682042</v>
      </c>
      <c r="N480" s="135">
        <f t="shared" si="275"/>
        <v>60988.989935597492</v>
      </c>
      <c r="O480" s="135">
        <f t="shared" si="276"/>
        <v>0</v>
      </c>
      <c r="P480" s="135">
        <f t="shared" si="277"/>
        <v>0</v>
      </c>
      <c r="Q480" s="135">
        <f t="shared" si="278"/>
        <v>0</v>
      </c>
      <c r="R480" s="135">
        <f t="shared" si="279"/>
        <v>0</v>
      </c>
      <c r="S480" s="135">
        <f t="shared" si="280"/>
        <v>0</v>
      </c>
      <c r="T480" s="135">
        <f t="shared" si="281"/>
        <v>0</v>
      </c>
      <c r="U480" s="135">
        <f t="shared" si="282"/>
        <v>0</v>
      </c>
      <c r="V480" s="135">
        <f t="shared" si="283"/>
        <v>0</v>
      </c>
      <c r="W480" s="135">
        <f t="shared" si="284"/>
        <v>0</v>
      </c>
      <c r="X480" s="135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6">
        <v>39903</v>
      </c>
      <c r="E481" s="137" t="s">
        <v>325</v>
      </c>
      <c r="G481" s="43">
        <v>6.4</v>
      </c>
      <c r="H481" s="135" t="str">
        <f t="shared" si="270"/>
        <v>P, S, T &amp; D Plant - Demand</v>
      </c>
      <c r="I481" s="42">
        <f>'Dep. Res. Class'!K$216</f>
        <v>68392.798530813758</v>
      </c>
      <c r="J481" s="135">
        <f t="shared" si="271"/>
        <v>33862.819473059863</v>
      </c>
      <c r="K481" s="135">
        <f t="shared" si="272"/>
        <v>17223.395565984032</v>
      </c>
      <c r="L481" s="135">
        <f t="shared" si="273"/>
        <v>232.57828896065627</v>
      </c>
      <c r="M481" s="135">
        <f t="shared" si="274"/>
        <v>8661.7586767975081</v>
      </c>
      <c r="N481" s="135">
        <f t="shared" si="275"/>
        <v>8412.2465260116915</v>
      </c>
      <c r="O481" s="135">
        <f t="shared" si="276"/>
        <v>0</v>
      </c>
      <c r="P481" s="135">
        <f t="shared" si="277"/>
        <v>0</v>
      </c>
      <c r="Q481" s="135">
        <f t="shared" si="278"/>
        <v>0</v>
      </c>
      <c r="R481" s="135">
        <f t="shared" si="279"/>
        <v>0</v>
      </c>
      <c r="S481" s="135">
        <f t="shared" si="280"/>
        <v>0</v>
      </c>
      <c r="T481" s="135">
        <f t="shared" si="281"/>
        <v>0</v>
      </c>
      <c r="U481" s="135">
        <f t="shared" si="282"/>
        <v>0</v>
      </c>
      <c r="V481" s="135">
        <f t="shared" si="283"/>
        <v>0</v>
      </c>
      <c r="W481" s="135">
        <f t="shared" si="284"/>
        <v>0</v>
      </c>
      <c r="X481" s="135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6">
        <v>39904</v>
      </c>
      <c r="E482" s="137" t="s">
        <v>326</v>
      </c>
      <c r="G482" s="43">
        <v>6.4</v>
      </c>
      <c r="H482" s="135" t="str">
        <f t="shared" si="270"/>
        <v>P, S, T &amp; D Plant - Demand</v>
      </c>
      <c r="I482" s="42">
        <f>'Dep. Res. Class'!K$217</f>
        <v>0</v>
      </c>
      <c r="J482" s="135">
        <f t="shared" si="271"/>
        <v>0</v>
      </c>
      <c r="K482" s="135">
        <f t="shared" si="272"/>
        <v>0</v>
      </c>
      <c r="L482" s="135">
        <f t="shared" si="273"/>
        <v>0</v>
      </c>
      <c r="M482" s="135">
        <f t="shared" si="274"/>
        <v>0</v>
      </c>
      <c r="N482" s="135">
        <f t="shared" si="275"/>
        <v>0</v>
      </c>
      <c r="O482" s="135">
        <f t="shared" si="276"/>
        <v>0</v>
      </c>
      <c r="P482" s="135">
        <f t="shared" si="277"/>
        <v>0</v>
      </c>
      <c r="Q482" s="135">
        <f t="shared" si="278"/>
        <v>0</v>
      </c>
      <c r="R482" s="135">
        <f t="shared" si="279"/>
        <v>0</v>
      </c>
      <c r="S482" s="135">
        <f t="shared" si="280"/>
        <v>0</v>
      </c>
      <c r="T482" s="135">
        <f t="shared" si="281"/>
        <v>0</v>
      </c>
      <c r="U482" s="135">
        <f t="shared" si="282"/>
        <v>0</v>
      </c>
      <c r="V482" s="135">
        <f t="shared" si="283"/>
        <v>0</v>
      </c>
      <c r="W482" s="135">
        <f t="shared" si="284"/>
        <v>0</v>
      </c>
      <c r="X482" s="135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6">
        <v>39905</v>
      </c>
      <c r="E483" s="137" t="s">
        <v>327</v>
      </c>
      <c r="G483" s="43">
        <v>6.4</v>
      </c>
      <c r="H483" s="135" t="str">
        <f t="shared" si="270"/>
        <v>P, S, T &amp; D Plant - Demand</v>
      </c>
      <c r="I483" s="42">
        <f>'Dep. Res. Class'!K$218</f>
        <v>0</v>
      </c>
      <c r="J483" s="135">
        <f t="shared" si="271"/>
        <v>0</v>
      </c>
      <c r="K483" s="135">
        <f t="shared" si="272"/>
        <v>0</v>
      </c>
      <c r="L483" s="135">
        <f t="shared" si="273"/>
        <v>0</v>
      </c>
      <c r="M483" s="135">
        <f t="shared" si="274"/>
        <v>0</v>
      </c>
      <c r="N483" s="135">
        <f t="shared" si="275"/>
        <v>0</v>
      </c>
      <c r="O483" s="135">
        <f t="shared" si="276"/>
        <v>0</v>
      </c>
      <c r="P483" s="135">
        <f t="shared" si="277"/>
        <v>0</v>
      </c>
      <c r="Q483" s="135">
        <f t="shared" si="278"/>
        <v>0</v>
      </c>
      <c r="R483" s="135">
        <f t="shared" si="279"/>
        <v>0</v>
      </c>
      <c r="S483" s="135">
        <f t="shared" si="280"/>
        <v>0</v>
      </c>
      <c r="T483" s="135">
        <f t="shared" si="281"/>
        <v>0</v>
      </c>
      <c r="U483" s="135">
        <f t="shared" si="282"/>
        <v>0</v>
      </c>
      <c r="V483" s="135">
        <f t="shared" si="283"/>
        <v>0</v>
      </c>
      <c r="W483" s="135">
        <f t="shared" si="284"/>
        <v>0</v>
      </c>
      <c r="X483" s="135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6">
        <v>39906</v>
      </c>
      <c r="E484" s="137" t="s">
        <v>328</v>
      </c>
      <c r="G484" s="43">
        <v>6.4</v>
      </c>
      <c r="H484" s="135" t="str">
        <f t="shared" si="270"/>
        <v>P, S, T &amp; D Plant - Demand</v>
      </c>
      <c r="I484" s="42">
        <f>'Dep. Res. Class'!K$219</f>
        <v>48201.907563527209</v>
      </c>
      <c r="J484" s="135">
        <f t="shared" si="271"/>
        <v>23865.853264440466</v>
      </c>
      <c r="K484" s="135">
        <f t="shared" si="272"/>
        <v>12138.712537513544</v>
      </c>
      <c r="L484" s="135">
        <f t="shared" si="273"/>
        <v>163.91663196402158</v>
      </c>
      <c r="M484" s="135">
        <f t="shared" si="274"/>
        <v>6104.6382081947768</v>
      </c>
      <c r="N484" s="135">
        <f t="shared" si="275"/>
        <v>5928.7869214143975</v>
      </c>
      <c r="O484" s="135">
        <f t="shared" si="276"/>
        <v>0</v>
      </c>
      <c r="P484" s="135">
        <f t="shared" si="277"/>
        <v>0</v>
      </c>
      <c r="Q484" s="135">
        <f t="shared" si="278"/>
        <v>0</v>
      </c>
      <c r="R484" s="135">
        <f t="shared" si="279"/>
        <v>0</v>
      </c>
      <c r="S484" s="135">
        <f t="shared" si="280"/>
        <v>0</v>
      </c>
      <c r="T484" s="135">
        <f t="shared" si="281"/>
        <v>0</v>
      </c>
      <c r="U484" s="135">
        <f t="shared" si="282"/>
        <v>0</v>
      </c>
      <c r="V484" s="135">
        <f t="shared" si="283"/>
        <v>0</v>
      </c>
      <c r="W484" s="135">
        <f t="shared" si="284"/>
        <v>0</v>
      </c>
      <c r="X484" s="135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6">
        <v>39907</v>
      </c>
      <c r="E485" s="137" t="s">
        <v>329</v>
      </c>
      <c r="G485" s="43">
        <v>6.4</v>
      </c>
      <c r="H485" s="135" t="str">
        <f t="shared" si="270"/>
        <v>P, S, T &amp; D Plant - Demand</v>
      </c>
      <c r="I485" s="42">
        <f>'Dep. Res. Class'!K$220</f>
        <v>73917.44290112755</v>
      </c>
      <c r="J485" s="135">
        <f t="shared" si="271"/>
        <v>36598.195696632662</v>
      </c>
      <c r="K485" s="135">
        <f t="shared" si="272"/>
        <v>18614.669755596715</v>
      </c>
      <c r="L485" s="135">
        <f t="shared" si="273"/>
        <v>251.36553502114316</v>
      </c>
      <c r="M485" s="135">
        <f t="shared" si="274"/>
        <v>9361.4395984551611</v>
      </c>
      <c r="N485" s="135">
        <f t="shared" si="275"/>
        <v>9091.7723154218656</v>
      </c>
      <c r="O485" s="135">
        <f t="shared" si="276"/>
        <v>0</v>
      </c>
      <c r="P485" s="135">
        <f t="shared" si="277"/>
        <v>0</v>
      </c>
      <c r="Q485" s="135">
        <f t="shared" si="278"/>
        <v>0</v>
      </c>
      <c r="R485" s="135">
        <f t="shared" si="279"/>
        <v>0</v>
      </c>
      <c r="S485" s="135">
        <f t="shared" si="280"/>
        <v>0</v>
      </c>
      <c r="T485" s="135">
        <f t="shared" si="281"/>
        <v>0</v>
      </c>
      <c r="U485" s="135">
        <f t="shared" si="282"/>
        <v>0</v>
      </c>
      <c r="V485" s="135">
        <f t="shared" si="283"/>
        <v>0</v>
      </c>
      <c r="W485" s="135">
        <f t="shared" si="284"/>
        <v>0</v>
      </c>
      <c r="X485" s="135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6">
        <v>39908</v>
      </c>
      <c r="E486" s="137" t="s">
        <v>330</v>
      </c>
      <c r="G486" s="43">
        <v>6.4</v>
      </c>
      <c r="H486" s="135" t="str">
        <f t="shared" si="270"/>
        <v>P, S, T &amp; D Plant - Demand</v>
      </c>
      <c r="I486" s="42">
        <f>'Dep. Res. Class'!K$221</f>
        <v>1252.4356527750383</v>
      </c>
      <c r="J486" s="135">
        <f t="shared" si="271"/>
        <v>620.10918287598827</v>
      </c>
      <c r="K486" s="135">
        <f t="shared" si="272"/>
        <v>315.40155004722033</v>
      </c>
      <c r="L486" s="135">
        <f t="shared" si="273"/>
        <v>4.2590645128302977</v>
      </c>
      <c r="M486" s="135">
        <f t="shared" si="274"/>
        <v>158.61750967343642</v>
      </c>
      <c r="N486" s="135">
        <f t="shared" si="275"/>
        <v>154.04834566556292</v>
      </c>
      <c r="O486" s="135">
        <f t="shared" si="276"/>
        <v>0</v>
      </c>
      <c r="P486" s="135">
        <f t="shared" si="277"/>
        <v>0</v>
      </c>
      <c r="Q486" s="135">
        <f t="shared" si="278"/>
        <v>0</v>
      </c>
      <c r="R486" s="135">
        <f t="shared" si="279"/>
        <v>0</v>
      </c>
      <c r="S486" s="135">
        <f t="shared" si="280"/>
        <v>0</v>
      </c>
      <c r="T486" s="135">
        <f t="shared" si="281"/>
        <v>0</v>
      </c>
      <c r="U486" s="135">
        <f t="shared" si="282"/>
        <v>0</v>
      </c>
      <c r="V486" s="135">
        <f t="shared" si="283"/>
        <v>0</v>
      </c>
      <c r="W486" s="135">
        <f t="shared" si="284"/>
        <v>0</v>
      </c>
      <c r="X486" s="135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6">
        <v>39909</v>
      </c>
      <c r="E487" s="137" t="s">
        <v>331</v>
      </c>
      <c r="G487" s="43">
        <v>6.4</v>
      </c>
      <c r="H487" s="135" t="str">
        <f t="shared" si="270"/>
        <v>P, S, T &amp; D Plant - Demand</v>
      </c>
      <c r="I487" s="42">
        <f>'Dep. Res. Class'!K$222</f>
        <v>1283371.9882203671</v>
      </c>
      <c r="J487" s="135">
        <f t="shared" si="271"/>
        <v>635426.46137382905</v>
      </c>
      <c r="K487" s="135">
        <f t="shared" si="272"/>
        <v>323192.26418939437</v>
      </c>
      <c r="L487" s="135">
        <f t="shared" si="273"/>
        <v>4364.2674014260292</v>
      </c>
      <c r="M487" s="135">
        <f t="shared" si="274"/>
        <v>162535.51095029843</v>
      </c>
      <c r="N487" s="135">
        <f t="shared" si="275"/>
        <v>157853.48430541912</v>
      </c>
      <c r="O487" s="135">
        <f t="shared" si="276"/>
        <v>0</v>
      </c>
      <c r="P487" s="135">
        <f t="shared" si="277"/>
        <v>0</v>
      </c>
      <c r="Q487" s="135">
        <f t="shared" si="278"/>
        <v>0</v>
      </c>
      <c r="R487" s="135">
        <f t="shared" si="279"/>
        <v>0</v>
      </c>
      <c r="S487" s="135">
        <f t="shared" si="280"/>
        <v>0</v>
      </c>
      <c r="T487" s="135">
        <f t="shared" si="281"/>
        <v>0</v>
      </c>
      <c r="U487" s="135">
        <f t="shared" si="282"/>
        <v>0</v>
      </c>
      <c r="V487" s="135">
        <f t="shared" si="283"/>
        <v>0</v>
      </c>
      <c r="W487" s="135">
        <f t="shared" si="284"/>
        <v>0</v>
      </c>
      <c r="X487" s="135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6">
        <v>39924</v>
      </c>
      <c r="E488" s="137" t="s">
        <v>332</v>
      </c>
      <c r="G488" s="43">
        <v>6.4</v>
      </c>
      <c r="H488" s="135" t="str">
        <f t="shared" si="270"/>
        <v>P, S, T &amp; D Plant - Demand</v>
      </c>
      <c r="I488" s="42">
        <f>'Dep. Res. Class'!K$223</f>
        <v>0</v>
      </c>
      <c r="J488" s="135">
        <f t="shared" si="271"/>
        <v>0</v>
      </c>
      <c r="K488" s="135">
        <f t="shared" si="272"/>
        <v>0</v>
      </c>
      <c r="L488" s="135">
        <f t="shared" si="273"/>
        <v>0</v>
      </c>
      <c r="M488" s="135">
        <f t="shared" si="274"/>
        <v>0</v>
      </c>
      <c r="N488" s="135">
        <f t="shared" si="275"/>
        <v>0</v>
      </c>
      <c r="O488" s="135">
        <f t="shared" si="276"/>
        <v>0</v>
      </c>
      <c r="P488" s="135">
        <f t="shared" si="277"/>
        <v>0</v>
      </c>
      <c r="Q488" s="135">
        <f t="shared" si="278"/>
        <v>0</v>
      </c>
      <c r="R488" s="135">
        <f t="shared" si="279"/>
        <v>0</v>
      </c>
      <c r="S488" s="135">
        <f t="shared" si="280"/>
        <v>0</v>
      </c>
      <c r="T488" s="135">
        <f t="shared" si="281"/>
        <v>0</v>
      </c>
      <c r="U488" s="135">
        <f t="shared" si="282"/>
        <v>0</v>
      </c>
      <c r="V488" s="135">
        <f t="shared" si="283"/>
        <v>0</v>
      </c>
      <c r="W488" s="135">
        <f t="shared" si="284"/>
        <v>0</v>
      </c>
      <c r="X488" s="135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6"/>
      <c r="E489" s="137" t="s">
        <v>366</v>
      </c>
      <c r="G489" s="43">
        <v>6.4</v>
      </c>
      <c r="H489" s="135" t="str">
        <f t="shared" si="270"/>
        <v>P, S, T &amp; D Plant - Demand</v>
      </c>
      <c r="I489" s="42">
        <f>'Dep. Res. Class'!K$224</f>
        <v>0</v>
      </c>
      <c r="J489" s="135">
        <f t="shared" si="271"/>
        <v>0</v>
      </c>
      <c r="K489" s="135">
        <f t="shared" si="272"/>
        <v>0</v>
      </c>
      <c r="L489" s="135">
        <f t="shared" si="273"/>
        <v>0</v>
      </c>
      <c r="M489" s="135">
        <f t="shared" si="274"/>
        <v>0</v>
      </c>
      <c r="N489" s="135">
        <f t="shared" si="275"/>
        <v>0</v>
      </c>
      <c r="O489" s="135">
        <f t="shared" si="276"/>
        <v>0</v>
      </c>
      <c r="P489" s="135">
        <f t="shared" si="277"/>
        <v>0</v>
      </c>
      <c r="Q489" s="135">
        <f t="shared" si="278"/>
        <v>0</v>
      </c>
      <c r="R489" s="135">
        <f t="shared" si="279"/>
        <v>0</v>
      </c>
      <c r="S489" s="135">
        <f t="shared" si="280"/>
        <v>0</v>
      </c>
      <c r="T489" s="135">
        <f t="shared" si="281"/>
        <v>0</v>
      </c>
      <c r="U489" s="135">
        <f t="shared" si="282"/>
        <v>0</v>
      </c>
      <c r="V489" s="135">
        <f t="shared" si="283"/>
        <v>0</v>
      </c>
      <c r="W489" s="135">
        <f t="shared" si="284"/>
        <v>0</v>
      </c>
      <c r="X489" s="135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0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2960532.7609457099</v>
      </c>
      <c r="J491" s="135">
        <f>SUM(J455:J489)</f>
        <v>1465826.6452251757</v>
      </c>
      <c r="K491" s="135">
        <f t="shared" ref="K491:X491" si="288">SUM(K455:K489)</f>
        <v>745552.57166219829</v>
      </c>
      <c r="L491" s="135">
        <f t="shared" si="288"/>
        <v>10067.662952006538</v>
      </c>
      <c r="M491" s="135">
        <f t="shared" si="288"/>
        <v>374943.28176249983</v>
      </c>
      <c r="N491" s="135">
        <f t="shared" si="288"/>
        <v>364142.59934382932</v>
      </c>
      <c r="O491" s="135">
        <f t="shared" si="288"/>
        <v>0</v>
      </c>
      <c r="P491" s="135">
        <f t="shared" si="288"/>
        <v>0</v>
      </c>
      <c r="Q491" s="135">
        <f t="shared" si="288"/>
        <v>0</v>
      </c>
      <c r="R491" s="135">
        <f t="shared" si="288"/>
        <v>0</v>
      </c>
      <c r="S491" s="135">
        <f t="shared" si="288"/>
        <v>0</v>
      </c>
      <c r="T491" s="135">
        <f t="shared" si="288"/>
        <v>0</v>
      </c>
      <c r="U491" s="135">
        <f t="shared" si="288"/>
        <v>0</v>
      </c>
      <c r="V491" s="135">
        <f t="shared" si="288"/>
        <v>0</v>
      </c>
      <c r="W491" s="135">
        <f t="shared" si="288"/>
        <v>0</v>
      </c>
      <c r="X491" s="135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5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363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5"/>
      <c r="I495" s="42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5"/>
      <c r="I496" s="42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8">
        <v>37400</v>
      </c>
      <c r="E497" s="137" t="s">
        <v>125</v>
      </c>
      <c r="G497" s="43">
        <v>6.4</v>
      </c>
      <c r="H497" s="135" t="str">
        <f t="shared" ref="H497:H531" si="289">VLOOKUP($G497,alloc,3)</f>
        <v>P, S, T &amp; D Plant - Demand</v>
      </c>
      <c r="I497" s="42">
        <f>'Dep. Res. Class'!K$232</f>
        <v>0</v>
      </c>
      <c r="J497" s="135">
        <f t="shared" ref="J497:J531" si="290">$I497*VLOOKUP($G497,alloc,6)</f>
        <v>0</v>
      </c>
      <c r="K497" s="135">
        <f t="shared" ref="K497:K531" si="291">$I497*VLOOKUP($G497,alloc,7)</f>
        <v>0</v>
      </c>
      <c r="L497" s="135">
        <f t="shared" ref="L497:L531" si="292">$I497*VLOOKUP($G497,alloc,8)</f>
        <v>0</v>
      </c>
      <c r="M497" s="135">
        <f t="shared" ref="M497:M531" si="293">$I497*VLOOKUP($G497,alloc,9)</f>
        <v>0</v>
      </c>
      <c r="N497" s="135">
        <f t="shared" ref="N497:N531" si="294">$I497*VLOOKUP($G497,alloc,10)</f>
        <v>0</v>
      </c>
      <c r="O497" s="135">
        <f t="shared" ref="O497:O531" si="295">$I497*VLOOKUP($G497,alloc,11)</f>
        <v>0</v>
      </c>
      <c r="P497" s="135">
        <f t="shared" ref="P497:P531" si="296">$I497*VLOOKUP($G497,alloc,12)</f>
        <v>0</v>
      </c>
      <c r="Q497" s="135">
        <f t="shared" ref="Q497:Q531" si="297">$I497*VLOOKUP($G497,alloc,13)</f>
        <v>0</v>
      </c>
      <c r="R497" s="135">
        <f t="shared" ref="R497:R531" si="298">$I497*VLOOKUP($G497,alloc,14)</f>
        <v>0</v>
      </c>
      <c r="S497" s="135">
        <f t="shared" ref="S497:S531" si="299">$I497*VLOOKUP($G497,alloc,15)</f>
        <v>0</v>
      </c>
      <c r="T497" s="135">
        <f t="shared" ref="T497:T531" si="300">$I497*VLOOKUP($G497,alloc,16)</f>
        <v>0</v>
      </c>
      <c r="U497" s="135">
        <f t="shared" ref="U497:U531" si="301">$I497*VLOOKUP($G497,alloc,17)</f>
        <v>0</v>
      </c>
      <c r="V497" s="135">
        <f t="shared" ref="V497:V531" si="302">$I497*VLOOKUP($G497,alloc,18)</f>
        <v>0</v>
      </c>
      <c r="W497" s="135">
        <f t="shared" ref="W497:W531" si="303">$I497*VLOOKUP($G497,alloc,19)</f>
        <v>0</v>
      </c>
      <c r="X497" s="135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8">
        <v>39001</v>
      </c>
      <c r="E498" s="137" t="s">
        <v>302</v>
      </c>
      <c r="G498" s="43">
        <v>6.4</v>
      </c>
      <c r="H498" s="135" t="str">
        <f t="shared" si="289"/>
        <v>P, S, T &amp; D Plant - Demand</v>
      </c>
      <c r="I498" s="42">
        <f>'Dep. Res. Class'!K$233</f>
        <v>0</v>
      </c>
      <c r="J498" s="135">
        <f t="shared" si="290"/>
        <v>0</v>
      </c>
      <c r="K498" s="135">
        <f t="shared" si="291"/>
        <v>0</v>
      </c>
      <c r="L498" s="135">
        <f t="shared" si="292"/>
        <v>0</v>
      </c>
      <c r="M498" s="135">
        <f t="shared" si="293"/>
        <v>0</v>
      </c>
      <c r="N498" s="135">
        <f t="shared" si="294"/>
        <v>0</v>
      </c>
      <c r="O498" s="135">
        <f t="shared" si="295"/>
        <v>0</v>
      </c>
      <c r="P498" s="135">
        <f t="shared" si="296"/>
        <v>0</v>
      </c>
      <c r="Q498" s="135">
        <f t="shared" si="297"/>
        <v>0</v>
      </c>
      <c r="R498" s="135">
        <f t="shared" si="298"/>
        <v>0</v>
      </c>
      <c r="S498" s="135">
        <f t="shared" si="299"/>
        <v>0</v>
      </c>
      <c r="T498" s="135">
        <f t="shared" si="300"/>
        <v>0</v>
      </c>
      <c r="U498" s="135">
        <f t="shared" si="301"/>
        <v>0</v>
      </c>
      <c r="V498" s="135">
        <f t="shared" si="302"/>
        <v>0</v>
      </c>
      <c r="W498" s="135">
        <f t="shared" si="303"/>
        <v>0</v>
      </c>
      <c r="X498" s="135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8">
        <v>36602</v>
      </c>
      <c r="E499" s="137" t="s">
        <v>149</v>
      </c>
      <c r="G499" s="43">
        <v>6.4</v>
      </c>
      <c r="H499" s="135" t="str">
        <f t="shared" si="289"/>
        <v>P, S, T &amp; D Plant - Demand</v>
      </c>
      <c r="I499" s="42">
        <f>'Dep. Res. Class'!K$234</f>
        <v>101196.0444787912</v>
      </c>
      <c r="J499" s="135">
        <f t="shared" si="290"/>
        <v>50104.447532281287</v>
      </c>
      <c r="K499" s="135">
        <f t="shared" si="291"/>
        <v>25484.254793081316</v>
      </c>
      <c r="L499" s="135">
        <f t="shared" si="292"/>
        <v>344.12984086123907</v>
      </c>
      <c r="M499" s="135">
        <f t="shared" si="293"/>
        <v>12816.199002689456</v>
      </c>
      <c r="N499" s="135">
        <f t="shared" si="294"/>
        <v>12447.01330987789</v>
      </c>
      <c r="O499" s="135">
        <f t="shared" si="295"/>
        <v>0</v>
      </c>
      <c r="P499" s="135">
        <f t="shared" si="296"/>
        <v>0</v>
      </c>
      <c r="Q499" s="135">
        <f t="shared" si="297"/>
        <v>0</v>
      </c>
      <c r="R499" s="135">
        <f t="shared" si="298"/>
        <v>0</v>
      </c>
      <c r="S499" s="135">
        <f t="shared" si="299"/>
        <v>0</v>
      </c>
      <c r="T499" s="135">
        <f t="shared" si="300"/>
        <v>0</v>
      </c>
      <c r="U499" s="135">
        <f t="shared" si="301"/>
        <v>0</v>
      </c>
      <c r="V499" s="135">
        <f t="shared" si="302"/>
        <v>0</v>
      </c>
      <c r="W499" s="135">
        <f t="shared" si="303"/>
        <v>0</v>
      </c>
      <c r="X499" s="135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8">
        <v>37503</v>
      </c>
      <c r="E500" s="137" t="s">
        <v>289</v>
      </c>
      <c r="G500" s="43">
        <v>6.4</v>
      </c>
      <c r="H500" s="135" t="str">
        <f t="shared" si="289"/>
        <v>P, S, T &amp; D Plant - Demand</v>
      </c>
      <c r="I500" s="42">
        <f>'Dep. Res. Class'!K$235</f>
        <v>0</v>
      </c>
      <c r="J500" s="135">
        <f t="shared" si="290"/>
        <v>0</v>
      </c>
      <c r="K500" s="135">
        <f t="shared" si="291"/>
        <v>0</v>
      </c>
      <c r="L500" s="135">
        <f t="shared" si="292"/>
        <v>0</v>
      </c>
      <c r="M500" s="135">
        <f t="shared" si="293"/>
        <v>0</v>
      </c>
      <c r="N500" s="135">
        <f t="shared" si="294"/>
        <v>0</v>
      </c>
      <c r="O500" s="135">
        <f t="shared" si="295"/>
        <v>0</v>
      </c>
      <c r="P500" s="135">
        <f t="shared" si="296"/>
        <v>0</v>
      </c>
      <c r="Q500" s="135">
        <f t="shared" si="297"/>
        <v>0</v>
      </c>
      <c r="R500" s="135">
        <f t="shared" si="298"/>
        <v>0</v>
      </c>
      <c r="S500" s="135">
        <f t="shared" si="299"/>
        <v>0</v>
      </c>
      <c r="T500" s="135">
        <f t="shared" si="300"/>
        <v>0</v>
      </c>
      <c r="U500" s="135">
        <f t="shared" si="301"/>
        <v>0</v>
      </c>
      <c r="V500" s="135">
        <f t="shared" si="302"/>
        <v>0</v>
      </c>
      <c r="W500" s="135">
        <f t="shared" si="303"/>
        <v>0</v>
      </c>
      <c r="X500" s="135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8">
        <v>39004</v>
      </c>
      <c r="E501" s="137" t="s">
        <v>304</v>
      </c>
      <c r="G501" s="43">
        <v>6.4</v>
      </c>
      <c r="H501" s="135" t="str">
        <f t="shared" si="289"/>
        <v>P, S, T &amp; D Plant - Demand</v>
      </c>
      <c r="I501" s="42">
        <f>'Dep. Res. Class'!K$236</f>
        <v>0</v>
      </c>
      <c r="J501" s="135">
        <f t="shared" si="290"/>
        <v>0</v>
      </c>
      <c r="K501" s="135">
        <f t="shared" si="291"/>
        <v>0</v>
      </c>
      <c r="L501" s="135">
        <f t="shared" si="292"/>
        <v>0</v>
      </c>
      <c r="M501" s="135">
        <f t="shared" si="293"/>
        <v>0</v>
      </c>
      <c r="N501" s="135">
        <f t="shared" si="294"/>
        <v>0</v>
      </c>
      <c r="O501" s="135">
        <f t="shared" si="295"/>
        <v>0</v>
      </c>
      <c r="P501" s="135">
        <f t="shared" si="296"/>
        <v>0</v>
      </c>
      <c r="Q501" s="135">
        <f t="shared" si="297"/>
        <v>0</v>
      </c>
      <c r="R501" s="135">
        <f t="shared" si="298"/>
        <v>0</v>
      </c>
      <c r="S501" s="135">
        <f t="shared" si="299"/>
        <v>0</v>
      </c>
      <c r="T501" s="135">
        <f t="shared" si="300"/>
        <v>0</v>
      </c>
      <c r="U501" s="135">
        <f t="shared" si="301"/>
        <v>0</v>
      </c>
      <c r="V501" s="135">
        <f t="shared" si="302"/>
        <v>0</v>
      </c>
      <c r="W501" s="135">
        <f t="shared" si="303"/>
        <v>0</v>
      </c>
      <c r="X501" s="135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8">
        <v>39009</v>
      </c>
      <c r="E502" s="137" t="s">
        <v>305</v>
      </c>
      <c r="G502" s="43">
        <v>6.4</v>
      </c>
      <c r="H502" s="135" t="str">
        <f t="shared" si="289"/>
        <v>P, S, T &amp; D Plant - Demand</v>
      </c>
      <c r="I502" s="42">
        <f>'Dep. Res. Class'!K$237</f>
        <v>53817.312951619751</v>
      </c>
      <c r="J502" s="135">
        <f t="shared" si="290"/>
        <v>26646.16731811022</v>
      </c>
      <c r="K502" s="135">
        <f t="shared" si="291"/>
        <v>13552.843123483077</v>
      </c>
      <c r="L502" s="135">
        <f t="shared" si="292"/>
        <v>183.01252224835608</v>
      </c>
      <c r="M502" s="135">
        <f t="shared" si="293"/>
        <v>6815.8137615994538</v>
      </c>
      <c r="N502" s="135">
        <f t="shared" si="294"/>
        <v>6619.4762261786427</v>
      </c>
      <c r="O502" s="135">
        <f t="shared" si="295"/>
        <v>0</v>
      </c>
      <c r="P502" s="135">
        <f t="shared" si="296"/>
        <v>0</v>
      </c>
      <c r="Q502" s="135">
        <f t="shared" si="297"/>
        <v>0</v>
      </c>
      <c r="R502" s="135">
        <f t="shared" si="298"/>
        <v>0</v>
      </c>
      <c r="S502" s="135">
        <f t="shared" si="299"/>
        <v>0</v>
      </c>
      <c r="T502" s="135">
        <f t="shared" si="300"/>
        <v>0</v>
      </c>
      <c r="U502" s="135">
        <f t="shared" si="301"/>
        <v>0</v>
      </c>
      <c r="V502" s="135">
        <f t="shared" si="302"/>
        <v>0</v>
      </c>
      <c r="W502" s="135">
        <f t="shared" si="303"/>
        <v>0</v>
      </c>
      <c r="X502" s="135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8">
        <v>39100</v>
      </c>
      <c r="E503" s="137" t="s">
        <v>306</v>
      </c>
      <c r="G503" s="43">
        <v>6.4</v>
      </c>
      <c r="H503" s="135" t="str">
        <f t="shared" si="289"/>
        <v>P, S, T &amp; D Plant - Demand</v>
      </c>
      <c r="I503" s="42">
        <f>'Dep. Res. Class'!K$238</f>
        <v>28588.214453262022</v>
      </c>
      <c r="J503" s="135">
        <f t="shared" si="290"/>
        <v>14154.670753116998</v>
      </c>
      <c r="K503" s="135">
        <f t="shared" si="291"/>
        <v>7199.3855585814881</v>
      </c>
      <c r="L503" s="135">
        <f t="shared" si="292"/>
        <v>97.217808670080061</v>
      </c>
      <c r="M503" s="135">
        <f t="shared" si="293"/>
        <v>3620.6182509570126</v>
      </c>
      <c r="N503" s="135">
        <f t="shared" si="294"/>
        <v>3516.3220819364424</v>
      </c>
      <c r="O503" s="135">
        <f t="shared" si="295"/>
        <v>0</v>
      </c>
      <c r="P503" s="135">
        <f t="shared" si="296"/>
        <v>0</v>
      </c>
      <c r="Q503" s="135">
        <f t="shared" si="297"/>
        <v>0</v>
      </c>
      <c r="R503" s="135">
        <f t="shared" si="298"/>
        <v>0</v>
      </c>
      <c r="S503" s="135">
        <f t="shared" si="299"/>
        <v>0</v>
      </c>
      <c r="T503" s="135">
        <f t="shared" si="300"/>
        <v>0</v>
      </c>
      <c r="U503" s="135">
        <f t="shared" si="301"/>
        <v>0</v>
      </c>
      <c r="V503" s="135">
        <f t="shared" si="302"/>
        <v>0</v>
      </c>
      <c r="W503" s="135">
        <f t="shared" si="303"/>
        <v>0</v>
      </c>
      <c r="X503" s="135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8">
        <v>39102</v>
      </c>
      <c r="E504" s="137" t="s">
        <v>307</v>
      </c>
      <c r="G504" s="43">
        <v>6.4</v>
      </c>
      <c r="H504" s="135" t="str">
        <f t="shared" si="289"/>
        <v>P, S, T &amp; D Plant - Demand</v>
      </c>
      <c r="I504" s="42">
        <f>'Dep. Res. Class'!K$239</f>
        <v>0</v>
      </c>
      <c r="J504" s="135">
        <f t="shared" si="290"/>
        <v>0</v>
      </c>
      <c r="K504" s="135">
        <f t="shared" si="291"/>
        <v>0</v>
      </c>
      <c r="L504" s="135">
        <f t="shared" si="292"/>
        <v>0</v>
      </c>
      <c r="M504" s="135">
        <f t="shared" si="293"/>
        <v>0</v>
      </c>
      <c r="N504" s="135">
        <f t="shared" si="294"/>
        <v>0</v>
      </c>
      <c r="O504" s="135">
        <f t="shared" si="295"/>
        <v>0</v>
      </c>
      <c r="P504" s="135">
        <f t="shared" si="296"/>
        <v>0</v>
      </c>
      <c r="Q504" s="135">
        <f t="shared" si="297"/>
        <v>0</v>
      </c>
      <c r="R504" s="135">
        <f t="shared" si="298"/>
        <v>0</v>
      </c>
      <c r="S504" s="135">
        <f t="shared" si="299"/>
        <v>0</v>
      </c>
      <c r="T504" s="135">
        <f t="shared" si="300"/>
        <v>0</v>
      </c>
      <c r="U504" s="135">
        <f t="shared" si="301"/>
        <v>0</v>
      </c>
      <c r="V504" s="135">
        <f t="shared" si="302"/>
        <v>0</v>
      </c>
      <c r="W504" s="135">
        <f t="shared" si="303"/>
        <v>0</v>
      </c>
      <c r="X504" s="135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5">
        <v>39103</v>
      </c>
      <c r="E505" s="137" t="s">
        <v>308</v>
      </c>
      <c r="G505" s="43">
        <v>6.4</v>
      </c>
      <c r="H505" s="135" t="str">
        <f t="shared" si="289"/>
        <v>P, S, T &amp; D Plant - Demand</v>
      </c>
      <c r="I505" s="42">
        <f>'Dep. Res. Class'!K$240</f>
        <v>0</v>
      </c>
      <c r="J505" s="135">
        <f t="shared" si="290"/>
        <v>0</v>
      </c>
      <c r="K505" s="135">
        <f t="shared" si="291"/>
        <v>0</v>
      </c>
      <c r="L505" s="135">
        <f t="shared" si="292"/>
        <v>0</v>
      </c>
      <c r="M505" s="135">
        <f t="shared" si="293"/>
        <v>0</v>
      </c>
      <c r="N505" s="135">
        <f t="shared" si="294"/>
        <v>0</v>
      </c>
      <c r="O505" s="135">
        <f t="shared" si="295"/>
        <v>0</v>
      </c>
      <c r="P505" s="135">
        <f t="shared" si="296"/>
        <v>0</v>
      </c>
      <c r="Q505" s="135">
        <f t="shared" si="297"/>
        <v>0</v>
      </c>
      <c r="R505" s="135">
        <f t="shared" si="298"/>
        <v>0</v>
      </c>
      <c r="S505" s="135">
        <f t="shared" si="299"/>
        <v>0</v>
      </c>
      <c r="T505" s="135">
        <f t="shared" si="300"/>
        <v>0</v>
      </c>
      <c r="U505" s="135">
        <f t="shared" si="301"/>
        <v>0</v>
      </c>
      <c r="V505" s="135">
        <f t="shared" si="302"/>
        <v>0</v>
      </c>
      <c r="W505" s="135">
        <f t="shared" si="303"/>
        <v>0</v>
      </c>
      <c r="X505" s="135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8">
        <v>39200</v>
      </c>
      <c r="E506" s="137" t="s">
        <v>309</v>
      </c>
      <c r="G506" s="43">
        <v>6.4</v>
      </c>
      <c r="H506" s="135" t="str">
        <f t="shared" si="289"/>
        <v>P, S, T &amp; D Plant - Demand</v>
      </c>
      <c r="I506" s="42">
        <f>'Dep. Res. Class'!K$241</f>
        <v>1290.3908239985826</v>
      </c>
      <c r="J506" s="135">
        <f t="shared" si="290"/>
        <v>638.90164551564601</v>
      </c>
      <c r="K506" s="135">
        <f t="shared" si="291"/>
        <v>324.95982141205172</v>
      </c>
      <c r="L506" s="135">
        <f t="shared" si="292"/>
        <v>4.3881358327647133</v>
      </c>
      <c r="M506" s="135">
        <f t="shared" si="293"/>
        <v>163.42442707902777</v>
      </c>
      <c r="N506" s="135">
        <f t="shared" si="294"/>
        <v>158.71679415909236</v>
      </c>
      <c r="O506" s="135">
        <f t="shared" si="295"/>
        <v>0</v>
      </c>
      <c r="P506" s="135">
        <f t="shared" si="296"/>
        <v>0</v>
      </c>
      <c r="Q506" s="135">
        <f t="shared" si="297"/>
        <v>0</v>
      </c>
      <c r="R506" s="135">
        <f t="shared" si="298"/>
        <v>0</v>
      </c>
      <c r="S506" s="135">
        <f t="shared" si="299"/>
        <v>0</v>
      </c>
      <c r="T506" s="135">
        <f t="shared" si="300"/>
        <v>0</v>
      </c>
      <c r="U506" s="135">
        <f t="shared" si="301"/>
        <v>0</v>
      </c>
      <c r="V506" s="135">
        <f t="shared" si="302"/>
        <v>0</v>
      </c>
      <c r="W506" s="135">
        <f t="shared" si="303"/>
        <v>0</v>
      </c>
      <c r="X506" s="135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8">
        <v>39201</v>
      </c>
      <c r="E507" s="137" t="s">
        <v>310</v>
      </c>
      <c r="G507" s="43">
        <v>6.4</v>
      </c>
      <c r="H507" s="135" t="str">
        <f t="shared" si="289"/>
        <v>P, S, T &amp; D Plant - Demand</v>
      </c>
      <c r="I507" s="42">
        <f>'Dep. Res. Class'!K$242</f>
        <v>0</v>
      </c>
      <c r="J507" s="135">
        <f t="shared" si="290"/>
        <v>0</v>
      </c>
      <c r="K507" s="135">
        <f t="shared" si="291"/>
        <v>0</v>
      </c>
      <c r="L507" s="135">
        <f t="shared" si="292"/>
        <v>0</v>
      </c>
      <c r="M507" s="135">
        <f t="shared" si="293"/>
        <v>0</v>
      </c>
      <c r="N507" s="135">
        <f t="shared" si="294"/>
        <v>0</v>
      </c>
      <c r="O507" s="135">
        <f t="shared" si="295"/>
        <v>0</v>
      </c>
      <c r="P507" s="135">
        <f t="shared" si="296"/>
        <v>0</v>
      </c>
      <c r="Q507" s="135">
        <f t="shared" si="297"/>
        <v>0</v>
      </c>
      <c r="R507" s="135">
        <f t="shared" si="298"/>
        <v>0</v>
      </c>
      <c r="S507" s="135">
        <f t="shared" si="299"/>
        <v>0</v>
      </c>
      <c r="T507" s="135">
        <f t="shared" si="300"/>
        <v>0</v>
      </c>
      <c r="U507" s="135">
        <f t="shared" si="301"/>
        <v>0</v>
      </c>
      <c r="V507" s="135">
        <f t="shared" si="302"/>
        <v>0</v>
      </c>
      <c r="W507" s="135">
        <f t="shared" si="303"/>
        <v>0</v>
      </c>
      <c r="X507" s="135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8">
        <v>39202</v>
      </c>
      <c r="E508" s="137" t="s">
        <v>311</v>
      </c>
      <c r="G508" s="43">
        <v>6.4</v>
      </c>
      <c r="H508" s="135" t="str">
        <f t="shared" si="289"/>
        <v>P, S, T &amp; D Plant - Demand</v>
      </c>
      <c r="I508" s="42">
        <f>'Dep. Res. Class'!K$243</f>
        <v>0</v>
      </c>
      <c r="J508" s="135">
        <f t="shared" si="290"/>
        <v>0</v>
      </c>
      <c r="K508" s="135">
        <f t="shared" si="291"/>
        <v>0</v>
      </c>
      <c r="L508" s="135">
        <f t="shared" si="292"/>
        <v>0</v>
      </c>
      <c r="M508" s="135">
        <f t="shared" si="293"/>
        <v>0</v>
      </c>
      <c r="N508" s="135">
        <f t="shared" si="294"/>
        <v>0</v>
      </c>
      <c r="O508" s="135">
        <f t="shared" si="295"/>
        <v>0</v>
      </c>
      <c r="P508" s="135">
        <f t="shared" si="296"/>
        <v>0</v>
      </c>
      <c r="Q508" s="135">
        <f t="shared" si="297"/>
        <v>0</v>
      </c>
      <c r="R508" s="135">
        <f t="shared" si="298"/>
        <v>0</v>
      </c>
      <c r="S508" s="135">
        <f t="shared" si="299"/>
        <v>0</v>
      </c>
      <c r="T508" s="135">
        <f t="shared" si="300"/>
        <v>0</v>
      </c>
      <c r="U508" s="135">
        <f t="shared" si="301"/>
        <v>0</v>
      </c>
      <c r="V508" s="135">
        <f t="shared" si="302"/>
        <v>0</v>
      </c>
      <c r="W508" s="135">
        <f t="shared" si="303"/>
        <v>0</v>
      </c>
      <c r="X508" s="135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8">
        <v>39300</v>
      </c>
      <c r="E509" s="137" t="s">
        <v>197</v>
      </c>
      <c r="G509" s="43">
        <v>6.4</v>
      </c>
      <c r="H509" s="135" t="str">
        <f t="shared" si="289"/>
        <v>P, S, T &amp; D Plant - Demand</v>
      </c>
      <c r="I509" s="42">
        <f>'Dep. Res. Class'!K$244</f>
        <v>0</v>
      </c>
      <c r="J509" s="135">
        <f t="shared" si="290"/>
        <v>0</v>
      </c>
      <c r="K509" s="135">
        <f t="shared" si="291"/>
        <v>0</v>
      </c>
      <c r="L509" s="135">
        <f t="shared" si="292"/>
        <v>0</v>
      </c>
      <c r="M509" s="135">
        <f t="shared" si="293"/>
        <v>0</v>
      </c>
      <c r="N509" s="135">
        <f t="shared" si="294"/>
        <v>0</v>
      </c>
      <c r="O509" s="135">
        <f t="shared" si="295"/>
        <v>0</v>
      </c>
      <c r="P509" s="135">
        <f t="shared" si="296"/>
        <v>0</v>
      </c>
      <c r="Q509" s="135">
        <f t="shared" si="297"/>
        <v>0</v>
      </c>
      <c r="R509" s="135">
        <f t="shared" si="298"/>
        <v>0</v>
      </c>
      <c r="S509" s="135">
        <f t="shared" si="299"/>
        <v>0</v>
      </c>
      <c r="T509" s="135">
        <f t="shared" si="300"/>
        <v>0</v>
      </c>
      <c r="U509" s="135">
        <f t="shared" si="301"/>
        <v>0</v>
      </c>
      <c r="V509" s="135">
        <f t="shared" si="302"/>
        <v>0</v>
      </c>
      <c r="W509" s="135">
        <f t="shared" si="303"/>
        <v>0</v>
      </c>
      <c r="X509" s="135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8">
        <v>39400</v>
      </c>
      <c r="E510" s="137" t="s">
        <v>312</v>
      </c>
      <c r="G510" s="43">
        <v>6.4</v>
      </c>
      <c r="H510" s="135" t="str">
        <f t="shared" si="289"/>
        <v>P, S, T &amp; D Plant - Demand</v>
      </c>
      <c r="I510" s="42">
        <f>'Dep. Res. Class'!K$245</f>
        <v>1628.2544800232954</v>
      </c>
      <c r="J510" s="135">
        <f t="shared" si="290"/>
        <v>806.18557359351519</v>
      </c>
      <c r="K510" s="135">
        <f t="shared" si="291"/>
        <v>410.04420924363637</v>
      </c>
      <c r="L510" s="135">
        <f t="shared" si="292"/>
        <v>5.5370835686117275</v>
      </c>
      <c r="M510" s="135">
        <f t="shared" si="293"/>
        <v>206.21392417539352</v>
      </c>
      <c r="N510" s="135">
        <f t="shared" si="294"/>
        <v>200.27368944213848</v>
      </c>
      <c r="O510" s="135">
        <f t="shared" si="295"/>
        <v>0</v>
      </c>
      <c r="P510" s="135">
        <f t="shared" si="296"/>
        <v>0</v>
      </c>
      <c r="Q510" s="135">
        <f t="shared" si="297"/>
        <v>0</v>
      </c>
      <c r="R510" s="135">
        <f t="shared" si="298"/>
        <v>0</v>
      </c>
      <c r="S510" s="135">
        <f t="shared" si="299"/>
        <v>0</v>
      </c>
      <c r="T510" s="135">
        <f t="shared" si="300"/>
        <v>0</v>
      </c>
      <c r="U510" s="135">
        <f t="shared" si="301"/>
        <v>0</v>
      </c>
      <c r="V510" s="135">
        <f t="shared" si="302"/>
        <v>0</v>
      </c>
      <c r="W510" s="135">
        <f t="shared" si="303"/>
        <v>0</v>
      </c>
      <c r="X510" s="135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8">
        <v>39500</v>
      </c>
      <c r="E511" s="137" t="s">
        <v>463</v>
      </c>
      <c r="G511" s="43">
        <v>6.4</v>
      </c>
      <c r="H511" s="135" t="str">
        <f t="shared" si="289"/>
        <v>P, S, T &amp; D Plant - Demand</v>
      </c>
      <c r="I511" s="42">
        <f>'Dep. Res. Class'!K$246</f>
        <v>225.8257558505648</v>
      </c>
      <c r="J511" s="135">
        <f t="shared" si="290"/>
        <v>111.81143288484735</v>
      </c>
      <c r="K511" s="135">
        <f t="shared" si="291"/>
        <v>56.869822635627898</v>
      </c>
      <c r="L511" s="135">
        <f t="shared" si="292"/>
        <v>0.76794880495068329</v>
      </c>
      <c r="M511" s="135">
        <f t="shared" si="293"/>
        <v>28.600207071534083</v>
      </c>
      <c r="N511" s="135">
        <f t="shared" si="294"/>
        <v>27.776344453604786</v>
      </c>
      <c r="O511" s="135">
        <f t="shared" si="295"/>
        <v>0</v>
      </c>
      <c r="P511" s="135">
        <f t="shared" si="296"/>
        <v>0</v>
      </c>
      <c r="Q511" s="135">
        <f t="shared" si="297"/>
        <v>0</v>
      </c>
      <c r="R511" s="135">
        <f t="shared" si="298"/>
        <v>0</v>
      </c>
      <c r="S511" s="135">
        <f t="shared" si="299"/>
        <v>0</v>
      </c>
      <c r="T511" s="135">
        <f t="shared" si="300"/>
        <v>0</v>
      </c>
      <c r="U511" s="135">
        <f t="shared" si="301"/>
        <v>0</v>
      </c>
      <c r="V511" s="135">
        <f t="shared" si="302"/>
        <v>0</v>
      </c>
      <c r="W511" s="135">
        <f t="shared" si="303"/>
        <v>0</v>
      </c>
      <c r="X511" s="135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8">
        <v>39603</v>
      </c>
      <c r="E512" s="137" t="s">
        <v>314</v>
      </c>
      <c r="G512" s="43">
        <v>6.4</v>
      </c>
      <c r="H512" s="135" t="str">
        <f t="shared" si="289"/>
        <v>P, S, T &amp; D Plant - Demand</v>
      </c>
      <c r="I512" s="42">
        <f>'Dep. Res. Class'!K$247</f>
        <v>0</v>
      </c>
      <c r="J512" s="135">
        <f t="shared" si="290"/>
        <v>0</v>
      </c>
      <c r="K512" s="135">
        <f t="shared" si="291"/>
        <v>0</v>
      </c>
      <c r="L512" s="135">
        <f t="shared" si="292"/>
        <v>0</v>
      </c>
      <c r="M512" s="135">
        <f t="shared" si="293"/>
        <v>0</v>
      </c>
      <c r="N512" s="135">
        <f t="shared" si="294"/>
        <v>0</v>
      </c>
      <c r="O512" s="135">
        <f t="shared" si="295"/>
        <v>0</v>
      </c>
      <c r="P512" s="135">
        <f t="shared" si="296"/>
        <v>0</v>
      </c>
      <c r="Q512" s="135">
        <f t="shared" si="297"/>
        <v>0</v>
      </c>
      <c r="R512" s="135">
        <f t="shared" si="298"/>
        <v>0</v>
      </c>
      <c r="S512" s="135">
        <f t="shared" si="299"/>
        <v>0</v>
      </c>
      <c r="T512" s="135">
        <f t="shared" si="300"/>
        <v>0</v>
      </c>
      <c r="U512" s="135">
        <f t="shared" si="301"/>
        <v>0</v>
      </c>
      <c r="V512" s="135">
        <f t="shared" si="302"/>
        <v>0</v>
      </c>
      <c r="W512" s="135">
        <f t="shared" si="303"/>
        <v>0</v>
      </c>
      <c r="X512" s="135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6">
        <v>39604</v>
      </c>
      <c r="E513" s="137" t="s">
        <v>315</v>
      </c>
      <c r="G513" s="43">
        <v>6.4</v>
      </c>
      <c r="H513" s="135" t="str">
        <f t="shared" si="289"/>
        <v>P, S, T &amp; D Plant - Demand</v>
      </c>
      <c r="I513" s="42">
        <f>'Dep. Res. Class'!K$248</f>
        <v>0</v>
      </c>
      <c r="J513" s="135">
        <f t="shared" si="290"/>
        <v>0</v>
      </c>
      <c r="K513" s="135">
        <f t="shared" si="291"/>
        <v>0</v>
      </c>
      <c r="L513" s="135">
        <f t="shared" si="292"/>
        <v>0</v>
      </c>
      <c r="M513" s="135">
        <f t="shared" si="293"/>
        <v>0</v>
      </c>
      <c r="N513" s="135">
        <f t="shared" si="294"/>
        <v>0</v>
      </c>
      <c r="O513" s="135">
        <f t="shared" si="295"/>
        <v>0</v>
      </c>
      <c r="P513" s="135">
        <f t="shared" si="296"/>
        <v>0</v>
      </c>
      <c r="Q513" s="135">
        <f t="shared" si="297"/>
        <v>0</v>
      </c>
      <c r="R513" s="135">
        <f t="shared" si="298"/>
        <v>0</v>
      </c>
      <c r="S513" s="135">
        <f t="shared" si="299"/>
        <v>0</v>
      </c>
      <c r="T513" s="135">
        <f t="shared" si="300"/>
        <v>0</v>
      </c>
      <c r="U513" s="135">
        <f t="shared" si="301"/>
        <v>0</v>
      </c>
      <c r="V513" s="135">
        <f t="shared" si="302"/>
        <v>0</v>
      </c>
      <c r="W513" s="135">
        <f t="shared" si="303"/>
        <v>0</v>
      </c>
      <c r="X513" s="135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6">
        <v>39605</v>
      </c>
      <c r="E514" s="140" t="s">
        <v>316</v>
      </c>
      <c r="G514" s="43">
        <v>6.4</v>
      </c>
      <c r="H514" s="135" t="str">
        <f t="shared" si="289"/>
        <v>P, S, T &amp; D Plant - Demand</v>
      </c>
      <c r="I514" s="42">
        <f>'Dep. Res. Class'!K$249</f>
        <v>0</v>
      </c>
      <c r="J514" s="135">
        <f t="shared" si="290"/>
        <v>0</v>
      </c>
      <c r="K514" s="135">
        <f t="shared" si="291"/>
        <v>0</v>
      </c>
      <c r="L514" s="135">
        <f t="shared" si="292"/>
        <v>0</v>
      </c>
      <c r="M514" s="135">
        <f t="shared" si="293"/>
        <v>0</v>
      </c>
      <c r="N514" s="135">
        <f t="shared" si="294"/>
        <v>0</v>
      </c>
      <c r="O514" s="135">
        <f t="shared" si="295"/>
        <v>0</v>
      </c>
      <c r="P514" s="135">
        <f t="shared" si="296"/>
        <v>0</v>
      </c>
      <c r="Q514" s="135">
        <f t="shared" si="297"/>
        <v>0</v>
      </c>
      <c r="R514" s="135">
        <f t="shared" si="298"/>
        <v>0</v>
      </c>
      <c r="S514" s="135">
        <f t="shared" si="299"/>
        <v>0</v>
      </c>
      <c r="T514" s="135">
        <f t="shared" si="300"/>
        <v>0</v>
      </c>
      <c r="U514" s="135">
        <f t="shared" si="301"/>
        <v>0</v>
      </c>
      <c r="V514" s="135">
        <f t="shared" si="302"/>
        <v>0</v>
      </c>
      <c r="W514" s="135">
        <f t="shared" si="303"/>
        <v>0</v>
      </c>
      <c r="X514" s="135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6">
        <v>39700</v>
      </c>
      <c r="E515" s="137" t="s">
        <v>317</v>
      </c>
      <c r="G515" s="43">
        <v>6.4</v>
      </c>
      <c r="H515" s="135" t="str">
        <f t="shared" si="289"/>
        <v>P, S, T &amp; D Plant - Demand</v>
      </c>
      <c r="I515" s="42">
        <f>'Dep. Res. Class'!K$250</f>
        <v>36637.385363677262</v>
      </c>
      <c r="J515" s="135">
        <f t="shared" si="290"/>
        <v>18139.997093058962</v>
      </c>
      <c r="K515" s="135">
        <f t="shared" si="291"/>
        <v>9226.4126366711971</v>
      </c>
      <c r="L515" s="135">
        <f t="shared" si="292"/>
        <v>124.59002384640193</v>
      </c>
      <c r="M515" s="135">
        <f t="shared" si="293"/>
        <v>4640.0234730273396</v>
      </c>
      <c r="N515" s="135">
        <f t="shared" si="294"/>
        <v>4506.3621370733599</v>
      </c>
      <c r="O515" s="135">
        <f t="shared" si="295"/>
        <v>0</v>
      </c>
      <c r="P515" s="135">
        <f t="shared" si="296"/>
        <v>0</v>
      </c>
      <c r="Q515" s="135">
        <f t="shared" si="297"/>
        <v>0</v>
      </c>
      <c r="R515" s="135">
        <f t="shared" si="298"/>
        <v>0</v>
      </c>
      <c r="S515" s="135">
        <f t="shared" si="299"/>
        <v>0</v>
      </c>
      <c r="T515" s="135">
        <f t="shared" si="300"/>
        <v>0</v>
      </c>
      <c r="U515" s="135">
        <f t="shared" si="301"/>
        <v>0</v>
      </c>
      <c r="V515" s="135">
        <f t="shared" si="302"/>
        <v>0</v>
      </c>
      <c r="W515" s="135">
        <f t="shared" si="303"/>
        <v>0</v>
      </c>
      <c r="X515" s="135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6">
        <v>39701</v>
      </c>
      <c r="E516" s="137" t="s">
        <v>318</v>
      </c>
      <c r="G516" s="43">
        <v>6.4</v>
      </c>
      <c r="H516" s="135" t="str">
        <f t="shared" si="289"/>
        <v>P, S, T &amp; D Plant - Demand</v>
      </c>
      <c r="I516" s="42">
        <f>'Dep. Res. Class'!K$251</f>
        <v>0</v>
      </c>
      <c r="J516" s="135">
        <f t="shared" si="290"/>
        <v>0</v>
      </c>
      <c r="K516" s="135">
        <f t="shared" si="291"/>
        <v>0</v>
      </c>
      <c r="L516" s="135">
        <f t="shared" si="292"/>
        <v>0</v>
      </c>
      <c r="M516" s="135">
        <f t="shared" si="293"/>
        <v>0</v>
      </c>
      <c r="N516" s="135">
        <f t="shared" si="294"/>
        <v>0</v>
      </c>
      <c r="O516" s="135">
        <f t="shared" si="295"/>
        <v>0</v>
      </c>
      <c r="P516" s="135">
        <f t="shared" si="296"/>
        <v>0</v>
      </c>
      <c r="Q516" s="135">
        <f t="shared" si="297"/>
        <v>0</v>
      </c>
      <c r="R516" s="135">
        <f t="shared" si="298"/>
        <v>0</v>
      </c>
      <c r="S516" s="135">
        <f t="shared" si="299"/>
        <v>0</v>
      </c>
      <c r="T516" s="135">
        <f t="shared" si="300"/>
        <v>0</v>
      </c>
      <c r="U516" s="135">
        <f t="shared" si="301"/>
        <v>0</v>
      </c>
      <c r="V516" s="135">
        <f t="shared" si="302"/>
        <v>0</v>
      </c>
      <c r="W516" s="135">
        <f t="shared" si="303"/>
        <v>0</v>
      </c>
      <c r="X516" s="135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6">
        <v>39702</v>
      </c>
      <c r="E517" s="137" t="s">
        <v>319</v>
      </c>
      <c r="G517" s="43">
        <v>6.4</v>
      </c>
      <c r="H517" s="135" t="str">
        <f t="shared" si="289"/>
        <v>P, S, T &amp; D Plant - Demand</v>
      </c>
      <c r="I517" s="42">
        <f>'Dep. Res. Class'!K$252</f>
        <v>0</v>
      </c>
      <c r="J517" s="135">
        <f t="shared" si="290"/>
        <v>0</v>
      </c>
      <c r="K517" s="135">
        <f t="shared" si="291"/>
        <v>0</v>
      </c>
      <c r="L517" s="135">
        <f t="shared" si="292"/>
        <v>0</v>
      </c>
      <c r="M517" s="135">
        <f t="shared" si="293"/>
        <v>0</v>
      </c>
      <c r="N517" s="135">
        <f t="shared" si="294"/>
        <v>0</v>
      </c>
      <c r="O517" s="135">
        <f t="shared" si="295"/>
        <v>0</v>
      </c>
      <c r="P517" s="135">
        <f t="shared" si="296"/>
        <v>0</v>
      </c>
      <c r="Q517" s="135">
        <f t="shared" si="297"/>
        <v>0</v>
      </c>
      <c r="R517" s="135">
        <f t="shared" si="298"/>
        <v>0</v>
      </c>
      <c r="S517" s="135">
        <f t="shared" si="299"/>
        <v>0</v>
      </c>
      <c r="T517" s="135">
        <f t="shared" si="300"/>
        <v>0</v>
      </c>
      <c r="U517" s="135">
        <f t="shared" si="301"/>
        <v>0</v>
      </c>
      <c r="V517" s="135">
        <f t="shared" si="302"/>
        <v>0</v>
      </c>
      <c r="W517" s="135">
        <f t="shared" si="303"/>
        <v>0</v>
      </c>
      <c r="X517" s="135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6">
        <v>39705</v>
      </c>
      <c r="E518" s="137" t="s">
        <v>320</v>
      </c>
      <c r="G518" s="43">
        <v>6.4</v>
      </c>
      <c r="H518" s="135" t="str">
        <f t="shared" si="289"/>
        <v>P, S, T &amp; D Plant - Demand</v>
      </c>
      <c r="I518" s="42">
        <f>'Dep. Res. Class'!K$253</f>
        <v>0</v>
      </c>
      <c r="J518" s="135">
        <f t="shared" si="290"/>
        <v>0</v>
      </c>
      <c r="K518" s="135">
        <f t="shared" si="291"/>
        <v>0</v>
      </c>
      <c r="L518" s="135">
        <f t="shared" si="292"/>
        <v>0</v>
      </c>
      <c r="M518" s="135">
        <f t="shared" si="293"/>
        <v>0</v>
      </c>
      <c r="N518" s="135">
        <f t="shared" si="294"/>
        <v>0</v>
      </c>
      <c r="O518" s="135">
        <f t="shared" si="295"/>
        <v>0</v>
      </c>
      <c r="P518" s="135">
        <f t="shared" si="296"/>
        <v>0</v>
      </c>
      <c r="Q518" s="135">
        <f t="shared" si="297"/>
        <v>0</v>
      </c>
      <c r="R518" s="135">
        <f t="shared" si="298"/>
        <v>0</v>
      </c>
      <c r="S518" s="135">
        <f t="shared" si="299"/>
        <v>0</v>
      </c>
      <c r="T518" s="135">
        <f t="shared" si="300"/>
        <v>0</v>
      </c>
      <c r="U518" s="135">
        <f t="shared" si="301"/>
        <v>0</v>
      </c>
      <c r="V518" s="135">
        <f t="shared" si="302"/>
        <v>0</v>
      </c>
      <c r="W518" s="135">
        <f t="shared" si="303"/>
        <v>0</v>
      </c>
      <c r="X518" s="135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6">
        <v>39800</v>
      </c>
      <c r="E519" s="137" t="s">
        <v>321</v>
      </c>
      <c r="G519" s="43">
        <v>6.4</v>
      </c>
      <c r="H519" s="135" t="str">
        <f t="shared" si="289"/>
        <v>P, S, T &amp; D Plant - Demand</v>
      </c>
      <c r="I519" s="42">
        <f>'Dep. Res. Class'!K$254</f>
        <v>2581.1817858079112</v>
      </c>
      <c r="J519" s="135">
        <f t="shared" si="290"/>
        <v>1278.0014083000792</v>
      </c>
      <c r="K519" s="135">
        <f t="shared" si="291"/>
        <v>650.02040974611032</v>
      </c>
      <c r="L519" s="135">
        <f t="shared" si="292"/>
        <v>8.7776323843385846</v>
      </c>
      <c r="M519" s="135">
        <f t="shared" si="293"/>
        <v>326.89953050452175</v>
      </c>
      <c r="N519" s="135">
        <f t="shared" si="294"/>
        <v>317.48280487286121</v>
      </c>
      <c r="O519" s="135">
        <f t="shared" si="295"/>
        <v>0</v>
      </c>
      <c r="P519" s="135">
        <f t="shared" si="296"/>
        <v>0</v>
      </c>
      <c r="Q519" s="135">
        <f t="shared" si="297"/>
        <v>0</v>
      </c>
      <c r="R519" s="135">
        <f t="shared" si="298"/>
        <v>0</v>
      </c>
      <c r="S519" s="135">
        <f t="shared" si="299"/>
        <v>0</v>
      </c>
      <c r="T519" s="135">
        <f t="shared" si="300"/>
        <v>0</v>
      </c>
      <c r="U519" s="135">
        <f t="shared" si="301"/>
        <v>0</v>
      </c>
      <c r="V519" s="135">
        <f t="shared" si="302"/>
        <v>0</v>
      </c>
      <c r="W519" s="135">
        <f t="shared" si="303"/>
        <v>0</v>
      </c>
      <c r="X519" s="135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6">
        <v>39900</v>
      </c>
      <c r="E520" s="137" t="s">
        <v>322</v>
      </c>
      <c r="G520" s="43">
        <v>6.4</v>
      </c>
      <c r="H520" s="135" t="str">
        <f t="shared" si="289"/>
        <v>P, S, T &amp; D Plant - Demand</v>
      </c>
      <c r="I520" s="42">
        <f>'Dep. Res. Class'!K$255</f>
        <v>15492.506818724152</v>
      </c>
      <c r="J520" s="135">
        <f t="shared" si="290"/>
        <v>7670.6900851738383</v>
      </c>
      <c r="K520" s="135">
        <f t="shared" si="291"/>
        <v>3901.4863988548664</v>
      </c>
      <c r="L520" s="135">
        <f t="shared" si="292"/>
        <v>52.68421244653068</v>
      </c>
      <c r="M520" s="135">
        <f t="shared" si="293"/>
        <v>1962.0831175956243</v>
      </c>
      <c r="N520" s="135">
        <f t="shared" si="294"/>
        <v>1905.5630046532915</v>
      </c>
      <c r="O520" s="135">
        <f t="shared" si="295"/>
        <v>0</v>
      </c>
      <c r="P520" s="135">
        <f t="shared" si="296"/>
        <v>0</v>
      </c>
      <c r="Q520" s="135">
        <f t="shared" si="297"/>
        <v>0</v>
      </c>
      <c r="R520" s="135">
        <f t="shared" si="298"/>
        <v>0</v>
      </c>
      <c r="S520" s="135">
        <f t="shared" si="299"/>
        <v>0</v>
      </c>
      <c r="T520" s="135">
        <f t="shared" si="300"/>
        <v>0</v>
      </c>
      <c r="U520" s="135">
        <f t="shared" si="301"/>
        <v>0</v>
      </c>
      <c r="V520" s="135">
        <f t="shared" si="302"/>
        <v>0</v>
      </c>
      <c r="W520" s="135">
        <f t="shared" si="303"/>
        <v>0</v>
      </c>
      <c r="X520" s="135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6">
        <v>39901</v>
      </c>
      <c r="E521" s="137" t="s">
        <v>323</v>
      </c>
      <c r="G521" s="43">
        <v>6.4</v>
      </c>
      <c r="H521" s="135" t="str">
        <f t="shared" si="289"/>
        <v>P, S, T &amp; D Plant - Demand</v>
      </c>
      <c r="I521" s="42">
        <f>'Dep. Res. Class'!K$256</f>
        <v>162865.45426882358</v>
      </c>
      <c r="J521" s="135">
        <f t="shared" si="290"/>
        <v>80638.365365591657</v>
      </c>
      <c r="K521" s="135">
        <f t="shared" si="291"/>
        <v>41014.495724163426</v>
      </c>
      <c r="L521" s="135">
        <f t="shared" si="292"/>
        <v>553.84440318781481</v>
      </c>
      <c r="M521" s="135">
        <f t="shared" si="293"/>
        <v>20626.459100485143</v>
      </c>
      <c r="N521" s="135">
        <f t="shared" si="294"/>
        <v>20032.289675395532</v>
      </c>
      <c r="O521" s="135">
        <f t="shared" si="295"/>
        <v>0</v>
      </c>
      <c r="P521" s="135">
        <f t="shared" si="296"/>
        <v>0</v>
      </c>
      <c r="Q521" s="135">
        <f t="shared" si="297"/>
        <v>0</v>
      </c>
      <c r="R521" s="135">
        <f t="shared" si="298"/>
        <v>0</v>
      </c>
      <c r="S521" s="135">
        <f t="shared" si="299"/>
        <v>0</v>
      </c>
      <c r="T521" s="135">
        <f t="shared" si="300"/>
        <v>0</v>
      </c>
      <c r="U521" s="135">
        <f t="shared" si="301"/>
        <v>0</v>
      </c>
      <c r="V521" s="135">
        <f t="shared" si="302"/>
        <v>0</v>
      </c>
      <c r="W521" s="135">
        <f t="shared" si="303"/>
        <v>0</v>
      </c>
      <c r="X521" s="135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6">
        <v>39902</v>
      </c>
      <c r="E522" s="137" t="s">
        <v>324</v>
      </c>
      <c r="G522" s="43">
        <v>6.4</v>
      </c>
      <c r="H522" s="135" t="str">
        <f t="shared" si="289"/>
        <v>P, S, T &amp; D Plant - Demand</v>
      </c>
      <c r="I522" s="42">
        <f>'Dep. Res. Class'!K$257</f>
        <v>38508.918827816466</v>
      </c>
      <c r="J522" s="135">
        <f t="shared" si="290"/>
        <v>19066.635587101329</v>
      </c>
      <c r="K522" s="135">
        <f t="shared" si="291"/>
        <v>9697.721924495163</v>
      </c>
      <c r="L522" s="135">
        <f t="shared" si="292"/>
        <v>130.95440811159611</v>
      </c>
      <c r="M522" s="135">
        <f t="shared" si="293"/>
        <v>4877.0480073373519</v>
      </c>
      <c r="N522" s="135">
        <f t="shared" si="294"/>
        <v>4736.5589007710232</v>
      </c>
      <c r="O522" s="135">
        <f t="shared" si="295"/>
        <v>0</v>
      </c>
      <c r="P522" s="135">
        <f t="shared" si="296"/>
        <v>0</v>
      </c>
      <c r="Q522" s="135">
        <f t="shared" si="297"/>
        <v>0</v>
      </c>
      <c r="R522" s="135">
        <f t="shared" si="298"/>
        <v>0</v>
      </c>
      <c r="S522" s="135">
        <f t="shared" si="299"/>
        <v>0</v>
      </c>
      <c r="T522" s="135">
        <f t="shared" si="300"/>
        <v>0</v>
      </c>
      <c r="U522" s="135">
        <f t="shared" si="301"/>
        <v>0</v>
      </c>
      <c r="V522" s="135">
        <f t="shared" si="302"/>
        <v>0</v>
      </c>
      <c r="W522" s="135">
        <f t="shared" si="303"/>
        <v>0</v>
      </c>
      <c r="X522" s="135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6">
        <v>39903</v>
      </c>
      <c r="E523" s="137" t="s">
        <v>325</v>
      </c>
      <c r="G523" s="43">
        <v>6.4</v>
      </c>
      <c r="H523" s="135" t="str">
        <f t="shared" si="289"/>
        <v>P, S, T &amp; D Plant - Demand</v>
      </c>
      <c r="I523" s="42">
        <f>'Dep. Res. Class'!K$258</f>
        <v>11525.830852301764</v>
      </c>
      <c r="J523" s="135">
        <f t="shared" si="290"/>
        <v>5706.6992112140797</v>
      </c>
      <c r="K523" s="135">
        <f t="shared" si="291"/>
        <v>2902.5562377942101</v>
      </c>
      <c r="L523" s="135">
        <f t="shared" si="292"/>
        <v>39.195033337764947</v>
      </c>
      <c r="M523" s="135">
        <f t="shared" si="293"/>
        <v>1459.7145830674838</v>
      </c>
      <c r="N523" s="135">
        <f t="shared" si="294"/>
        <v>1417.6657868882244</v>
      </c>
      <c r="O523" s="135">
        <f t="shared" si="295"/>
        <v>0</v>
      </c>
      <c r="P523" s="135">
        <f t="shared" si="296"/>
        <v>0</v>
      </c>
      <c r="Q523" s="135">
        <f t="shared" si="297"/>
        <v>0</v>
      </c>
      <c r="R523" s="135">
        <f t="shared" si="298"/>
        <v>0</v>
      </c>
      <c r="S523" s="135">
        <f t="shared" si="299"/>
        <v>0</v>
      </c>
      <c r="T523" s="135">
        <f t="shared" si="300"/>
        <v>0</v>
      </c>
      <c r="U523" s="135">
        <f t="shared" si="301"/>
        <v>0</v>
      </c>
      <c r="V523" s="135">
        <f t="shared" si="302"/>
        <v>0</v>
      </c>
      <c r="W523" s="135">
        <f t="shared" si="303"/>
        <v>0</v>
      </c>
      <c r="X523" s="135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6">
        <v>39904</v>
      </c>
      <c r="E524" s="137" t="s">
        <v>326</v>
      </c>
      <c r="G524" s="43">
        <v>6.4</v>
      </c>
      <c r="H524" s="135" t="str">
        <f t="shared" si="289"/>
        <v>P, S, T &amp; D Plant - Demand</v>
      </c>
      <c r="I524" s="42">
        <f>'Dep. Res. Class'!K$259</f>
        <v>0</v>
      </c>
      <c r="J524" s="135">
        <f t="shared" si="290"/>
        <v>0</v>
      </c>
      <c r="K524" s="135">
        <f t="shared" si="291"/>
        <v>0</v>
      </c>
      <c r="L524" s="135">
        <f t="shared" si="292"/>
        <v>0</v>
      </c>
      <c r="M524" s="135">
        <f t="shared" si="293"/>
        <v>0</v>
      </c>
      <c r="N524" s="135">
        <f t="shared" si="294"/>
        <v>0</v>
      </c>
      <c r="O524" s="135">
        <f t="shared" si="295"/>
        <v>0</v>
      </c>
      <c r="P524" s="135">
        <f t="shared" si="296"/>
        <v>0</v>
      </c>
      <c r="Q524" s="135">
        <f t="shared" si="297"/>
        <v>0</v>
      </c>
      <c r="R524" s="135">
        <f t="shared" si="298"/>
        <v>0</v>
      </c>
      <c r="S524" s="135">
        <f t="shared" si="299"/>
        <v>0</v>
      </c>
      <c r="T524" s="135">
        <f t="shared" si="300"/>
        <v>0</v>
      </c>
      <c r="U524" s="135">
        <f t="shared" si="301"/>
        <v>0</v>
      </c>
      <c r="V524" s="135">
        <f t="shared" si="302"/>
        <v>0</v>
      </c>
      <c r="W524" s="135">
        <f t="shared" si="303"/>
        <v>0</v>
      </c>
      <c r="X524" s="135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6">
        <v>39905</v>
      </c>
      <c r="E525" s="137" t="s">
        <v>327</v>
      </c>
      <c r="G525" s="43">
        <v>6.4</v>
      </c>
      <c r="H525" s="135" t="str">
        <f t="shared" si="289"/>
        <v>P, S, T &amp; D Plant - Demand</v>
      </c>
      <c r="I525" s="42">
        <f>'Dep. Res. Class'!K$260</f>
        <v>0</v>
      </c>
      <c r="J525" s="135">
        <f t="shared" si="290"/>
        <v>0</v>
      </c>
      <c r="K525" s="135">
        <f t="shared" si="291"/>
        <v>0</v>
      </c>
      <c r="L525" s="135">
        <f t="shared" si="292"/>
        <v>0</v>
      </c>
      <c r="M525" s="135">
        <f t="shared" si="293"/>
        <v>0</v>
      </c>
      <c r="N525" s="135">
        <f t="shared" si="294"/>
        <v>0</v>
      </c>
      <c r="O525" s="135">
        <f t="shared" si="295"/>
        <v>0</v>
      </c>
      <c r="P525" s="135">
        <f t="shared" si="296"/>
        <v>0</v>
      </c>
      <c r="Q525" s="135">
        <f t="shared" si="297"/>
        <v>0</v>
      </c>
      <c r="R525" s="135">
        <f t="shared" si="298"/>
        <v>0</v>
      </c>
      <c r="S525" s="135">
        <f t="shared" si="299"/>
        <v>0</v>
      </c>
      <c r="T525" s="135">
        <f t="shared" si="300"/>
        <v>0</v>
      </c>
      <c r="U525" s="135">
        <f t="shared" si="301"/>
        <v>0</v>
      </c>
      <c r="V525" s="135">
        <f t="shared" si="302"/>
        <v>0</v>
      </c>
      <c r="W525" s="135">
        <f t="shared" si="303"/>
        <v>0</v>
      </c>
      <c r="X525" s="135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6">
        <v>39906</v>
      </c>
      <c r="E526" s="137" t="s">
        <v>328</v>
      </c>
      <c r="G526" s="43">
        <v>6.4</v>
      </c>
      <c r="H526" s="135" t="str">
        <f t="shared" si="289"/>
        <v>P, S, T &amp; D Plant - Demand</v>
      </c>
      <c r="I526" s="42">
        <f>'Dep. Res. Class'!K$261</f>
        <v>21463.995155917226</v>
      </c>
      <c r="J526" s="135">
        <f t="shared" si="290"/>
        <v>10627.308850477717</v>
      </c>
      <c r="K526" s="135">
        <f t="shared" si="291"/>
        <v>5405.2895471175998</v>
      </c>
      <c r="L526" s="135">
        <f t="shared" si="292"/>
        <v>72.99100745780882</v>
      </c>
      <c r="M526" s="135">
        <f t="shared" si="293"/>
        <v>2718.3555911481376</v>
      </c>
      <c r="N526" s="135">
        <f t="shared" si="294"/>
        <v>2640.0501597159619</v>
      </c>
      <c r="O526" s="135">
        <f t="shared" si="295"/>
        <v>0</v>
      </c>
      <c r="P526" s="135">
        <f t="shared" si="296"/>
        <v>0</v>
      </c>
      <c r="Q526" s="135">
        <f t="shared" si="297"/>
        <v>0</v>
      </c>
      <c r="R526" s="135">
        <f t="shared" si="298"/>
        <v>0</v>
      </c>
      <c r="S526" s="135">
        <f t="shared" si="299"/>
        <v>0</v>
      </c>
      <c r="T526" s="135">
        <f t="shared" si="300"/>
        <v>0</v>
      </c>
      <c r="U526" s="135">
        <f t="shared" si="301"/>
        <v>0</v>
      </c>
      <c r="V526" s="135">
        <f t="shared" si="302"/>
        <v>0</v>
      </c>
      <c r="W526" s="135">
        <f t="shared" si="303"/>
        <v>0</v>
      </c>
      <c r="X526" s="135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6">
        <v>39907</v>
      </c>
      <c r="E527" s="137" t="s">
        <v>329</v>
      </c>
      <c r="G527" s="43">
        <v>6.4</v>
      </c>
      <c r="H527" s="135" t="str">
        <f t="shared" si="289"/>
        <v>P, S, T &amp; D Plant - Demand</v>
      </c>
      <c r="I527" s="42">
        <f>'Dep. Res. Class'!K$262</f>
        <v>5355.1658900579005</v>
      </c>
      <c r="J527" s="135">
        <f t="shared" si="290"/>
        <v>2651.4635996597958</v>
      </c>
      <c r="K527" s="135">
        <f t="shared" si="291"/>
        <v>1348.5943319657686</v>
      </c>
      <c r="L527" s="135">
        <f t="shared" si="292"/>
        <v>18.210913233050256</v>
      </c>
      <c r="M527" s="135">
        <f t="shared" si="293"/>
        <v>678.21694111552779</v>
      </c>
      <c r="N527" s="135">
        <f t="shared" si="294"/>
        <v>658.68010408375778</v>
      </c>
      <c r="O527" s="135">
        <f t="shared" si="295"/>
        <v>0</v>
      </c>
      <c r="P527" s="135">
        <f t="shared" si="296"/>
        <v>0</v>
      </c>
      <c r="Q527" s="135">
        <f t="shared" si="297"/>
        <v>0</v>
      </c>
      <c r="R527" s="135">
        <f t="shared" si="298"/>
        <v>0</v>
      </c>
      <c r="S527" s="135">
        <f t="shared" si="299"/>
        <v>0</v>
      </c>
      <c r="T527" s="135">
        <f t="shared" si="300"/>
        <v>0</v>
      </c>
      <c r="U527" s="135">
        <f t="shared" si="301"/>
        <v>0</v>
      </c>
      <c r="V527" s="135">
        <f t="shared" si="302"/>
        <v>0</v>
      </c>
      <c r="W527" s="135">
        <f t="shared" si="303"/>
        <v>0</v>
      </c>
      <c r="X527" s="135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6">
        <v>39908</v>
      </c>
      <c r="E528" s="137" t="s">
        <v>330</v>
      </c>
      <c r="G528" s="43">
        <v>6.4</v>
      </c>
      <c r="H528" s="135" t="str">
        <f t="shared" si="289"/>
        <v>P, S, T &amp; D Plant - Demand</v>
      </c>
      <c r="I528" s="42">
        <f>'Dep. Res. Class'!K$263</f>
        <v>984336.86532942543</v>
      </c>
      <c r="J528" s="135">
        <f t="shared" si="290"/>
        <v>487367.41714568605</v>
      </c>
      <c r="K528" s="135">
        <f t="shared" si="291"/>
        <v>247886.08692640567</v>
      </c>
      <c r="L528" s="135">
        <f t="shared" si="292"/>
        <v>3347.3609622227837</v>
      </c>
      <c r="M528" s="135">
        <f t="shared" si="293"/>
        <v>124663.54012867976</v>
      </c>
      <c r="N528" s="135">
        <f t="shared" si="294"/>
        <v>121072.46016643112</v>
      </c>
      <c r="O528" s="135">
        <f t="shared" si="295"/>
        <v>0</v>
      </c>
      <c r="P528" s="135">
        <f t="shared" si="296"/>
        <v>0</v>
      </c>
      <c r="Q528" s="135">
        <f t="shared" si="297"/>
        <v>0</v>
      </c>
      <c r="R528" s="135">
        <f t="shared" si="298"/>
        <v>0</v>
      </c>
      <c r="S528" s="135">
        <f t="shared" si="299"/>
        <v>0</v>
      </c>
      <c r="T528" s="135">
        <f t="shared" si="300"/>
        <v>0</v>
      </c>
      <c r="U528" s="135">
        <f t="shared" si="301"/>
        <v>0</v>
      </c>
      <c r="V528" s="135">
        <f t="shared" si="302"/>
        <v>0</v>
      </c>
      <c r="W528" s="135">
        <f t="shared" si="303"/>
        <v>0</v>
      </c>
      <c r="X528" s="135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6">
        <v>39909</v>
      </c>
      <c r="E529" s="137" t="s">
        <v>331</v>
      </c>
      <c r="G529" s="43">
        <v>6.4</v>
      </c>
      <c r="H529" s="135" t="str">
        <f t="shared" si="289"/>
        <v>P, S, T &amp; D Plant - Demand</v>
      </c>
      <c r="I529" s="42">
        <f>'Dep. Res. Class'!K$264</f>
        <v>1751.7798643010149</v>
      </c>
      <c r="J529" s="135">
        <f t="shared" si="290"/>
        <v>867.34578165624248</v>
      </c>
      <c r="K529" s="135">
        <f t="shared" si="291"/>
        <v>441.15167379484654</v>
      </c>
      <c r="L529" s="135">
        <f t="shared" si="292"/>
        <v>5.9571471299174661</v>
      </c>
      <c r="M529" s="135">
        <f t="shared" si="293"/>
        <v>221.85807227367945</v>
      </c>
      <c r="N529" s="135">
        <f t="shared" si="294"/>
        <v>215.46718944632877</v>
      </c>
      <c r="O529" s="135">
        <f t="shared" si="295"/>
        <v>0</v>
      </c>
      <c r="P529" s="135">
        <f t="shared" si="296"/>
        <v>0</v>
      </c>
      <c r="Q529" s="135">
        <f t="shared" si="297"/>
        <v>0</v>
      </c>
      <c r="R529" s="135">
        <f t="shared" si="298"/>
        <v>0</v>
      </c>
      <c r="S529" s="135">
        <f t="shared" si="299"/>
        <v>0</v>
      </c>
      <c r="T529" s="135">
        <f t="shared" si="300"/>
        <v>0</v>
      </c>
      <c r="U529" s="135">
        <f t="shared" si="301"/>
        <v>0</v>
      </c>
      <c r="V529" s="135">
        <f t="shared" si="302"/>
        <v>0</v>
      </c>
      <c r="W529" s="135">
        <f t="shared" si="303"/>
        <v>0</v>
      </c>
      <c r="X529" s="135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6">
        <v>39924</v>
      </c>
      <c r="E530" s="137" t="s">
        <v>332</v>
      </c>
      <c r="G530" s="43">
        <v>6.4</v>
      </c>
      <c r="H530" s="135" t="str">
        <f t="shared" si="289"/>
        <v>P, S, T &amp; D Plant - Demand</v>
      </c>
      <c r="I530" s="42">
        <f>'Dep. Res. Class'!K$265</f>
        <v>0</v>
      </c>
      <c r="J530" s="135">
        <f t="shared" si="290"/>
        <v>0</v>
      </c>
      <c r="K530" s="135">
        <f t="shared" si="291"/>
        <v>0</v>
      </c>
      <c r="L530" s="135">
        <f t="shared" si="292"/>
        <v>0</v>
      </c>
      <c r="M530" s="135">
        <f t="shared" si="293"/>
        <v>0</v>
      </c>
      <c r="N530" s="135">
        <f t="shared" si="294"/>
        <v>0</v>
      </c>
      <c r="O530" s="135">
        <f t="shared" si="295"/>
        <v>0</v>
      </c>
      <c r="P530" s="135">
        <f t="shared" si="296"/>
        <v>0</v>
      </c>
      <c r="Q530" s="135">
        <f t="shared" si="297"/>
        <v>0</v>
      </c>
      <c r="R530" s="135">
        <f t="shared" si="298"/>
        <v>0</v>
      </c>
      <c r="S530" s="135">
        <f t="shared" si="299"/>
        <v>0</v>
      </c>
      <c r="T530" s="135">
        <f t="shared" si="300"/>
        <v>0</v>
      </c>
      <c r="U530" s="135">
        <f t="shared" si="301"/>
        <v>0</v>
      </c>
      <c r="V530" s="135">
        <f t="shared" si="302"/>
        <v>0</v>
      </c>
      <c r="W530" s="135">
        <f t="shared" si="303"/>
        <v>0</v>
      </c>
      <c r="X530" s="135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6"/>
      <c r="E531" s="137" t="s">
        <v>366</v>
      </c>
      <c r="G531" s="43">
        <v>6.4</v>
      </c>
      <c r="H531" s="135" t="str">
        <f t="shared" si="289"/>
        <v>P, S, T &amp; D Plant - Demand</v>
      </c>
      <c r="I531" s="42">
        <f>'Dep. Res. Class'!K$266</f>
        <v>0</v>
      </c>
      <c r="J531" s="135">
        <f t="shared" si="290"/>
        <v>0</v>
      </c>
      <c r="K531" s="135">
        <f t="shared" si="291"/>
        <v>0</v>
      </c>
      <c r="L531" s="135">
        <f t="shared" si="292"/>
        <v>0</v>
      </c>
      <c r="M531" s="135">
        <f t="shared" si="293"/>
        <v>0</v>
      </c>
      <c r="N531" s="135">
        <f t="shared" si="294"/>
        <v>0</v>
      </c>
      <c r="O531" s="135">
        <f t="shared" si="295"/>
        <v>0</v>
      </c>
      <c r="P531" s="135">
        <f t="shared" si="296"/>
        <v>0</v>
      </c>
      <c r="Q531" s="135">
        <f t="shared" si="297"/>
        <v>0</v>
      </c>
      <c r="R531" s="135">
        <f t="shared" si="298"/>
        <v>0</v>
      </c>
      <c r="S531" s="135">
        <f t="shared" si="299"/>
        <v>0</v>
      </c>
      <c r="T531" s="135">
        <f t="shared" si="300"/>
        <v>0</v>
      </c>
      <c r="U531" s="135">
        <f t="shared" si="301"/>
        <v>0</v>
      </c>
      <c r="V531" s="135">
        <f t="shared" si="302"/>
        <v>0</v>
      </c>
      <c r="W531" s="135">
        <f t="shared" si="303"/>
        <v>0</v>
      </c>
      <c r="X531" s="135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7"/>
      <c r="G532" s="43"/>
      <c r="H532" s="135"/>
      <c r="I532" s="42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1467265.1271003983</v>
      </c>
      <c r="J533" s="135">
        <f>SUM(J497:J531)</f>
        <v>726476.10838342225</v>
      </c>
      <c r="K533" s="135">
        <f t="shared" ref="K533:X533" si="306">SUM(K497:K531)</f>
        <v>369502.17313944607</v>
      </c>
      <c r="L533" s="135">
        <f t="shared" si="306"/>
        <v>4989.6190833440096</v>
      </c>
      <c r="M533" s="135">
        <f t="shared" si="306"/>
        <v>185825.06811880643</v>
      </c>
      <c r="N533" s="135">
        <f t="shared" si="306"/>
        <v>180472.15837537925</v>
      </c>
      <c r="O533" s="135">
        <f t="shared" si="306"/>
        <v>0</v>
      </c>
      <c r="P533" s="135">
        <f t="shared" si="306"/>
        <v>0</v>
      </c>
      <c r="Q533" s="135">
        <f t="shared" si="306"/>
        <v>0</v>
      </c>
      <c r="R533" s="135">
        <f t="shared" si="306"/>
        <v>0</v>
      </c>
      <c r="S533" s="135">
        <f t="shared" si="306"/>
        <v>0</v>
      </c>
      <c r="T533" s="135">
        <f t="shared" si="306"/>
        <v>0</v>
      </c>
      <c r="U533" s="135">
        <f t="shared" si="306"/>
        <v>0</v>
      </c>
      <c r="V533" s="135">
        <f t="shared" si="306"/>
        <v>0</v>
      </c>
      <c r="W533" s="135">
        <f t="shared" si="306"/>
        <v>0</v>
      </c>
      <c r="X533" s="135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5"/>
      <c r="I534" s="42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426</v>
      </c>
      <c r="E535" s="44"/>
      <c r="G535" s="43"/>
      <c r="H535" s="44"/>
      <c r="I535" s="42">
        <f>'Dep. Res. Class'!K$270</f>
        <v>95046618.309801489</v>
      </c>
      <c r="J535" s="42">
        <f t="shared" ref="J535:X535" si="307">J399+J409+J449+J491+J533</f>
        <v>47059727.727028877</v>
      </c>
      <c r="K535" s="42">
        <f t="shared" si="307"/>
        <v>23935641.464082886</v>
      </c>
      <c r="L535" s="42">
        <f t="shared" si="307"/>
        <v>323217.94593667146</v>
      </c>
      <c r="M535" s="42">
        <f t="shared" si="307"/>
        <v>12037391.195130974</v>
      </c>
      <c r="N535" s="42">
        <f t="shared" si="307"/>
        <v>11690639.977622125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8"/>
      <c r="H539" s="44"/>
      <c r="I539" s="44"/>
      <c r="J539" s="44"/>
      <c r="K539" s="44"/>
      <c r="L539" s="44"/>
      <c r="M539" s="44"/>
      <c r="N539" s="131"/>
      <c r="O539" s="131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1" t="s">
        <v>301</v>
      </c>
      <c r="B540" s="44"/>
      <c r="C540" s="131" t="s">
        <v>299</v>
      </c>
      <c r="D540" s="44"/>
      <c r="E540" s="44"/>
      <c r="F540" s="44"/>
      <c r="G540" s="130" t="s">
        <v>38</v>
      </c>
      <c r="H540" s="148" t="s">
        <v>38</v>
      </c>
      <c r="I540" s="45" t="s">
        <v>1</v>
      </c>
      <c r="J540" s="3" t="s">
        <v>56</v>
      </c>
      <c r="K540" s="3" t="s">
        <v>608</v>
      </c>
      <c r="L540" s="3" t="s">
        <v>608</v>
      </c>
      <c r="M540" s="68" t="s">
        <v>609</v>
      </c>
      <c r="N540" s="68" t="s">
        <v>609</v>
      </c>
      <c r="O540" s="45"/>
      <c r="P540" s="45"/>
      <c r="Q540" s="45"/>
      <c r="R540" s="45"/>
      <c r="S540" s="45"/>
      <c r="T540" s="131"/>
      <c r="U540" s="131"/>
      <c r="V540" s="131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2" t="s">
        <v>300</v>
      </c>
      <c r="B541" s="133"/>
      <c r="C541" s="132" t="s">
        <v>300</v>
      </c>
      <c r="D541" s="44"/>
      <c r="E541" s="44"/>
      <c r="F541" s="44"/>
      <c r="G541" s="130" t="s">
        <v>39</v>
      </c>
      <c r="H541" s="148" t="s">
        <v>21</v>
      </c>
      <c r="I541" s="45" t="s">
        <v>2</v>
      </c>
      <c r="J541" s="3" t="s">
        <v>508</v>
      </c>
      <c r="K541" s="68" t="s">
        <v>610</v>
      </c>
      <c r="L541" s="68" t="s">
        <v>611</v>
      </c>
      <c r="M541" s="68" t="s">
        <v>610</v>
      </c>
      <c r="N541" s="68" t="s">
        <v>611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333</v>
      </c>
      <c r="E542" s="44"/>
      <c r="G542" s="128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5"/>
      <c r="I543" s="42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6">
        <v>30100</v>
      </c>
      <c r="D544" s="44"/>
      <c r="E544" s="137" t="s">
        <v>334</v>
      </c>
      <c r="G544" s="43">
        <v>6.6</v>
      </c>
      <c r="H544" s="135" t="str">
        <f>VLOOKUP($G544,alloc,3)</f>
        <v>P, S, T &amp; D Plant - Commodity</v>
      </c>
      <c r="I544" s="42">
        <f>'Dep. Res. Class'!L$14</f>
        <v>96.602355215954091</v>
      </c>
      <c r="J544" s="135">
        <f>$I544*VLOOKUP($G544,alloc,6)</f>
        <v>37.948275635721117</v>
      </c>
      <c r="K544" s="135">
        <f>$I544*VLOOKUP($G544,alloc,7)</f>
        <v>21.471096570451561</v>
      </c>
      <c r="L544" s="135">
        <f>$I544*VLOOKUP($G544,alloc,8)</f>
        <v>1.1260465628723537</v>
      </c>
      <c r="M544" s="135">
        <f>$I544*VLOOKUP($G544,alloc,9)</f>
        <v>17.625010824828312</v>
      </c>
      <c r="N544" s="135">
        <f>$I544*VLOOKUP($G544,alloc,10)</f>
        <v>18.431925622080758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6">
        <v>30200</v>
      </c>
      <c r="D545" s="44"/>
      <c r="E545" s="137" t="s">
        <v>196</v>
      </c>
      <c r="G545" s="43">
        <v>6.6</v>
      </c>
      <c r="H545" s="135" t="str">
        <f>VLOOKUP($G545,alloc,3)</f>
        <v>P, S, T &amp; D Plant - Commodity</v>
      </c>
      <c r="I545" s="42">
        <f>'Dep. Res. Class'!L$15</f>
        <v>1389.9689464913138</v>
      </c>
      <c r="J545" s="135">
        <f>$I545*VLOOKUP($G545,alloc,6)</f>
        <v>546.02110464729128</v>
      </c>
      <c r="K545" s="135">
        <f>$I545*VLOOKUP($G545,alloc,7)</f>
        <v>308.93819734857755</v>
      </c>
      <c r="L545" s="135">
        <f>$I545*VLOOKUP($G545,alloc,8)</f>
        <v>16.202190424828888</v>
      </c>
      <c r="M545" s="135">
        <f>$I545*VLOOKUP($G545,alloc,9)</f>
        <v>253.5985553697833</v>
      </c>
      <c r="N545" s="135">
        <f>$I545*VLOOKUP($G545,alloc,10)</f>
        <v>265.20889870083289</v>
      </c>
      <c r="O545" s="135">
        <f>$I545*VLOOKUP($G545,alloc,11)</f>
        <v>0</v>
      </c>
      <c r="P545" s="135">
        <f>$I545*VLOOKUP($G545,alloc,12)</f>
        <v>0</v>
      </c>
      <c r="Q545" s="135">
        <f>$I545*VLOOKUP($G545,alloc,13)</f>
        <v>0</v>
      </c>
      <c r="R545" s="135">
        <f>$I545*VLOOKUP($G545,alloc,14)</f>
        <v>0</v>
      </c>
      <c r="S545" s="135">
        <f>$I545*VLOOKUP($G545,alloc,15)</f>
        <v>0</v>
      </c>
      <c r="T545" s="135">
        <f>$I545*VLOOKUP($G545,alloc,16)</f>
        <v>0</v>
      </c>
      <c r="U545" s="135">
        <f>$I545*VLOOKUP($G545,alloc,17)</f>
        <v>0</v>
      </c>
      <c r="V545" s="135">
        <f>$I545*VLOOKUP($G545,alloc,18)</f>
        <v>0</v>
      </c>
      <c r="W545" s="135">
        <f>$I545*VLOOKUP($G545,alloc,19)</f>
        <v>0</v>
      </c>
      <c r="X545" s="135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8">
        <v>30300</v>
      </c>
      <c r="D546" s="44"/>
      <c r="E546" s="137" t="s">
        <v>335</v>
      </c>
      <c r="G546" s="43">
        <v>99</v>
      </c>
      <c r="H546" s="135" t="str">
        <f>VLOOKUP($G546,alloc,3)</f>
        <v>-</v>
      </c>
      <c r="I546" s="42">
        <f>'Dep. Res. Class'!L$16</f>
        <v>0</v>
      </c>
      <c r="J546" s="135">
        <f>$I546*VLOOKUP($G546,alloc,6)</f>
        <v>0</v>
      </c>
      <c r="K546" s="135">
        <f>$I546*VLOOKUP($G546,alloc,7)</f>
        <v>0</v>
      </c>
      <c r="L546" s="135">
        <f>$I546*VLOOKUP($G546,alloc,8)</f>
        <v>0</v>
      </c>
      <c r="M546" s="135">
        <f>$I546*VLOOKUP($G546,alloc,9)</f>
        <v>0</v>
      </c>
      <c r="N546" s="135">
        <f>$I546*VLOOKUP($G546,alloc,10)</f>
        <v>0</v>
      </c>
      <c r="O546" s="135">
        <f>$I546*VLOOKUP($G546,alloc,11)</f>
        <v>0</v>
      </c>
      <c r="P546" s="135">
        <f>$I546*VLOOKUP($G546,alloc,12)</f>
        <v>0</v>
      </c>
      <c r="Q546" s="135">
        <f>$I546*VLOOKUP($G546,alloc,13)</f>
        <v>0</v>
      </c>
      <c r="R546" s="135">
        <f>$I546*VLOOKUP($G546,alloc,14)</f>
        <v>0</v>
      </c>
      <c r="S546" s="135">
        <f>$I546*VLOOKUP($G546,alloc,15)</f>
        <v>0</v>
      </c>
      <c r="T546" s="135">
        <f>$I546*VLOOKUP($G546,alloc,16)</f>
        <v>0</v>
      </c>
      <c r="U546" s="135">
        <f>$I546*VLOOKUP($G546,alloc,17)</f>
        <v>0</v>
      </c>
      <c r="V546" s="135">
        <f>$I546*VLOOKUP($G546,alloc,18)</f>
        <v>0</v>
      </c>
      <c r="W546" s="135">
        <f>$I546*VLOOKUP($G546,alloc,19)</f>
        <v>0</v>
      </c>
      <c r="X546" s="135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336</v>
      </c>
      <c r="E548" s="44"/>
      <c r="G548" s="43"/>
      <c r="H548" s="44"/>
      <c r="I548" s="42">
        <f>'Dep. Res. Class'!L$18</f>
        <v>1486.5713017072678</v>
      </c>
      <c r="J548" s="42">
        <f>SUM(J544:J546)</f>
        <v>583.96938028301236</v>
      </c>
      <c r="K548" s="42">
        <f t="shared" ref="K548:X548" si="309">SUM(K544:K546)</f>
        <v>330.4092939190291</v>
      </c>
      <c r="L548" s="42">
        <f t="shared" si="309"/>
        <v>17.328236987701242</v>
      </c>
      <c r="M548" s="42">
        <f t="shared" si="309"/>
        <v>271.22356619461164</v>
      </c>
      <c r="N548" s="42">
        <f t="shared" si="309"/>
        <v>283.64082432291366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5"/>
      <c r="I549" s="42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345</v>
      </c>
      <c r="E550" s="44"/>
      <c r="G550" s="43"/>
      <c r="H550" s="135"/>
      <c r="I550" s="42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5"/>
      <c r="I551" s="42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6">
        <v>32520</v>
      </c>
      <c r="D552" s="44"/>
      <c r="E552" s="137" t="s">
        <v>337</v>
      </c>
      <c r="G552" s="43">
        <v>99</v>
      </c>
      <c r="H552" s="135" t="str">
        <f t="shared" ref="H552:H558" si="310">VLOOKUP($G552,alloc,3)</f>
        <v>-</v>
      </c>
      <c r="I552" s="42">
        <f>'Dep. Res. Class'!L$22</f>
        <v>0</v>
      </c>
      <c r="J552" s="135">
        <f t="shared" ref="J552:J558" si="311">$I552*VLOOKUP($G552,alloc,6)</f>
        <v>0</v>
      </c>
      <c r="K552" s="135">
        <f t="shared" ref="K552:K558" si="312">$I552*VLOOKUP($G552,alloc,7)</f>
        <v>0</v>
      </c>
      <c r="L552" s="135">
        <f t="shared" ref="L552:L558" si="313">$I552*VLOOKUP($G552,alloc,8)</f>
        <v>0</v>
      </c>
      <c r="M552" s="135">
        <f t="shared" ref="M552:M558" si="314">$I552*VLOOKUP($G552,alloc,9)</f>
        <v>0</v>
      </c>
      <c r="N552" s="135">
        <f t="shared" ref="N552:N558" si="315">$I552*VLOOKUP($G552,alloc,10)</f>
        <v>0</v>
      </c>
      <c r="O552" s="135">
        <f t="shared" ref="O552:O558" si="316">$I552*VLOOKUP($G552,alloc,11)</f>
        <v>0</v>
      </c>
      <c r="P552" s="135">
        <f t="shared" ref="P552:P558" si="317">$I552*VLOOKUP($G552,alloc,12)</f>
        <v>0</v>
      </c>
      <c r="Q552" s="135">
        <f t="shared" ref="Q552:Q558" si="318">$I552*VLOOKUP($G552,alloc,13)</f>
        <v>0</v>
      </c>
      <c r="R552" s="135">
        <f t="shared" ref="R552:R558" si="319">$I552*VLOOKUP($G552,alloc,14)</f>
        <v>0</v>
      </c>
      <c r="S552" s="135">
        <f t="shared" ref="S552:S558" si="320">$I552*VLOOKUP($G552,alloc,15)</f>
        <v>0</v>
      </c>
      <c r="T552" s="135">
        <f t="shared" ref="T552:T558" si="321">$I552*VLOOKUP($G552,alloc,16)</f>
        <v>0</v>
      </c>
      <c r="U552" s="135">
        <f t="shared" ref="U552:U558" si="322">$I552*VLOOKUP($G552,alloc,17)</f>
        <v>0</v>
      </c>
      <c r="V552" s="135">
        <f t="shared" ref="V552:V558" si="323">$I552*VLOOKUP($G552,alloc,18)</f>
        <v>0</v>
      </c>
      <c r="W552" s="135">
        <f t="shared" ref="W552:W558" si="324">$I552*VLOOKUP($G552,alloc,19)</f>
        <v>0</v>
      </c>
      <c r="X552" s="135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6">
        <v>32540</v>
      </c>
      <c r="D553" s="44"/>
      <c r="E553" s="137" t="s">
        <v>338</v>
      </c>
      <c r="G553" s="43">
        <v>99</v>
      </c>
      <c r="H553" s="135" t="str">
        <f t="shared" si="310"/>
        <v>-</v>
      </c>
      <c r="I553" s="42">
        <f>'Dep. Res. Class'!L$23</f>
        <v>0</v>
      </c>
      <c r="J553" s="135">
        <f t="shared" si="311"/>
        <v>0</v>
      </c>
      <c r="K553" s="135">
        <f t="shared" si="312"/>
        <v>0</v>
      </c>
      <c r="L553" s="135">
        <f t="shared" si="313"/>
        <v>0</v>
      </c>
      <c r="M553" s="135">
        <f t="shared" si="314"/>
        <v>0</v>
      </c>
      <c r="N553" s="135">
        <f t="shared" si="315"/>
        <v>0</v>
      </c>
      <c r="O553" s="135">
        <f t="shared" si="316"/>
        <v>0</v>
      </c>
      <c r="P553" s="135">
        <f t="shared" si="317"/>
        <v>0</v>
      </c>
      <c r="Q553" s="135">
        <f t="shared" si="318"/>
        <v>0</v>
      </c>
      <c r="R553" s="135">
        <f t="shared" si="319"/>
        <v>0</v>
      </c>
      <c r="S553" s="135">
        <f t="shared" si="320"/>
        <v>0</v>
      </c>
      <c r="T553" s="135">
        <f t="shared" si="321"/>
        <v>0</v>
      </c>
      <c r="U553" s="135">
        <f t="shared" si="322"/>
        <v>0</v>
      </c>
      <c r="V553" s="135">
        <f t="shared" si="323"/>
        <v>0</v>
      </c>
      <c r="W553" s="135">
        <f t="shared" si="324"/>
        <v>0</v>
      </c>
      <c r="X553" s="135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6">
        <v>33100</v>
      </c>
      <c r="D554" s="44"/>
      <c r="E554" s="137" t="s">
        <v>339</v>
      </c>
      <c r="G554" s="43">
        <v>99</v>
      </c>
      <c r="H554" s="135" t="str">
        <f t="shared" si="310"/>
        <v>-</v>
      </c>
      <c r="I554" s="42">
        <f>'Dep. Res. Class'!L$24</f>
        <v>0</v>
      </c>
      <c r="J554" s="135">
        <f t="shared" si="311"/>
        <v>0</v>
      </c>
      <c r="K554" s="135">
        <f t="shared" si="312"/>
        <v>0</v>
      </c>
      <c r="L554" s="135">
        <f t="shared" si="313"/>
        <v>0</v>
      </c>
      <c r="M554" s="135">
        <f t="shared" si="314"/>
        <v>0</v>
      </c>
      <c r="N554" s="135">
        <f t="shared" si="315"/>
        <v>0</v>
      </c>
      <c r="O554" s="135">
        <f t="shared" si="316"/>
        <v>0</v>
      </c>
      <c r="P554" s="135">
        <f t="shared" si="317"/>
        <v>0</v>
      </c>
      <c r="Q554" s="135">
        <f t="shared" si="318"/>
        <v>0</v>
      </c>
      <c r="R554" s="135">
        <f t="shared" si="319"/>
        <v>0</v>
      </c>
      <c r="S554" s="135">
        <f t="shared" si="320"/>
        <v>0</v>
      </c>
      <c r="T554" s="135">
        <f t="shared" si="321"/>
        <v>0</v>
      </c>
      <c r="U554" s="135">
        <f t="shared" si="322"/>
        <v>0</v>
      </c>
      <c r="V554" s="135">
        <f t="shared" si="323"/>
        <v>0</v>
      </c>
      <c r="W554" s="135">
        <f t="shared" si="324"/>
        <v>0</v>
      </c>
      <c r="X554" s="135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6">
        <v>33201</v>
      </c>
      <c r="D555" s="44"/>
      <c r="E555" s="137" t="s">
        <v>340</v>
      </c>
      <c r="G555" s="43">
        <v>99</v>
      </c>
      <c r="H555" s="135" t="str">
        <f t="shared" si="310"/>
        <v>-</v>
      </c>
      <c r="I555" s="42">
        <f>'Dep. Res. Class'!L$25</f>
        <v>0</v>
      </c>
      <c r="J555" s="135">
        <f t="shared" si="311"/>
        <v>0</v>
      </c>
      <c r="K555" s="135">
        <f t="shared" si="312"/>
        <v>0</v>
      </c>
      <c r="L555" s="135">
        <f t="shared" si="313"/>
        <v>0</v>
      </c>
      <c r="M555" s="135">
        <f t="shared" si="314"/>
        <v>0</v>
      </c>
      <c r="N555" s="135">
        <f t="shared" si="315"/>
        <v>0</v>
      </c>
      <c r="O555" s="135">
        <f t="shared" si="316"/>
        <v>0</v>
      </c>
      <c r="P555" s="135">
        <f t="shared" si="317"/>
        <v>0</v>
      </c>
      <c r="Q555" s="135">
        <f t="shared" si="318"/>
        <v>0</v>
      </c>
      <c r="R555" s="135">
        <f t="shared" si="319"/>
        <v>0</v>
      </c>
      <c r="S555" s="135">
        <f t="shared" si="320"/>
        <v>0</v>
      </c>
      <c r="T555" s="135">
        <f t="shared" si="321"/>
        <v>0</v>
      </c>
      <c r="U555" s="135">
        <f t="shared" si="322"/>
        <v>0</v>
      </c>
      <c r="V555" s="135">
        <f t="shared" si="323"/>
        <v>0</v>
      </c>
      <c r="W555" s="135">
        <f t="shared" si="324"/>
        <v>0</v>
      </c>
      <c r="X555" s="135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33202</v>
      </c>
      <c r="D556" s="44"/>
      <c r="E556" s="137" t="s">
        <v>341</v>
      </c>
      <c r="G556" s="43">
        <v>1.2</v>
      </c>
      <c r="H556" s="135" t="str">
        <f t="shared" si="310"/>
        <v>Sales Mcf</v>
      </c>
      <c r="I556" s="42">
        <f>'Dep. Res. Class'!L$26</f>
        <v>0</v>
      </c>
      <c r="J556" s="135">
        <f t="shared" si="311"/>
        <v>0</v>
      </c>
      <c r="K556" s="135">
        <f t="shared" si="312"/>
        <v>0</v>
      </c>
      <c r="L556" s="135">
        <f t="shared" si="313"/>
        <v>0</v>
      </c>
      <c r="M556" s="135">
        <f t="shared" si="314"/>
        <v>0</v>
      </c>
      <c r="N556" s="135">
        <f t="shared" si="315"/>
        <v>0</v>
      </c>
      <c r="O556" s="135">
        <f t="shared" si="316"/>
        <v>0</v>
      </c>
      <c r="P556" s="135">
        <f t="shared" si="317"/>
        <v>0</v>
      </c>
      <c r="Q556" s="135">
        <f t="shared" si="318"/>
        <v>0</v>
      </c>
      <c r="R556" s="135">
        <f t="shared" si="319"/>
        <v>0</v>
      </c>
      <c r="S556" s="135">
        <f t="shared" si="320"/>
        <v>0</v>
      </c>
      <c r="T556" s="135">
        <f t="shared" si="321"/>
        <v>0</v>
      </c>
      <c r="U556" s="135">
        <f t="shared" si="322"/>
        <v>0</v>
      </c>
      <c r="V556" s="135">
        <f t="shared" si="323"/>
        <v>0</v>
      </c>
      <c r="W556" s="135">
        <f t="shared" si="324"/>
        <v>0</v>
      </c>
      <c r="X556" s="135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33400</v>
      </c>
      <c r="D557" s="44"/>
      <c r="E557" s="137" t="s">
        <v>342</v>
      </c>
      <c r="G557" s="43">
        <v>1.2</v>
      </c>
      <c r="H557" s="135" t="str">
        <f t="shared" si="310"/>
        <v>Sales Mcf</v>
      </c>
      <c r="I557" s="42">
        <f>'Dep. Res. Class'!L$27</f>
        <v>0</v>
      </c>
      <c r="J557" s="135">
        <f t="shared" si="311"/>
        <v>0</v>
      </c>
      <c r="K557" s="135">
        <f t="shared" si="312"/>
        <v>0</v>
      </c>
      <c r="L557" s="135">
        <f t="shared" si="313"/>
        <v>0</v>
      </c>
      <c r="M557" s="135">
        <f t="shared" si="314"/>
        <v>0</v>
      </c>
      <c r="N557" s="135">
        <f t="shared" si="315"/>
        <v>0</v>
      </c>
      <c r="O557" s="135">
        <f t="shared" si="316"/>
        <v>0</v>
      </c>
      <c r="P557" s="135">
        <f t="shared" si="317"/>
        <v>0</v>
      </c>
      <c r="Q557" s="135">
        <f t="shared" si="318"/>
        <v>0</v>
      </c>
      <c r="R557" s="135">
        <f t="shared" si="319"/>
        <v>0</v>
      </c>
      <c r="S557" s="135">
        <f t="shared" si="320"/>
        <v>0</v>
      </c>
      <c r="T557" s="135">
        <f t="shared" si="321"/>
        <v>0</v>
      </c>
      <c r="U557" s="135">
        <f t="shared" si="322"/>
        <v>0</v>
      </c>
      <c r="V557" s="135">
        <f t="shared" si="323"/>
        <v>0</v>
      </c>
      <c r="W557" s="135">
        <f t="shared" si="324"/>
        <v>0</v>
      </c>
      <c r="X557" s="135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6">
        <v>33600</v>
      </c>
      <c r="D558" s="44"/>
      <c r="E558" s="137" t="s">
        <v>343</v>
      </c>
      <c r="G558" s="43">
        <v>99</v>
      </c>
      <c r="H558" s="135" t="str">
        <f t="shared" si="310"/>
        <v>-</v>
      </c>
      <c r="I558" s="42">
        <f>'Dep. Res. Class'!L$28</f>
        <v>0</v>
      </c>
      <c r="J558" s="135">
        <f t="shared" si="311"/>
        <v>0</v>
      </c>
      <c r="K558" s="135">
        <f t="shared" si="312"/>
        <v>0</v>
      </c>
      <c r="L558" s="135">
        <f t="shared" si="313"/>
        <v>0</v>
      </c>
      <c r="M558" s="135">
        <f t="shared" si="314"/>
        <v>0</v>
      </c>
      <c r="N558" s="135">
        <f t="shared" si="315"/>
        <v>0</v>
      </c>
      <c r="O558" s="135">
        <f t="shared" si="316"/>
        <v>0</v>
      </c>
      <c r="P558" s="135">
        <f t="shared" si="317"/>
        <v>0</v>
      </c>
      <c r="Q558" s="135">
        <f t="shared" si="318"/>
        <v>0</v>
      </c>
      <c r="R558" s="135">
        <f t="shared" si="319"/>
        <v>0</v>
      </c>
      <c r="S558" s="135">
        <f t="shared" si="320"/>
        <v>0</v>
      </c>
      <c r="T558" s="135">
        <f t="shared" si="321"/>
        <v>0</v>
      </c>
      <c r="U558" s="135">
        <f t="shared" si="322"/>
        <v>0</v>
      </c>
      <c r="V558" s="135">
        <f t="shared" si="323"/>
        <v>0</v>
      </c>
      <c r="W558" s="135">
        <f t="shared" si="324"/>
        <v>0</v>
      </c>
      <c r="X558" s="135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0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344</v>
      </c>
      <c r="E560" s="44"/>
      <c r="G560" s="43"/>
      <c r="H560" s="135"/>
      <c r="I560" s="42">
        <f>'Dep. Res. Class'!L$30</f>
        <v>0</v>
      </c>
      <c r="J560" s="42">
        <f t="shared" ref="J560:P560" si="327">SUM(J551:J558)</f>
        <v>0</v>
      </c>
      <c r="K560" s="42">
        <f t="shared" si="327"/>
        <v>0</v>
      </c>
      <c r="L560" s="42">
        <f t="shared" si="327"/>
        <v>0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357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35010</v>
      </c>
      <c r="D564" s="44"/>
      <c r="E564" s="137" t="s">
        <v>285</v>
      </c>
      <c r="G564" s="43">
        <v>1.5</v>
      </c>
      <c r="H564" s="135" t="str">
        <f t="shared" ref="H564:H580" si="329">VLOOKUP($G564,alloc,3)</f>
        <v>Winter Volumes</v>
      </c>
      <c r="I564" s="42">
        <f>'Dep. Res. Class'!L$34</f>
        <v>0</v>
      </c>
      <c r="J564" s="135">
        <f t="shared" ref="J564:J580" si="330">$I564*VLOOKUP($G564,alloc,6)</f>
        <v>0</v>
      </c>
      <c r="K564" s="135">
        <f t="shared" ref="K564:K580" si="331">$I564*VLOOKUP($G564,alloc,7)</f>
        <v>0</v>
      </c>
      <c r="L564" s="135">
        <f t="shared" ref="L564:L580" si="332">$I564*VLOOKUP($G564,alloc,8)</f>
        <v>0</v>
      </c>
      <c r="M564" s="135">
        <f t="shared" ref="M564:M580" si="333">$I564*VLOOKUP($G564,alloc,9)</f>
        <v>0</v>
      </c>
      <c r="N564" s="135">
        <f t="shared" ref="N564:N580" si="334">$I564*VLOOKUP($G564,alloc,10)</f>
        <v>0</v>
      </c>
      <c r="O564" s="135">
        <f t="shared" ref="O564:O580" si="335">$I564*VLOOKUP($G564,alloc,11)</f>
        <v>0</v>
      </c>
      <c r="P564" s="135">
        <f t="shared" ref="P564:P580" si="336">$I564*VLOOKUP($G564,alloc,12)</f>
        <v>0</v>
      </c>
      <c r="Q564" s="135">
        <f t="shared" ref="Q564:Q580" si="337">$I564*VLOOKUP($G564,alloc,13)</f>
        <v>0</v>
      </c>
      <c r="R564" s="135">
        <f t="shared" ref="R564:R580" si="338">$I564*VLOOKUP($G564,alloc,14)</f>
        <v>0</v>
      </c>
      <c r="S564" s="135">
        <f t="shared" ref="S564:S580" si="339">$I564*VLOOKUP($G564,alloc,15)</f>
        <v>0</v>
      </c>
      <c r="T564" s="135">
        <f t="shared" ref="T564:T580" si="340">$I564*VLOOKUP($G564,alloc,16)</f>
        <v>0</v>
      </c>
      <c r="U564" s="135">
        <f t="shared" ref="U564:U580" si="341">$I564*VLOOKUP($G564,alloc,17)</f>
        <v>0</v>
      </c>
      <c r="V564" s="135">
        <f t="shared" ref="V564:V580" si="342">$I564*VLOOKUP($G564,alloc,18)</f>
        <v>0</v>
      </c>
      <c r="W564" s="135">
        <f t="shared" ref="W564:W580" si="343">$I564*VLOOKUP($G564,alloc,19)</f>
        <v>0</v>
      </c>
      <c r="X564" s="135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35020</v>
      </c>
      <c r="D565" s="44"/>
      <c r="E565" s="137" t="s">
        <v>147</v>
      </c>
      <c r="G565" s="43">
        <v>1.5</v>
      </c>
      <c r="H565" s="135" t="str">
        <f t="shared" si="329"/>
        <v>Winter Volumes</v>
      </c>
      <c r="I565" s="42">
        <f>'Dep. Res. Class'!L$35</f>
        <v>2218.2149687499982</v>
      </c>
      <c r="J565" s="135">
        <f t="shared" si="330"/>
        <v>871.38075324591409</v>
      </c>
      <c r="K565" s="135">
        <f t="shared" si="331"/>
        <v>493.02636257243756</v>
      </c>
      <c r="L565" s="135">
        <f t="shared" si="332"/>
        <v>25.856650551522176</v>
      </c>
      <c r="M565" s="135">
        <f t="shared" si="333"/>
        <v>404.71128005746692</v>
      </c>
      <c r="N565" s="135">
        <f t="shared" si="334"/>
        <v>423.23992232265726</v>
      </c>
      <c r="O565" s="135">
        <f t="shared" si="335"/>
        <v>0</v>
      </c>
      <c r="P565" s="135">
        <f t="shared" si="336"/>
        <v>0</v>
      </c>
      <c r="Q565" s="135">
        <f t="shared" si="337"/>
        <v>0</v>
      </c>
      <c r="R565" s="135">
        <f t="shared" si="338"/>
        <v>0</v>
      </c>
      <c r="S565" s="135">
        <f t="shared" si="339"/>
        <v>0</v>
      </c>
      <c r="T565" s="135">
        <f t="shared" si="340"/>
        <v>0</v>
      </c>
      <c r="U565" s="135">
        <f t="shared" si="341"/>
        <v>0</v>
      </c>
      <c r="V565" s="135">
        <f t="shared" si="342"/>
        <v>0</v>
      </c>
      <c r="W565" s="135">
        <f t="shared" si="343"/>
        <v>0</v>
      </c>
      <c r="X565" s="135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35100</v>
      </c>
      <c r="D566" s="44"/>
      <c r="E566" s="137" t="s">
        <v>81</v>
      </c>
      <c r="G566" s="43">
        <v>1.5</v>
      </c>
      <c r="H566" s="135" t="str">
        <f t="shared" si="329"/>
        <v>Winter Volumes</v>
      </c>
      <c r="I566" s="42">
        <f>'Dep. Res. Class'!L$36</f>
        <v>2995.1652331249984</v>
      </c>
      <c r="J566" s="135">
        <f t="shared" si="330"/>
        <v>1176.5899039114206</v>
      </c>
      <c r="K566" s="135">
        <f t="shared" si="331"/>
        <v>665.71339612913528</v>
      </c>
      <c r="L566" s="135">
        <f t="shared" si="332"/>
        <v>34.913181034308444</v>
      </c>
      <c r="M566" s="135">
        <f t="shared" si="333"/>
        <v>546.46514091676238</v>
      </c>
      <c r="N566" s="135">
        <f t="shared" si="334"/>
        <v>571.4836111333716</v>
      </c>
      <c r="O566" s="135">
        <f t="shared" si="335"/>
        <v>0</v>
      </c>
      <c r="P566" s="135">
        <f t="shared" si="336"/>
        <v>0</v>
      </c>
      <c r="Q566" s="135">
        <f t="shared" si="337"/>
        <v>0</v>
      </c>
      <c r="R566" s="135">
        <f t="shared" si="338"/>
        <v>0</v>
      </c>
      <c r="S566" s="135">
        <f t="shared" si="339"/>
        <v>0</v>
      </c>
      <c r="T566" s="135">
        <f t="shared" si="340"/>
        <v>0</v>
      </c>
      <c r="U566" s="135">
        <f t="shared" si="341"/>
        <v>0</v>
      </c>
      <c r="V566" s="135">
        <f t="shared" si="342"/>
        <v>0</v>
      </c>
      <c r="W566" s="135">
        <f t="shared" si="343"/>
        <v>0</v>
      </c>
      <c r="X566" s="135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35102</v>
      </c>
      <c r="D567" s="44"/>
      <c r="E567" s="137" t="s">
        <v>346</v>
      </c>
      <c r="G567" s="43">
        <v>1.5</v>
      </c>
      <c r="H567" s="135" t="str">
        <f t="shared" si="329"/>
        <v>Winter Volumes</v>
      </c>
      <c r="I567" s="42">
        <f>'Dep. Res. Class'!L$37</f>
        <v>55910.48273749998</v>
      </c>
      <c r="J567" s="135">
        <f t="shared" si="330"/>
        <v>21963.298980711312</v>
      </c>
      <c r="K567" s="135">
        <f t="shared" si="331"/>
        <v>12426.812694926593</v>
      </c>
      <c r="L567" s="135">
        <f t="shared" si="332"/>
        <v>651.72124193405057</v>
      </c>
      <c r="M567" s="135">
        <f t="shared" si="333"/>
        <v>10200.816131934933</v>
      </c>
      <c r="N567" s="135">
        <f t="shared" si="334"/>
        <v>10667.833687993087</v>
      </c>
      <c r="O567" s="135">
        <f t="shared" si="335"/>
        <v>0</v>
      </c>
      <c r="P567" s="135">
        <f t="shared" si="336"/>
        <v>0</v>
      </c>
      <c r="Q567" s="135">
        <f t="shared" si="337"/>
        <v>0</v>
      </c>
      <c r="R567" s="135">
        <f t="shared" si="338"/>
        <v>0</v>
      </c>
      <c r="S567" s="135">
        <f t="shared" si="339"/>
        <v>0</v>
      </c>
      <c r="T567" s="135">
        <f t="shared" si="340"/>
        <v>0</v>
      </c>
      <c r="U567" s="135">
        <f t="shared" si="341"/>
        <v>0</v>
      </c>
      <c r="V567" s="135">
        <f t="shared" si="342"/>
        <v>0</v>
      </c>
      <c r="W567" s="135">
        <f t="shared" si="343"/>
        <v>0</v>
      </c>
      <c r="X567" s="135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35103</v>
      </c>
      <c r="D568" s="44"/>
      <c r="E568" s="137" t="s">
        <v>347</v>
      </c>
      <c r="G568" s="43">
        <v>1.5</v>
      </c>
      <c r="H568" s="135" t="str">
        <f t="shared" si="329"/>
        <v>Winter Volumes</v>
      </c>
      <c r="I568" s="42">
        <f>'Dep. Res. Class'!L$38</f>
        <v>10136.300685000004</v>
      </c>
      <c r="J568" s="135">
        <f t="shared" si="330"/>
        <v>3981.8401058756203</v>
      </c>
      <c r="K568" s="135">
        <f t="shared" si="331"/>
        <v>2252.9211672763231</v>
      </c>
      <c r="L568" s="135">
        <f t="shared" si="332"/>
        <v>118.15391582398912</v>
      </c>
      <c r="M568" s="135">
        <f t="shared" si="333"/>
        <v>1849.3587335160003</v>
      </c>
      <c r="N568" s="135">
        <f t="shared" si="334"/>
        <v>1934.0267625080703</v>
      </c>
      <c r="O568" s="135">
        <f t="shared" si="335"/>
        <v>0</v>
      </c>
      <c r="P568" s="135">
        <f t="shared" si="336"/>
        <v>0</v>
      </c>
      <c r="Q568" s="135">
        <f t="shared" si="337"/>
        <v>0</v>
      </c>
      <c r="R568" s="135">
        <f t="shared" si="338"/>
        <v>0</v>
      </c>
      <c r="S568" s="135">
        <f t="shared" si="339"/>
        <v>0</v>
      </c>
      <c r="T568" s="135">
        <f t="shared" si="340"/>
        <v>0</v>
      </c>
      <c r="U568" s="135">
        <f t="shared" si="341"/>
        <v>0</v>
      </c>
      <c r="V568" s="135">
        <f t="shared" si="342"/>
        <v>0</v>
      </c>
      <c r="W568" s="135">
        <f t="shared" si="343"/>
        <v>0</v>
      </c>
      <c r="X568" s="135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35104</v>
      </c>
      <c r="D569" s="44"/>
      <c r="E569" s="137" t="s">
        <v>348</v>
      </c>
      <c r="G569" s="43">
        <v>1.5</v>
      </c>
      <c r="H569" s="135" t="str">
        <f t="shared" si="329"/>
        <v>Winter Volumes</v>
      </c>
      <c r="I569" s="42">
        <f>'Dep. Res. Class'!L$39</f>
        <v>49182.050556250004</v>
      </c>
      <c r="J569" s="135">
        <f t="shared" si="330"/>
        <v>19320.170886789212</v>
      </c>
      <c r="K569" s="135">
        <f t="shared" si="331"/>
        <v>10931.333451088311</v>
      </c>
      <c r="L569" s="135">
        <f t="shared" si="332"/>
        <v>573.2911879847552</v>
      </c>
      <c r="M569" s="135">
        <f t="shared" si="333"/>
        <v>8973.2198713308353</v>
      </c>
      <c r="N569" s="135">
        <f t="shared" si="334"/>
        <v>9384.0351590568862</v>
      </c>
      <c r="O569" s="135">
        <f t="shared" si="335"/>
        <v>0</v>
      </c>
      <c r="P569" s="135">
        <f t="shared" si="336"/>
        <v>0</v>
      </c>
      <c r="Q569" s="135">
        <f t="shared" si="337"/>
        <v>0</v>
      </c>
      <c r="R569" s="135">
        <f t="shared" si="338"/>
        <v>0</v>
      </c>
      <c r="S569" s="135">
        <f t="shared" si="339"/>
        <v>0</v>
      </c>
      <c r="T569" s="135">
        <f t="shared" si="340"/>
        <v>0</v>
      </c>
      <c r="U569" s="135">
        <f t="shared" si="341"/>
        <v>0</v>
      </c>
      <c r="V569" s="135">
        <f t="shared" si="342"/>
        <v>0</v>
      </c>
      <c r="W569" s="135">
        <f t="shared" si="343"/>
        <v>0</v>
      </c>
      <c r="X569" s="135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35200</v>
      </c>
      <c r="D570" s="44"/>
      <c r="E570" s="137" t="s">
        <v>349</v>
      </c>
      <c r="G570" s="43">
        <v>1.5</v>
      </c>
      <c r="H570" s="135" t="str">
        <f t="shared" si="329"/>
        <v>Winter Volumes</v>
      </c>
      <c r="I570" s="42">
        <f>'Dep. Res. Class'!L$40</f>
        <v>583744.86815125006</v>
      </c>
      <c r="J570" s="135">
        <f t="shared" si="330"/>
        <v>229312.32999465059</v>
      </c>
      <c r="K570" s="135">
        <f t="shared" si="331"/>
        <v>129744.68798987461</v>
      </c>
      <c r="L570" s="135">
        <f t="shared" si="332"/>
        <v>6804.4293631003711</v>
      </c>
      <c r="M570" s="135">
        <f t="shared" si="333"/>
        <v>106503.71408754829</v>
      </c>
      <c r="N570" s="135">
        <f t="shared" si="334"/>
        <v>111379.70671607618</v>
      </c>
      <c r="O570" s="135">
        <f t="shared" si="335"/>
        <v>0</v>
      </c>
      <c r="P570" s="135">
        <f t="shared" si="336"/>
        <v>0</v>
      </c>
      <c r="Q570" s="135">
        <f t="shared" si="337"/>
        <v>0</v>
      </c>
      <c r="R570" s="135">
        <f t="shared" si="338"/>
        <v>0</v>
      </c>
      <c r="S570" s="135">
        <f t="shared" si="339"/>
        <v>0</v>
      </c>
      <c r="T570" s="135">
        <f t="shared" si="340"/>
        <v>0</v>
      </c>
      <c r="U570" s="135">
        <f t="shared" si="341"/>
        <v>0</v>
      </c>
      <c r="V570" s="135">
        <f t="shared" si="342"/>
        <v>0</v>
      </c>
      <c r="W570" s="135">
        <f t="shared" si="343"/>
        <v>0</v>
      </c>
      <c r="X570" s="135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6">
        <v>35201</v>
      </c>
      <c r="D571" s="44"/>
      <c r="E571" s="137" t="s">
        <v>350</v>
      </c>
      <c r="G571" s="43">
        <v>1.5</v>
      </c>
      <c r="H571" s="135" t="str">
        <f t="shared" si="329"/>
        <v>Winter Volumes</v>
      </c>
      <c r="I571" s="42">
        <f>'Dep. Res. Class'!L$41</f>
        <v>696877.75622124982</v>
      </c>
      <c r="J571" s="135">
        <f t="shared" si="330"/>
        <v>273754.29013473319</v>
      </c>
      <c r="K571" s="135">
        <f t="shared" si="331"/>
        <v>154889.90478727917</v>
      </c>
      <c r="L571" s="135">
        <f t="shared" si="332"/>
        <v>8123.1642891201327</v>
      </c>
      <c r="M571" s="135">
        <f t="shared" si="333"/>
        <v>127144.70542176916</v>
      </c>
      <c r="N571" s="135">
        <f t="shared" si="334"/>
        <v>132965.6915883481</v>
      </c>
      <c r="O571" s="135">
        <f t="shared" si="335"/>
        <v>0</v>
      </c>
      <c r="P571" s="135">
        <f t="shared" si="336"/>
        <v>0</v>
      </c>
      <c r="Q571" s="135">
        <f t="shared" si="337"/>
        <v>0</v>
      </c>
      <c r="R571" s="135">
        <f t="shared" si="338"/>
        <v>0</v>
      </c>
      <c r="S571" s="135">
        <f t="shared" si="339"/>
        <v>0</v>
      </c>
      <c r="T571" s="135">
        <f t="shared" si="340"/>
        <v>0</v>
      </c>
      <c r="U571" s="135">
        <f t="shared" si="341"/>
        <v>0</v>
      </c>
      <c r="V571" s="135">
        <f t="shared" si="342"/>
        <v>0</v>
      </c>
      <c r="W571" s="135">
        <f t="shared" si="343"/>
        <v>0</v>
      </c>
      <c r="X571" s="135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6">
        <v>35202</v>
      </c>
      <c r="D572" s="44"/>
      <c r="E572" s="137" t="s">
        <v>351</v>
      </c>
      <c r="G572" s="43">
        <v>1.5</v>
      </c>
      <c r="H572" s="135" t="str">
        <f t="shared" si="329"/>
        <v>Winter Volumes</v>
      </c>
      <c r="I572" s="42">
        <f>'Dep. Res. Class'!L$42</f>
        <v>229073.06999999998</v>
      </c>
      <c r="J572" s="135">
        <f t="shared" si="330"/>
        <v>89986.708726177938</v>
      </c>
      <c r="K572" s="135">
        <f t="shared" si="331"/>
        <v>50914.390199541587</v>
      </c>
      <c r="L572" s="135">
        <f t="shared" si="332"/>
        <v>2670.1931080611739</v>
      </c>
      <c r="M572" s="135">
        <f t="shared" si="333"/>
        <v>41794.170850193346</v>
      </c>
      <c r="N572" s="135">
        <f t="shared" si="334"/>
        <v>43707.607116025916</v>
      </c>
      <c r="O572" s="135">
        <f t="shared" si="335"/>
        <v>0</v>
      </c>
      <c r="P572" s="135">
        <f t="shared" si="336"/>
        <v>0</v>
      </c>
      <c r="Q572" s="135">
        <f t="shared" si="337"/>
        <v>0</v>
      </c>
      <c r="R572" s="135">
        <f t="shared" si="338"/>
        <v>0</v>
      </c>
      <c r="S572" s="135">
        <f t="shared" si="339"/>
        <v>0</v>
      </c>
      <c r="T572" s="135">
        <f t="shared" si="340"/>
        <v>0</v>
      </c>
      <c r="U572" s="135">
        <f t="shared" si="341"/>
        <v>0</v>
      </c>
      <c r="V572" s="135">
        <f t="shared" si="342"/>
        <v>0</v>
      </c>
      <c r="W572" s="135">
        <f t="shared" si="343"/>
        <v>0</v>
      </c>
      <c r="X572" s="135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6">
        <v>35203</v>
      </c>
      <c r="D573" s="44"/>
      <c r="E573" s="137" t="s">
        <v>352</v>
      </c>
      <c r="G573" s="43">
        <v>1.5</v>
      </c>
      <c r="H573" s="135" t="str">
        <f t="shared" si="329"/>
        <v>Winter Volumes</v>
      </c>
      <c r="I573" s="42">
        <f>'Dep. Res. Class'!L$43</f>
        <v>365823.01080000034</v>
      </c>
      <c r="J573" s="135">
        <f t="shared" si="330"/>
        <v>143706.14895148121</v>
      </c>
      <c r="K573" s="135">
        <f t="shared" si="331"/>
        <v>81308.795991786959</v>
      </c>
      <c r="L573" s="135">
        <f t="shared" si="332"/>
        <v>4264.2205048736168</v>
      </c>
      <c r="M573" s="135">
        <f t="shared" si="333"/>
        <v>66744.071724831476</v>
      </c>
      <c r="N573" s="135">
        <f t="shared" si="334"/>
        <v>69799.773627027054</v>
      </c>
      <c r="O573" s="135">
        <f t="shared" si="335"/>
        <v>0</v>
      </c>
      <c r="P573" s="135">
        <f t="shared" si="336"/>
        <v>0</v>
      </c>
      <c r="Q573" s="135">
        <f t="shared" si="337"/>
        <v>0</v>
      </c>
      <c r="R573" s="135">
        <f t="shared" si="338"/>
        <v>0</v>
      </c>
      <c r="S573" s="135">
        <f t="shared" si="339"/>
        <v>0</v>
      </c>
      <c r="T573" s="135">
        <f t="shared" si="340"/>
        <v>0</v>
      </c>
      <c r="U573" s="135">
        <f t="shared" si="341"/>
        <v>0</v>
      </c>
      <c r="V573" s="135">
        <f t="shared" si="342"/>
        <v>0</v>
      </c>
      <c r="W573" s="135">
        <f t="shared" si="343"/>
        <v>0</v>
      </c>
      <c r="X573" s="135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6">
        <v>35210</v>
      </c>
      <c r="D574" s="44"/>
      <c r="E574" s="137" t="s">
        <v>353</v>
      </c>
      <c r="G574" s="43">
        <v>1.5</v>
      </c>
      <c r="H574" s="135" t="str">
        <f t="shared" si="329"/>
        <v>Winter Volumes</v>
      </c>
      <c r="I574" s="42">
        <f>'Dep. Res. Class'!L$44</f>
        <v>83736.284571875047</v>
      </c>
      <c r="J574" s="135">
        <f t="shared" si="330"/>
        <v>32894.100775711733</v>
      </c>
      <c r="K574" s="135">
        <f t="shared" si="331"/>
        <v>18611.4494669858</v>
      </c>
      <c r="L574" s="135">
        <f t="shared" si="332"/>
        <v>976.07304934827118</v>
      </c>
      <c r="M574" s="135">
        <f t="shared" si="333"/>
        <v>15277.608073953676</v>
      </c>
      <c r="N574" s="135">
        <f t="shared" si="334"/>
        <v>15977.053205875563</v>
      </c>
      <c r="O574" s="135">
        <f t="shared" si="335"/>
        <v>0</v>
      </c>
      <c r="P574" s="135">
        <f t="shared" si="336"/>
        <v>0</v>
      </c>
      <c r="Q574" s="135">
        <f t="shared" si="337"/>
        <v>0</v>
      </c>
      <c r="R574" s="135">
        <f t="shared" si="338"/>
        <v>0</v>
      </c>
      <c r="S574" s="135">
        <f t="shared" si="339"/>
        <v>0</v>
      </c>
      <c r="T574" s="135">
        <f t="shared" si="340"/>
        <v>0</v>
      </c>
      <c r="U574" s="135">
        <f t="shared" si="341"/>
        <v>0</v>
      </c>
      <c r="V574" s="135">
        <f t="shared" si="342"/>
        <v>0</v>
      </c>
      <c r="W574" s="135">
        <f t="shared" si="343"/>
        <v>0</v>
      </c>
      <c r="X574" s="135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6">
        <v>35211</v>
      </c>
      <c r="D575" s="44"/>
      <c r="E575" s="137" t="s">
        <v>354</v>
      </c>
      <c r="G575" s="43">
        <v>1.5</v>
      </c>
      <c r="H575" s="135" t="str">
        <f t="shared" si="329"/>
        <v>Winter Volumes</v>
      </c>
      <c r="I575" s="42">
        <f>'Dep. Res. Class'!L$45</f>
        <v>21737.508485000006</v>
      </c>
      <c r="J575" s="135">
        <f t="shared" si="330"/>
        <v>8539.1392557515264</v>
      </c>
      <c r="K575" s="135">
        <f t="shared" si="331"/>
        <v>4831.4364886764579</v>
      </c>
      <c r="L575" s="135">
        <f t="shared" si="332"/>
        <v>253.38353977212734</v>
      </c>
      <c r="M575" s="135">
        <f t="shared" si="333"/>
        <v>3965.9884222952001</v>
      </c>
      <c r="N575" s="135">
        <f t="shared" si="334"/>
        <v>4147.5607785046932</v>
      </c>
      <c r="O575" s="135">
        <f t="shared" si="335"/>
        <v>0</v>
      </c>
      <c r="P575" s="135">
        <f t="shared" si="336"/>
        <v>0</v>
      </c>
      <c r="Q575" s="135">
        <f t="shared" si="337"/>
        <v>0</v>
      </c>
      <c r="R575" s="135">
        <f t="shared" si="338"/>
        <v>0</v>
      </c>
      <c r="S575" s="135">
        <f t="shared" si="339"/>
        <v>0</v>
      </c>
      <c r="T575" s="135">
        <f t="shared" si="340"/>
        <v>0</v>
      </c>
      <c r="U575" s="135">
        <f t="shared" si="341"/>
        <v>0</v>
      </c>
      <c r="V575" s="135">
        <f t="shared" si="342"/>
        <v>0</v>
      </c>
      <c r="W575" s="135">
        <f t="shared" si="343"/>
        <v>0</v>
      </c>
      <c r="X575" s="135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35301</v>
      </c>
      <c r="D576" s="44"/>
      <c r="E576" s="140" t="s">
        <v>340</v>
      </c>
      <c r="G576" s="43">
        <v>1.5</v>
      </c>
      <c r="H576" s="135" t="str">
        <f t="shared" si="329"/>
        <v>Winter Volumes</v>
      </c>
      <c r="I576" s="42">
        <f>'Dep. Res. Class'!L$46</f>
        <v>70109.870556249996</v>
      </c>
      <c r="J576" s="135">
        <f t="shared" si="330"/>
        <v>27541.240446008378</v>
      </c>
      <c r="K576" s="135">
        <f t="shared" si="331"/>
        <v>15582.806422161559</v>
      </c>
      <c r="L576" s="135">
        <f t="shared" si="332"/>
        <v>817.23658379555388</v>
      </c>
      <c r="M576" s="135">
        <f t="shared" si="333"/>
        <v>12791.481374536312</v>
      </c>
      <c r="N576" s="135">
        <f t="shared" si="334"/>
        <v>13377.105729748191</v>
      </c>
      <c r="O576" s="135">
        <f t="shared" si="335"/>
        <v>0</v>
      </c>
      <c r="P576" s="135">
        <f t="shared" si="336"/>
        <v>0</v>
      </c>
      <c r="Q576" s="135">
        <f t="shared" si="337"/>
        <v>0</v>
      </c>
      <c r="R576" s="135">
        <f t="shared" si="338"/>
        <v>0</v>
      </c>
      <c r="S576" s="135">
        <f t="shared" si="339"/>
        <v>0</v>
      </c>
      <c r="T576" s="135">
        <f t="shared" si="340"/>
        <v>0</v>
      </c>
      <c r="U576" s="135">
        <f t="shared" si="341"/>
        <v>0</v>
      </c>
      <c r="V576" s="135">
        <f t="shared" si="342"/>
        <v>0</v>
      </c>
      <c r="W576" s="135">
        <f t="shared" si="343"/>
        <v>0</v>
      </c>
      <c r="X576" s="135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35302</v>
      </c>
      <c r="D577" s="44"/>
      <c r="E577" s="137" t="s">
        <v>341</v>
      </c>
      <c r="G577" s="43">
        <v>1.5</v>
      </c>
      <c r="H577" s="135" t="str">
        <f t="shared" si="329"/>
        <v>Winter Volumes</v>
      </c>
      <c r="I577" s="42">
        <f>'Dep. Res. Class'!L$47</f>
        <v>97693.402188125037</v>
      </c>
      <c r="J577" s="135">
        <f t="shared" si="330"/>
        <v>38376.871306488203</v>
      </c>
      <c r="K577" s="135">
        <f t="shared" si="331"/>
        <v>21713.595574228559</v>
      </c>
      <c r="L577" s="135">
        <f t="shared" si="332"/>
        <v>1138.7643655615211</v>
      </c>
      <c r="M577" s="135">
        <f t="shared" si="333"/>
        <v>17824.07134102298</v>
      </c>
      <c r="N577" s="135">
        <f t="shared" si="334"/>
        <v>18640.099600823774</v>
      </c>
      <c r="O577" s="135">
        <f t="shared" si="335"/>
        <v>0</v>
      </c>
      <c r="P577" s="135">
        <f t="shared" si="336"/>
        <v>0</v>
      </c>
      <c r="Q577" s="135">
        <f t="shared" si="337"/>
        <v>0</v>
      </c>
      <c r="R577" s="135">
        <f t="shared" si="338"/>
        <v>0</v>
      </c>
      <c r="S577" s="135">
        <f t="shared" si="339"/>
        <v>0</v>
      </c>
      <c r="T577" s="135">
        <f t="shared" si="340"/>
        <v>0</v>
      </c>
      <c r="U577" s="135">
        <f t="shared" si="341"/>
        <v>0</v>
      </c>
      <c r="V577" s="135">
        <f t="shared" si="342"/>
        <v>0</v>
      </c>
      <c r="W577" s="135">
        <f t="shared" si="343"/>
        <v>0</v>
      </c>
      <c r="X577" s="135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35400</v>
      </c>
      <c r="D578" s="44"/>
      <c r="E578" s="137" t="s">
        <v>126</v>
      </c>
      <c r="G578" s="43">
        <v>1.5</v>
      </c>
      <c r="H578" s="135" t="str">
        <f t="shared" si="329"/>
        <v>Winter Volumes</v>
      </c>
      <c r="I578" s="42">
        <f>'Dep. Res. Class'!L$48</f>
        <v>240846.18806249986</v>
      </c>
      <c r="J578" s="135">
        <f t="shared" si="330"/>
        <v>94611.539335420137</v>
      </c>
      <c r="K578" s="135">
        <f t="shared" si="331"/>
        <v>53531.114753411624</v>
      </c>
      <c r="L578" s="135">
        <f t="shared" si="332"/>
        <v>2807.4266061361668</v>
      </c>
      <c r="M578" s="135">
        <f t="shared" si="333"/>
        <v>43942.165408190136</v>
      </c>
      <c r="N578" s="135">
        <f t="shared" si="334"/>
        <v>45953.941959341777</v>
      </c>
      <c r="O578" s="135">
        <f t="shared" si="335"/>
        <v>0</v>
      </c>
      <c r="P578" s="135">
        <f t="shared" si="336"/>
        <v>0</v>
      </c>
      <c r="Q578" s="135">
        <f t="shared" si="337"/>
        <v>0</v>
      </c>
      <c r="R578" s="135">
        <f t="shared" si="338"/>
        <v>0</v>
      </c>
      <c r="S578" s="135">
        <f t="shared" si="339"/>
        <v>0</v>
      </c>
      <c r="T578" s="135">
        <f t="shared" si="340"/>
        <v>0</v>
      </c>
      <c r="U578" s="135">
        <f t="shared" si="341"/>
        <v>0</v>
      </c>
      <c r="V578" s="135">
        <f t="shared" si="342"/>
        <v>0</v>
      </c>
      <c r="W578" s="135">
        <f t="shared" si="343"/>
        <v>0</v>
      </c>
      <c r="X578" s="135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35500</v>
      </c>
      <c r="D579" s="44"/>
      <c r="E579" s="137" t="s">
        <v>355</v>
      </c>
      <c r="G579" s="43">
        <v>1.5</v>
      </c>
      <c r="H579" s="135" t="str">
        <f t="shared" si="329"/>
        <v>Winter Volumes</v>
      </c>
      <c r="I579" s="42">
        <f>'Dep. Res. Class'!L$49</f>
        <v>94211.956697628804</v>
      </c>
      <c r="J579" s="135">
        <f t="shared" si="330"/>
        <v>37009.256067825052</v>
      </c>
      <c r="K579" s="135">
        <f t="shared" si="331"/>
        <v>20939.800233896498</v>
      </c>
      <c r="L579" s="135">
        <f t="shared" si="332"/>
        <v>1098.182852619761</v>
      </c>
      <c r="M579" s="135">
        <f t="shared" si="333"/>
        <v>17188.884814577796</v>
      </c>
      <c r="N579" s="135">
        <f t="shared" si="334"/>
        <v>17975.832728709694</v>
      </c>
      <c r="O579" s="135">
        <f t="shared" si="335"/>
        <v>0</v>
      </c>
      <c r="P579" s="135">
        <f t="shared" si="336"/>
        <v>0</v>
      </c>
      <c r="Q579" s="135">
        <f t="shared" si="337"/>
        <v>0</v>
      </c>
      <c r="R579" s="135">
        <f t="shared" si="338"/>
        <v>0</v>
      </c>
      <c r="S579" s="135">
        <f t="shared" si="339"/>
        <v>0</v>
      </c>
      <c r="T579" s="135">
        <f t="shared" si="340"/>
        <v>0</v>
      </c>
      <c r="U579" s="135">
        <f t="shared" si="341"/>
        <v>0</v>
      </c>
      <c r="V579" s="135">
        <f t="shared" si="342"/>
        <v>0</v>
      </c>
      <c r="W579" s="135">
        <f t="shared" si="343"/>
        <v>0</v>
      </c>
      <c r="X579" s="135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35600</v>
      </c>
      <c r="D580" s="44"/>
      <c r="E580" s="137" t="s">
        <v>343</v>
      </c>
      <c r="G580" s="43">
        <v>1.5</v>
      </c>
      <c r="H580" s="135" t="str">
        <f t="shared" si="329"/>
        <v>Winter Volumes</v>
      </c>
      <c r="I580" s="42">
        <f>'Dep. Res. Class'!L$50</f>
        <v>91721.030453125015</v>
      </c>
      <c r="J580" s="135">
        <f t="shared" si="330"/>
        <v>36030.746221938083</v>
      </c>
      <c r="K580" s="135">
        <f t="shared" si="331"/>
        <v>20386.160337373763</v>
      </c>
      <c r="L580" s="135">
        <f t="shared" si="332"/>
        <v>1069.1473396685324</v>
      </c>
      <c r="M580" s="135">
        <f t="shared" si="333"/>
        <v>16734.417613182093</v>
      </c>
      <c r="N580" s="135">
        <f t="shared" si="334"/>
        <v>17500.558940962535</v>
      </c>
      <c r="O580" s="135">
        <f t="shared" si="335"/>
        <v>0</v>
      </c>
      <c r="P580" s="135">
        <f t="shared" si="336"/>
        <v>0</v>
      </c>
      <c r="Q580" s="135">
        <f t="shared" si="337"/>
        <v>0</v>
      </c>
      <c r="R580" s="135">
        <f t="shared" si="338"/>
        <v>0</v>
      </c>
      <c r="S580" s="135">
        <f t="shared" si="339"/>
        <v>0</v>
      </c>
      <c r="T580" s="135">
        <f t="shared" si="340"/>
        <v>0</v>
      </c>
      <c r="U580" s="135">
        <f t="shared" si="341"/>
        <v>0</v>
      </c>
      <c r="V580" s="135">
        <f t="shared" si="342"/>
        <v>0</v>
      </c>
      <c r="W580" s="135">
        <f t="shared" si="343"/>
        <v>0</v>
      </c>
      <c r="X580" s="135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356</v>
      </c>
      <c r="E582" s="44"/>
      <c r="G582" s="43"/>
      <c r="H582" s="135"/>
      <c r="I582" s="42">
        <f>'Dep. Res. Class'!L$52</f>
        <v>2696017.1603676295</v>
      </c>
      <c r="J582" s="135">
        <f>SUM(J564:J580)</f>
        <v>1059075.6518467194</v>
      </c>
      <c r="K582" s="135">
        <f t="shared" ref="K582:X582" si="346">SUM(K564:K580)</f>
        <v>599223.94931720942</v>
      </c>
      <c r="L582" s="135">
        <f t="shared" si="346"/>
        <v>31426.157779385856</v>
      </c>
      <c r="M582" s="135">
        <f t="shared" si="346"/>
        <v>491885.85028985649</v>
      </c>
      <c r="N582" s="135">
        <f t="shared" si="346"/>
        <v>514405.55113445752</v>
      </c>
      <c r="O582" s="135">
        <f t="shared" si="346"/>
        <v>0</v>
      </c>
      <c r="P582" s="135">
        <f t="shared" si="346"/>
        <v>0</v>
      </c>
      <c r="Q582" s="135">
        <f t="shared" si="346"/>
        <v>0</v>
      </c>
      <c r="R582" s="135">
        <f t="shared" si="346"/>
        <v>0</v>
      </c>
      <c r="S582" s="135">
        <f t="shared" si="346"/>
        <v>0</v>
      </c>
      <c r="T582" s="135">
        <f t="shared" si="346"/>
        <v>0</v>
      </c>
      <c r="U582" s="135">
        <f t="shared" si="346"/>
        <v>0</v>
      </c>
      <c r="V582" s="135">
        <f t="shared" si="346"/>
        <v>0</v>
      </c>
      <c r="W582" s="135">
        <f t="shared" si="346"/>
        <v>0</v>
      </c>
      <c r="X582" s="135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5"/>
      <c r="I584" s="42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5"/>
      <c r="I585" s="42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36510</v>
      </c>
      <c r="E586" s="44" t="s">
        <v>125</v>
      </c>
      <c r="G586" s="43">
        <v>99</v>
      </c>
      <c r="H586" s="135" t="str">
        <f t="shared" ref="H586:H593" si="347">VLOOKUP($G586,alloc,3)</f>
        <v>-</v>
      </c>
      <c r="I586" s="42">
        <f>'Dep. Res. Class'!L$56</f>
        <v>0</v>
      </c>
      <c r="J586" s="135">
        <f t="shared" ref="J586:J593" si="348">$I586*VLOOKUP($G586,alloc,6)</f>
        <v>0</v>
      </c>
      <c r="K586" s="135">
        <f t="shared" ref="K586:K593" si="349">$I586*VLOOKUP($G586,alloc,7)</f>
        <v>0</v>
      </c>
      <c r="L586" s="135">
        <f t="shared" ref="L586:L593" si="350">$I586*VLOOKUP($G586,alloc,8)</f>
        <v>0</v>
      </c>
      <c r="M586" s="135">
        <f t="shared" ref="M586:M593" si="351">$I586*VLOOKUP($G586,alloc,9)</f>
        <v>0</v>
      </c>
      <c r="N586" s="135">
        <f t="shared" ref="N586:N593" si="352">$I586*VLOOKUP($G586,alloc,10)</f>
        <v>0</v>
      </c>
      <c r="O586" s="135">
        <f t="shared" ref="O586:O593" si="353">$I586*VLOOKUP($G586,alloc,11)</f>
        <v>0</v>
      </c>
      <c r="P586" s="135">
        <f t="shared" ref="P586:P593" si="354">$I586*VLOOKUP($G586,alloc,12)</f>
        <v>0</v>
      </c>
      <c r="Q586" s="135">
        <f t="shared" ref="Q586:Q593" si="355">$I586*VLOOKUP($G586,alloc,13)</f>
        <v>0</v>
      </c>
      <c r="R586" s="135">
        <f t="shared" ref="R586:R593" si="356">$I586*VLOOKUP($G586,alloc,14)</f>
        <v>0</v>
      </c>
      <c r="S586" s="135">
        <f t="shared" ref="S586:S593" si="357">$I586*VLOOKUP($G586,alloc,15)</f>
        <v>0</v>
      </c>
      <c r="T586" s="135">
        <f t="shared" ref="T586:T593" si="358">$I586*VLOOKUP($G586,alloc,16)</f>
        <v>0</v>
      </c>
      <c r="U586" s="135">
        <f t="shared" ref="U586:U593" si="359">$I586*VLOOKUP($G586,alloc,17)</f>
        <v>0</v>
      </c>
      <c r="V586" s="135">
        <f t="shared" ref="V586:V593" si="360">$I586*VLOOKUP($G586,alloc,18)</f>
        <v>0</v>
      </c>
      <c r="W586" s="135">
        <f t="shared" ref="W586:W593" si="361">$I586*VLOOKUP($G586,alloc,19)</f>
        <v>0</v>
      </c>
      <c r="X586" s="135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36520</v>
      </c>
      <c r="E587" s="44" t="s">
        <v>147</v>
      </c>
      <c r="G587" s="43">
        <v>99</v>
      </c>
      <c r="H587" s="135" t="str">
        <f t="shared" si="347"/>
        <v>-</v>
      </c>
      <c r="I587" s="42">
        <f>'Dep. Res. Class'!L$57</f>
        <v>0</v>
      </c>
      <c r="J587" s="135">
        <f t="shared" si="348"/>
        <v>0</v>
      </c>
      <c r="K587" s="135">
        <f t="shared" si="349"/>
        <v>0</v>
      </c>
      <c r="L587" s="135">
        <f t="shared" si="350"/>
        <v>0</v>
      </c>
      <c r="M587" s="135">
        <f t="shared" si="351"/>
        <v>0</v>
      </c>
      <c r="N587" s="135">
        <f t="shared" si="352"/>
        <v>0</v>
      </c>
      <c r="O587" s="135">
        <f t="shared" si="353"/>
        <v>0</v>
      </c>
      <c r="P587" s="135">
        <f t="shared" si="354"/>
        <v>0</v>
      </c>
      <c r="Q587" s="135">
        <f t="shared" si="355"/>
        <v>0</v>
      </c>
      <c r="R587" s="135">
        <f t="shared" si="356"/>
        <v>0</v>
      </c>
      <c r="S587" s="135">
        <f t="shared" si="357"/>
        <v>0</v>
      </c>
      <c r="T587" s="135">
        <f t="shared" si="358"/>
        <v>0</v>
      </c>
      <c r="U587" s="135">
        <f t="shared" si="359"/>
        <v>0</v>
      </c>
      <c r="V587" s="135">
        <f t="shared" si="360"/>
        <v>0</v>
      </c>
      <c r="W587" s="135">
        <f t="shared" si="361"/>
        <v>0</v>
      </c>
      <c r="X587" s="135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36602</v>
      </c>
      <c r="E588" s="137" t="s">
        <v>149</v>
      </c>
      <c r="G588" s="43">
        <v>99</v>
      </c>
      <c r="H588" s="135" t="str">
        <f t="shared" si="347"/>
        <v>-</v>
      </c>
      <c r="I588" s="42">
        <f>'Dep. Res. Class'!L$58</f>
        <v>0</v>
      </c>
      <c r="J588" s="135">
        <f t="shared" si="348"/>
        <v>0</v>
      </c>
      <c r="K588" s="135">
        <f t="shared" si="349"/>
        <v>0</v>
      </c>
      <c r="L588" s="135">
        <f t="shared" si="350"/>
        <v>0</v>
      </c>
      <c r="M588" s="135">
        <f t="shared" si="351"/>
        <v>0</v>
      </c>
      <c r="N588" s="135">
        <f t="shared" si="352"/>
        <v>0</v>
      </c>
      <c r="O588" s="135">
        <f t="shared" si="353"/>
        <v>0</v>
      </c>
      <c r="P588" s="135">
        <f t="shared" si="354"/>
        <v>0</v>
      </c>
      <c r="Q588" s="135">
        <f t="shared" si="355"/>
        <v>0</v>
      </c>
      <c r="R588" s="135">
        <f t="shared" si="356"/>
        <v>0</v>
      </c>
      <c r="S588" s="135">
        <f t="shared" si="357"/>
        <v>0</v>
      </c>
      <c r="T588" s="135">
        <f t="shared" si="358"/>
        <v>0</v>
      </c>
      <c r="U588" s="135">
        <f t="shared" si="359"/>
        <v>0</v>
      </c>
      <c r="V588" s="135">
        <f t="shared" si="360"/>
        <v>0</v>
      </c>
      <c r="W588" s="135">
        <f t="shared" si="361"/>
        <v>0</v>
      </c>
      <c r="X588" s="135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36603</v>
      </c>
      <c r="E589" s="137" t="s">
        <v>281</v>
      </c>
      <c r="G589" s="43">
        <v>99</v>
      </c>
      <c r="H589" s="135" t="str">
        <f t="shared" si="347"/>
        <v>-</v>
      </c>
      <c r="I589" s="42">
        <f>'Dep. Res. Class'!L$59</f>
        <v>0</v>
      </c>
      <c r="J589" s="135">
        <f t="shared" si="348"/>
        <v>0</v>
      </c>
      <c r="K589" s="135">
        <f t="shared" si="349"/>
        <v>0</v>
      </c>
      <c r="L589" s="135">
        <f t="shared" si="350"/>
        <v>0</v>
      </c>
      <c r="M589" s="135">
        <f t="shared" si="351"/>
        <v>0</v>
      </c>
      <c r="N589" s="135">
        <f t="shared" si="352"/>
        <v>0</v>
      </c>
      <c r="O589" s="135">
        <f t="shared" si="353"/>
        <v>0</v>
      </c>
      <c r="P589" s="135">
        <f t="shared" si="354"/>
        <v>0</v>
      </c>
      <c r="Q589" s="135">
        <f t="shared" si="355"/>
        <v>0</v>
      </c>
      <c r="R589" s="135">
        <f t="shared" si="356"/>
        <v>0</v>
      </c>
      <c r="S589" s="135">
        <f t="shared" si="357"/>
        <v>0</v>
      </c>
      <c r="T589" s="135">
        <f t="shared" si="358"/>
        <v>0</v>
      </c>
      <c r="U589" s="135">
        <f t="shared" si="359"/>
        <v>0</v>
      </c>
      <c r="V589" s="135">
        <f t="shared" si="360"/>
        <v>0</v>
      </c>
      <c r="W589" s="135">
        <f t="shared" si="361"/>
        <v>0</v>
      </c>
      <c r="X589" s="135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36700</v>
      </c>
      <c r="E590" s="137" t="s">
        <v>282</v>
      </c>
      <c r="G590" s="43">
        <v>99</v>
      </c>
      <c r="H590" s="135" t="str">
        <f t="shared" si="347"/>
        <v>-</v>
      </c>
      <c r="I590" s="42">
        <f>'Dep. Res. Class'!L$60</f>
        <v>0</v>
      </c>
      <c r="J590" s="135">
        <f t="shared" si="348"/>
        <v>0</v>
      </c>
      <c r="K590" s="135">
        <f t="shared" si="349"/>
        <v>0</v>
      </c>
      <c r="L590" s="135">
        <f t="shared" si="350"/>
        <v>0</v>
      </c>
      <c r="M590" s="135">
        <f t="shared" si="351"/>
        <v>0</v>
      </c>
      <c r="N590" s="135">
        <f t="shared" si="352"/>
        <v>0</v>
      </c>
      <c r="O590" s="135">
        <f t="shared" si="353"/>
        <v>0</v>
      </c>
      <c r="P590" s="135">
        <f t="shared" si="354"/>
        <v>0</v>
      </c>
      <c r="Q590" s="135">
        <f t="shared" si="355"/>
        <v>0</v>
      </c>
      <c r="R590" s="135">
        <f t="shared" si="356"/>
        <v>0</v>
      </c>
      <c r="S590" s="135">
        <f t="shared" si="357"/>
        <v>0</v>
      </c>
      <c r="T590" s="135">
        <f t="shared" si="358"/>
        <v>0</v>
      </c>
      <c r="U590" s="135">
        <f t="shared" si="359"/>
        <v>0</v>
      </c>
      <c r="V590" s="135">
        <f t="shared" si="360"/>
        <v>0</v>
      </c>
      <c r="W590" s="135">
        <f t="shared" si="361"/>
        <v>0</v>
      </c>
      <c r="X590" s="135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36701</v>
      </c>
      <c r="E591" s="137" t="s">
        <v>283</v>
      </c>
      <c r="G591" s="43">
        <v>99</v>
      </c>
      <c r="H591" s="135" t="str">
        <f t="shared" si="347"/>
        <v>-</v>
      </c>
      <c r="I591" s="42">
        <f>'Dep. Res. Class'!L$61</f>
        <v>0</v>
      </c>
      <c r="J591" s="135">
        <f t="shared" si="348"/>
        <v>0</v>
      </c>
      <c r="K591" s="135">
        <f t="shared" si="349"/>
        <v>0</v>
      </c>
      <c r="L591" s="135">
        <f t="shared" si="350"/>
        <v>0</v>
      </c>
      <c r="M591" s="135">
        <f t="shared" si="351"/>
        <v>0</v>
      </c>
      <c r="N591" s="135">
        <f t="shared" si="352"/>
        <v>0</v>
      </c>
      <c r="O591" s="135">
        <f t="shared" si="353"/>
        <v>0</v>
      </c>
      <c r="P591" s="135">
        <f t="shared" si="354"/>
        <v>0</v>
      </c>
      <c r="Q591" s="135">
        <f t="shared" si="355"/>
        <v>0</v>
      </c>
      <c r="R591" s="135">
        <f t="shared" si="356"/>
        <v>0</v>
      </c>
      <c r="S591" s="135">
        <f t="shared" si="357"/>
        <v>0</v>
      </c>
      <c r="T591" s="135">
        <f t="shared" si="358"/>
        <v>0</v>
      </c>
      <c r="U591" s="135">
        <f t="shared" si="359"/>
        <v>0</v>
      </c>
      <c r="V591" s="135">
        <f t="shared" si="360"/>
        <v>0</v>
      </c>
      <c r="W591" s="135">
        <f t="shared" si="361"/>
        <v>0</v>
      </c>
      <c r="X591" s="135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36900</v>
      </c>
      <c r="E592" s="137" t="s">
        <v>284</v>
      </c>
      <c r="G592" s="43">
        <v>99</v>
      </c>
      <c r="H592" s="135" t="str">
        <f t="shared" si="347"/>
        <v>-</v>
      </c>
      <c r="I592" s="42">
        <f>'Dep. Res. Class'!L$62</f>
        <v>0</v>
      </c>
      <c r="J592" s="135">
        <f t="shared" si="348"/>
        <v>0</v>
      </c>
      <c r="K592" s="135">
        <f t="shared" si="349"/>
        <v>0</v>
      </c>
      <c r="L592" s="135">
        <f t="shared" si="350"/>
        <v>0</v>
      </c>
      <c r="M592" s="135">
        <f t="shared" si="351"/>
        <v>0</v>
      </c>
      <c r="N592" s="135">
        <f t="shared" si="352"/>
        <v>0</v>
      </c>
      <c r="O592" s="135">
        <f t="shared" si="353"/>
        <v>0</v>
      </c>
      <c r="P592" s="135">
        <f t="shared" si="354"/>
        <v>0</v>
      </c>
      <c r="Q592" s="135">
        <f t="shared" si="355"/>
        <v>0</v>
      </c>
      <c r="R592" s="135">
        <f t="shared" si="356"/>
        <v>0</v>
      </c>
      <c r="S592" s="135">
        <f t="shared" si="357"/>
        <v>0</v>
      </c>
      <c r="T592" s="135">
        <f t="shared" si="358"/>
        <v>0</v>
      </c>
      <c r="U592" s="135">
        <f t="shared" si="359"/>
        <v>0</v>
      </c>
      <c r="V592" s="135">
        <f t="shared" si="360"/>
        <v>0</v>
      </c>
      <c r="W592" s="135">
        <f t="shared" si="361"/>
        <v>0</v>
      </c>
      <c r="X592" s="135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6">
        <v>36901</v>
      </c>
      <c r="E593" s="137" t="s">
        <v>284</v>
      </c>
      <c r="G593" s="43">
        <v>99</v>
      </c>
      <c r="H593" s="135" t="str">
        <f t="shared" si="347"/>
        <v>-</v>
      </c>
      <c r="I593" s="42">
        <f>'Dep. Res. Class'!L$63</f>
        <v>0</v>
      </c>
      <c r="J593" s="135">
        <f t="shared" si="348"/>
        <v>0</v>
      </c>
      <c r="K593" s="135">
        <f t="shared" si="349"/>
        <v>0</v>
      </c>
      <c r="L593" s="135">
        <f t="shared" si="350"/>
        <v>0</v>
      </c>
      <c r="M593" s="135">
        <f t="shared" si="351"/>
        <v>0</v>
      </c>
      <c r="N593" s="135">
        <f t="shared" si="352"/>
        <v>0</v>
      </c>
      <c r="O593" s="135">
        <f t="shared" si="353"/>
        <v>0</v>
      </c>
      <c r="P593" s="135">
        <f t="shared" si="354"/>
        <v>0</v>
      </c>
      <c r="Q593" s="135">
        <f t="shared" si="355"/>
        <v>0</v>
      </c>
      <c r="R593" s="135">
        <f t="shared" si="356"/>
        <v>0</v>
      </c>
      <c r="S593" s="135">
        <f t="shared" si="357"/>
        <v>0</v>
      </c>
      <c r="T593" s="135">
        <f t="shared" si="358"/>
        <v>0</v>
      </c>
      <c r="U593" s="135">
        <f t="shared" si="359"/>
        <v>0</v>
      </c>
      <c r="V593" s="135">
        <f t="shared" si="360"/>
        <v>0</v>
      </c>
      <c r="W593" s="135">
        <f t="shared" si="361"/>
        <v>0</v>
      </c>
      <c r="X593" s="135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1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5"/>
      <c r="I595" s="42">
        <f>'Dep. Res. Class'!L$65</f>
        <v>0</v>
      </c>
      <c r="J595" s="135">
        <f>SUM(J586:J593)</f>
        <v>0</v>
      </c>
      <c r="K595" s="135">
        <f t="shared" ref="K595:X595" si="364">SUM(K586:K593)</f>
        <v>0</v>
      </c>
      <c r="L595" s="135">
        <f t="shared" si="364"/>
        <v>0</v>
      </c>
      <c r="M595" s="135">
        <f t="shared" si="364"/>
        <v>0</v>
      </c>
      <c r="N595" s="135">
        <f t="shared" si="364"/>
        <v>0</v>
      </c>
      <c r="O595" s="135">
        <f t="shared" si="364"/>
        <v>0</v>
      </c>
      <c r="P595" s="135">
        <f t="shared" si="364"/>
        <v>0</v>
      </c>
      <c r="Q595" s="135">
        <f t="shared" si="364"/>
        <v>0</v>
      </c>
      <c r="R595" s="135">
        <f t="shared" si="364"/>
        <v>0</v>
      </c>
      <c r="S595" s="135">
        <f t="shared" si="364"/>
        <v>0</v>
      </c>
      <c r="T595" s="135">
        <f t="shared" si="364"/>
        <v>0</v>
      </c>
      <c r="U595" s="135">
        <f t="shared" si="364"/>
        <v>0</v>
      </c>
      <c r="V595" s="135">
        <f t="shared" si="364"/>
        <v>0</v>
      </c>
      <c r="W595" s="135">
        <f t="shared" si="364"/>
        <v>0</v>
      </c>
      <c r="X595" s="135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37400</v>
      </c>
      <c r="E599" s="137" t="s">
        <v>125</v>
      </c>
      <c r="G599" s="43">
        <v>99</v>
      </c>
      <c r="H599" s="135" t="str">
        <f t="shared" ref="H599:H619" si="365">VLOOKUP($G599,alloc,3)</f>
        <v>-</v>
      </c>
      <c r="I599" s="42">
        <f>'Dep. Res. Class'!L$69</f>
        <v>0</v>
      </c>
      <c r="J599" s="135">
        <f t="shared" ref="J599:J619" si="366">$I599*VLOOKUP($G599,alloc,6)</f>
        <v>0</v>
      </c>
      <c r="K599" s="135">
        <f t="shared" ref="K599:K619" si="367">$I599*VLOOKUP($G599,alloc,7)</f>
        <v>0</v>
      </c>
      <c r="L599" s="135">
        <f t="shared" ref="L599:L619" si="368">$I599*VLOOKUP($G599,alloc,8)</f>
        <v>0</v>
      </c>
      <c r="M599" s="135">
        <f t="shared" ref="M599:M619" si="369">$I599*VLOOKUP($G599,alloc,9)</f>
        <v>0</v>
      </c>
      <c r="N599" s="135">
        <f t="shared" ref="N599:N619" si="370">$I599*VLOOKUP($G599,alloc,10)</f>
        <v>0</v>
      </c>
      <c r="O599" s="135">
        <f t="shared" ref="O599:O619" si="371">$I599*VLOOKUP($G599,alloc,11)</f>
        <v>0</v>
      </c>
      <c r="P599" s="135">
        <f t="shared" ref="P599:P619" si="372">$I599*VLOOKUP($G599,alloc,12)</f>
        <v>0</v>
      </c>
      <c r="Q599" s="135">
        <f t="shared" ref="Q599:Q619" si="373">$I599*VLOOKUP($G599,alloc,13)</f>
        <v>0</v>
      </c>
      <c r="R599" s="135">
        <f t="shared" ref="R599:R619" si="374">$I599*VLOOKUP($G599,alloc,14)</f>
        <v>0</v>
      </c>
      <c r="S599" s="135">
        <f t="shared" ref="S599:S619" si="375">$I599*VLOOKUP($G599,alloc,15)</f>
        <v>0</v>
      </c>
      <c r="T599" s="135">
        <f t="shared" ref="T599:T619" si="376">$I599*VLOOKUP($G599,alloc,16)</f>
        <v>0</v>
      </c>
      <c r="U599" s="135">
        <f t="shared" ref="U599:U619" si="377">$I599*VLOOKUP($G599,alloc,17)</f>
        <v>0</v>
      </c>
      <c r="V599" s="135">
        <f t="shared" ref="V599:V619" si="378">$I599*VLOOKUP($G599,alloc,18)</f>
        <v>0</v>
      </c>
      <c r="W599" s="135">
        <f t="shared" ref="W599:W619" si="379">$I599*VLOOKUP($G599,alloc,19)</f>
        <v>0</v>
      </c>
      <c r="X599" s="135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37401</v>
      </c>
      <c r="E600" s="137" t="s">
        <v>285</v>
      </c>
      <c r="G600" s="43">
        <v>99</v>
      </c>
      <c r="H600" s="135" t="str">
        <f t="shared" si="365"/>
        <v>-</v>
      </c>
      <c r="I600" s="42">
        <f>'Dep. Res. Class'!L$70</f>
        <v>0</v>
      </c>
      <c r="J600" s="135">
        <f t="shared" si="366"/>
        <v>0</v>
      </c>
      <c r="K600" s="135">
        <f t="shared" si="367"/>
        <v>0</v>
      </c>
      <c r="L600" s="135">
        <f t="shared" si="368"/>
        <v>0</v>
      </c>
      <c r="M600" s="135">
        <f t="shared" si="369"/>
        <v>0</v>
      </c>
      <c r="N600" s="135">
        <f t="shared" si="370"/>
        <v>0</v>
      </c>
      <c r="O600" s="135">
        <f t="shared" si="371"/>
        <v>0</v>
      </c>
      <c r="P600" s="135">
        <f t="shared" si="372"/>
        <v>0</v>
      </c>
      <c r="Q600" s="135">
        <f t="shared" si="373"/>
        <v>0</v>
      </c>
      <c r="R600" s="135">
        <f t="shared" si="374"/>
        <v>0</v>
      </c>
      <c r="S600" s="135">
        <f t="shared" si="375"/>
        <v>0</v>
      </c>
      <c r="T600" s="135">
        <f t="shared" si="376"/>
        <v>0</v>
      </c>
      <c r="U600" s="135">
        <f t="shared" si="377"/>
        <v>0</v>
      </c>
      <c r="V600" s="135">
        <f t="shared" si="378"/>
        <v>0</v>
      </c>
      <c r="W600" s="135">
        <f t="shared" si="379"/>
        <v>0</v>
      </c>
      <c r="X600" s="135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37402</v>
      </c>
      <c r="E601" s="137" t="s">
        <v>286</v>
      </c>
      <c r="G601" s="43">
        <v>1</v>
      </c>
      <c r="H601" s="135" t="str">
        <f t="shared" si="365"/>
        <v>Mcf</v>
      </c>
      <c r="I601" s="42">
        <f>'Dep. Res. Class'!L$71</f>
        <v>0</v>
      </c>
      <c r="J601" s="135">
        <f t="shared" si="366"/>
        <v>0</v>
      </c>
      <c r="K601" s="135">
        <f t="shared" si="367"/>
        <v>0</v>
      </c>
      <c r="L601" s="135">
        <f t="shared" si="368"/>
        <v>0</v>
      </c>
      <c r="M601" s="135">
        <f t="shared" si="369"/>
        <v>0</v>
      </c>
      <c r="N601" s="135">
        <f t="shared" si="370"/>
        <v>0</v>
      </c>
      <c r="O601" s="135">
        <f t="shared" si="371"/>
        <v>0</v>
      </c>
      <c r="P601" s="135">
        <f t="shared" si="372"/>
        <v>0</v>
      </c>
      <c r="Q601" s="135">
        <f t="shared" si="373"/>
        <v>0</v>
      </c>
      <c r="R601" s="135">
        <f t="shared" si="374"/>
        <v>0</v>
      </c>
      <c r="S601" s="135">
        <f t="shared" si="375"/>
        <v>0</v>
      </c>
      <c r="T601" s="135">
        <f t="shared" si="376"/>
        <v>0</v>
      </c>
      <c r="U601" s="135">
        <f t="shared" si="377"/>
        <v>0</v>
      </c>
      <c r="V601" s="135">
        <f t="shared" si="378"/>
        <v>0</v>
      </c>
      <c r="W601" s="135">
        <f t="shared" si="379"/>
        <v>0</v>
      </c>
      <c r="X601" s="135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37403</v>
      </c>
      <c r="E602" s="137" t="s">
        <v>287</v>
      </c>
      <c r="G602" s="43">
        <v>99</v>
      </c>
      <c r="H602" s="135" t="str">
        <f t="shared" si="365"/>
        <v>-</v>
      </c>
      <c r="I602" s="42">
        <f>'Dep. Res. Class'!L$72</f>
        <v>0</v>
      </c>
      <c r="J602" s="135">
        <f t="shared" si="366"/>
        <v>0</v>
      </c>
      <c r="K602" s="135">
        <f t="shared" si="367"/>
        <v>0</v>
      </c>
      <c r="L602" s="135">
        <f t="shared" si="368"/>
        <v>0</v>
      </c>
      <c r="M602" s="135">
        <f t="shared" si="369"/>
        <v>0</v>
      </c>
      <c r="N602" s="135">
        <f t="shared" si="370"/>
        <v>0</v>
      </c>
      <c r="O602" s="135">
        <f t="shared" si="371"/>
        <v>0</v>
      </c>
      <c r="P602" s="135">
        <f t="shared" si="372"/>
        <v>0</v>
      </c>
      <c r="Q602" s="135">
        <f t="shared" si="373"/>
        <v>0</v>
      </c>
      <c r="R602" s="135">
        <f t="shared" si="374"/>
        <v>0</v>
      </c>
      <c r="S602" s="135">
        <f t="shared" si="375"/>
        <v>0</v>
      </c>
      <c r="T602" s="135">
        <f t="shared" si="376"/>
        <v>0</v>
      </c>
      <c r="U602" s="135">
        <f t="shared" si="377"/>
        <v>0</v>
      </c>
      <c r="V602" s="135">
        <f t="shared" si="378"/>
        <v>0</v>
      </c>
      <c r="W602" s="135">
        <f t="shared" si="379"/>
        <v>0</v>
      </c>
      <c r="X602" s="135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37500</v>
      </c>
      <c r="E603" s="137" t="s">
        <v>149</v>
      </c>
      <c r="G603" s="43">
        <v>1</v>
      </c>
      <c r="H603" s="135" t="str">
        <f t="shared" si="365"/>
        <v>Mcf</v>
      </c>
      <c r="I603" s="42">
        <f>'Dep. Res. Class'!L$73</f>
        <v>0</v>
      </c>
      <c r="J603" s="135">
        <f t="shared" si="366"/>
        <v>0</v>
      </c>
      <c r="K603" s="135">
        <f t="shared" si="367"/>
        <v>0</v>
      </c>
      <c r="L603" s="135">
        <f t="shared" si="368"/>
        <v>0</v>
      </c>
      <c r="M603" s="135">
        <f t="shared" si="369"/>
        <v>0</v>
      </c>
      <c r="N603" s="135">
        <f t="shared" si="370"/>
        <v>0</v>
      </c>
      <c r="O603" s="135">
        <f t="shared" si="371"/>
        <v>0</v>
      </c>
      <c r="P603" s="135">
        <f t="shared" si="372"/>
        <v>0</v>
      </c>
      <c r="Q603" s="135">
        <f t="shared" si="373"/>
        <v>0</v>
      </c>
      <c r="R603" s="135">
        <f t="shared" si="374"/>
        <v>0</v>
      </c>
      <c r="S603" s="135">
        <f t="shared" si="375"/>
        <v>0</v>
      </c>
      <c r="T603" s="135">
        <f t="shared" si="376"/>
        <v>0</v>
      </c>
      <c r="U603" s="135">
        <f t="shared" si="377"/>
        <v>0</v>
      </c>
      <c r="V603" s="135">
        <f t="shared" si="378"/>
        <v>0</v>
      </c>
      <c r="W603" s="135">
        <f t="shared" si="379"/>
        <v>0</v>
      </c>
      <c r="X603" s="135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37501</v>
      </c>
      <c r="E604" s="137" t="s">
        <v>288</v>
      </c>
      <c r="G604" s="43">
        <v>1</v>
      </c>
      <c r="H604" s="135" t="str">
        <f t="shared" si="365"/>
        <v>Mcf</v>
      </c>
      <c r="I604" s="42">
        <f>'Dep. Res. Class'!L$74</f>
        <v>0</v>
      </c>
      <c r="J604" s="135">
        <f t="shared" si="366"/>
        <v>0</v>
      </c>
      <c r="K604" s="135">
        <f t="shared" si="367"/>
        <v>0</v>
      </c>
      <c r="L604" s="135">
        <f t="shared" si="368"/>
        <v>0</v>
      </c>
      <c r="M604" s="135">
        <f t="shared" si="369"/>
        <v>0</v>
      </c>
      <c r="N604" s="135">
        <f t="shared" si="370"/>
        <v>0</v>
      </c>
      <c r="O604" s="135">
        <f t="shared" si="371"/>
        <v>0</v>
      </c>
      <c r="P604" s="135">
        <f t="shared" si="372"/>
        <v>0</v>
      </c>
      <c r="Q604" s="135">
        <f t="shared" si="373"/>
        <v>0</v>
      </c>
      <c r="R604" s="135">
        <f t="shared" si="374"/>
        <v>0</v>
      </c>
      <c r="S604" s="135">
        <f t="shared" si="375"/>
        <v>0</v>
      </c>
      <c r="T604" s="135">
        <f t="shared" si="376"/>
        <v>0</v>
      </c>
      <c r="U604" s="135">
        <f t="shared" si="377"/>
        <v>0</v>
      </c>
      <c r="V604" s="135">
        <f t="shared" si="378"/>
        <v>0</v>
      </c>
      <c r="W604" s="135">
        <f t="shared" si="379"/>
        <v>0</v>
      </c>
      <c r="X604" s="135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37502</v>
      </c>
      <c r="E605" s="137" t="s">
        <v>286</v>
      </c>
      <c r="G605" s="43">
        <v>1</v>
      </c>
      <c r="H605" s="135" t="str">
        <f t="shared" si="365"/>
        <v>Mcf</v>
      </c>
      <c r="I605" s="42">
        <f>'Dep. Res. Class'!L$75</f>
        <v>0</v>
      </c>
      <c r="J605" s="135">
        <f t="shared" si="366"/>
        <v>0</v>
      </c>
      <c r="K605" s="135">
        <f t="shared" si="367"/>
        <v>0</v>
      </c>
      <c r="L605" s="135">
        <f t="shared" si="368"/>
        <v>0</v>
      </c>
      <c r="M605" s="135">
        <f t="shared" si="369"/>
        <v>0</v>
      </c>
      <c r="N605" s="135">
        <f t="shared" si="370"/>
        <v>0</v>
      </c>
      <c r="O605" s="135">
        <f t="shared" si="371"/>
        <v>0</v>
      </c>
      <c r="P605" s="135">
        <f t="shared" si="372"/>
        <v>0</v>
      </c>
      <c r="Q605" s="135">
        <f t="shared" si="373"/>
        <v>0</v>
      </c>
      <c r="R605" s="135">
        <f t="shared" si="374"/>
        <v>0</v>
      </c>
      <c r="S605" s="135">
        <f t="shared" si="375"/>
        <v>0</v>
      </c>
      <c r="T605" s="135">
        <f t="shared" si="376"/>
        <v>0</v>
      </c>
      <c r="U605" s="135">
        <f t="shared" si="377"/>
        <v>0</v>
      </c>
      <c r="V605" s="135">
        <f t="shared" si="378"/>
        <v>0</v>
      </c>
      <c r="W605" s="135">
        <f t="shared" si="379"/>
        <v>0</v>
      </c>
      <c r="X605" s="135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6">
        <v>37503</v>
      </c>
      <c r="E606" s="137" t="s">
        <v>289</v>
      </c>
      <c r="G606" s="43">
        <v>1</v>
      </c>
      <c r="H606" s="135" t="str">
        <f t="shared" si="365"/>
        <v>Mcf</v>
      </c>
      <c r="I606" s="42">
        <f>'Dep. Res. Class'!L$76</f>
        <v>0</v>
      </c>
      <c r="J606" s="135">
        <f t="shared" si="366"/>
        <v>0</v>
      </c>
      <c r="K606" s="135">
        <f t="shared" si="367"/>
        <v>0</v>
      </c>
      <c r="L606" s="135">
        <f t="shared" si="368"/>
        <v>0</v>
      </c>
      <c r="M606" s="135">
        <f t="shared" si="369"/>
        <v>0</v>
      </c>
      <c r="N606" s="135">
        <f t="shared" si="370"/>
        <v>0</v>
      </c>
      <c r="O606" s="135">
        <f t="shared" si="371"/>
        <v>0</v>
      </c>
      <c r="P606" s="135">
        <f t="shared" si="372"/>
        <v>0</v>
      </c>
      <c r="Q606" s="135">
        <f t="shared" si="373"/>
        <v>0</v>
      </c>
      <c r="R606" s="135">
        <f t="shared" si="374"/>
        <v>0</v>
      </c>
      <c r="S606" s="135">
        <f t="shared" si="375"/>
        <v>0</v>
      </c>
      <c r="T606" s="135">
        <f t="shared" si="376"/>
        <v>0</v>
      </c>
      <c r="U606" s="135">
        <f t="shared" si="377"/>
        <v>0</v>
      </c>
      <c r="V606" s="135">
        <f t="shared" si="378"/>
        <v>0</v>
      </c>
      <c r="W606" s="135">
        <f t="shared" si="379"/>
        <v>0</v>
      </c>
      <c r="X606" s="135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6">
        <v>37600</v>
      </c>
      <c r="E607" s="137" t="s">
        <v>282</v>
      </c>
      <c r="G607" s="43">
        <v>1</v>
      </c>
      <c r="H607" s="135" t="str">
        <f t="shared" si="365"/>
        <v>Mcf</v>
      </c>
      <c r="I607" s="42">
        <f>'Dep. Res. Class'!L$77</f>
        <v>0</v>
      </c>
      <c r="J607" s="135">
        <f t="shared" si="366"/>
        <v>0</v>
      </c>
      <c r="K607" s="135">
        <f t="shared" si="367"/>
        <v>0</v>
      </c>
      <c r="L607" s="135">
        <f t="shared" si="368"/>
        <v>0</v>
      </c>
      <c r="M607" s="135">
        <f t="shared" si="369"/>
        <v>0</v>
      </c>
      <c r="N607" s="135">
        <f t="shared" si="370"/>
        <v>0</v>
      </c>
      <c r="O607" s="135">
        <f t="shared" si="371"/>
        <v>0</v>
      </c>
      <c r="P607" s="135">
        <f t="shared" si="372"/>
        <v>0</v>
      </c>
      <c r="Q607" s="135">
        <f t="shared" si="373"/>
        <v>0</v>
      </c>
      <c r="R607" s="135">
        <f t="shared" si="374"/>
        <v>0</v>
      </c>
      <c r="S607" s="135">
        <f t="shared" si="375"/>
        <v>0</v>
      </c>
      <c r="T607" s="135">
        <f t="shared" si="376"/>
        <v>0</v>
      </c>
      <c r="U607" s="135">
        <f t="shared" si="377"/>
        <v>0</v>
      </c>
      <c r="V607" s="135">
        <f t="shared" si="378"/>
        <v>0</v>
      </c>
      <c r="W607" s="135">
        <f t="shared" si="379"/>
        <v>0</v>
      </c>
      <c r="X607" s="135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6">
        <v>37601</v>
      </c>
      <c r="E608" s="137" t="s">
        <v>283</v>
      </c>
      <c r="G608" s="43">
        <v>1</v>
      </c>
      <c r="H608" s="135" t="str">
        <f t="shared" si="365"/>
        <v>Mcf</v>
      </c>
      <c r="I608" s="42">
        <f>'Dep. Res. Class'!L$78</f>
        <v>0</v>
      </c>
      <c r="J608" s="135">
        <f t="shared" si="366"/>
        <v>0</v>
      </c>
      <c r="K608" s="135">
        <f t="shared" si="367"/>
        <v>0</v>
      </c>
      <c r="L608" s="135">
        <f t="shared" si="368"/>
        <v>0</v>
      </c>
      <c r="M608" s="135">
        <f t="shared" si="369"/>
        <v>0</v>
      </c>
      <c r="N608" s="135">
        <f t="shared" si="370"/>
        <v>0</v>
      </c>
      <c r="O608" s="135">
        <f t="shared" si="371"/>
        <v>0</v>
      </c>
      <c r="P608" s="135">
        <f t="shared" si="372"/>
        <v>0</v>
      </c>
      <c r="Q608" s="135">
        <f t="shared" si="373"/>
        <v>0</v>
      </c>
      <c r="R608" s="135">
        <f t="shared" si="374"/>
        <v>0</v>
      </c>
      <c r="S608" s="135">
        <f t="shared" si="375"/>
        <v>0</v>
      </c>
      <c r="T608" s="135">
        <f t="shared" si="376"/>
        <v>0</v>
      </c>
      <c r="U608" s="135">
        <f t="shared" si="377"/>
        <v>0</v>
      </c>
      <c r="V608" s="135">
        <f t="shared" si="378"/>
        <v>0</v>
      </c>
      <c r="W608" s="135">
        <f t="shared" si="379"/>
        <v>0</v>
      </c>
      <c r="X608" s="135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6">
        <v>37602</v>
      </c>
      <c r="E609" s="137" t="s">
        <v>290</v>
      </c>
      <c r="G609" s="43">
        <v>1</v>
      </c>
      <c r="H609" s="135" t="str">
        <f t="shared" si="365"/>
        <v>Mcf</v>
      </c>
      <c r="I609" s="42">
        <f>'Dep. Res. Class'!L$79</f>
        <v>0</v>
      </c>
      <c r="J609" s="135">
        <f t="shared" si="366"/>
        <v>0</v>
      </c>
      <c r="K609" s="135">
        <f t="shared" si="367"/>
        <v>0</v>
      </c>
      <c r="L609" s="135">
        <f t="shared" si="368"/>
        <v>0</v>
      </c>
      <c r="M609" s="135">
        <f t="shared" si="369"/>
        <v>0</v>
      </c>
      <c r="N609" s="135">
        <f t="shared" si="370"/>
        <v>0</v>
      </c>
      <c r="O609" s="135">
        <f t="shared" si="371"/>
        <v>0</v>
      </c>
      <c r="P609" s="135">
        <f t="shared" si="372"/>
        <v>0</v>
      </c>
      <c r="Q609" s="135">
        <f t="shared" si="373"/>
        <v>0</v>
      </c>
      <c r="R609" s="135">
        <f t="shared" si="374"/>
        <v>0</v>
      </c>
      <c r="S609" s="135">
        <f t="shared" si="375"/>
        <v>0</v>
      </c>
      <c r="T609" s="135">
        <f t="shared" si="376"/>
        <v>0</v>
      </c>
      <c r="U609" s="135">
        <f t="shared" si="377"/>
        <v>0</v>
      </c>
      <c r="V609" s="135">
        <f t="shared" si="378"/>
        <v>0</v>
      </c>
      <c r="W609" s="135">
        <f t="shared" si="379"/>
        <v>0</v>
      </c>
      <c r="X609" s="135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6">
        <v>37800</v>
      </c>
      <c r="E610" s="137" t="s">
        <v>291</v>
      </c>
      <c r="G610" s="43">
        <v>1</v>
      </c>
      <c r="H610" s="135" t="str">
        <f t="shared" si="365"/>
        <v>Mcf</v>
      </c>
      <c r="I610" s="42">
        <f>'Dep. Res. Class'!L$80</f>
        <v>0</v>
      </c>
      <c r="J610" s="135">
        <f t="shared" si="366"/>
        <v>0</v>
      </c>
      <c r="K610" s="135">
        <f t="shared" si="367"/>
        <v>0</v>
      </c>
      <c r="L610" s="135">
        <f t="shared" si="368"/>
        <v>0</v>
      </c>
      <c r="M610" s="135">
        <f t="shared" si="369"/>
        <v>0</v>
      </c>
      <c r="N610" s="135">
        <f t="shared" si="370"/>
        <v>0</v>
      </c>
      <c r="O610" s="135">
        <f t="shared" si="371"/>
        <v>0</v>
      </c>
      <c r="P610" s="135">
        <f t="shared" si="372"/>
        <v>0</v>
      </c>
      <c r="Q610" s="135">
        <f t="shared" si="373"/>
        <v>0</v>
      </c>
      <c r="R610" s="135">
        <f t="shared" si="374"/>
        <v>0</v>
      </c>
      <c r="S610" s="135">
        <f t="shared" si="375"/>
        <v>0</v>
      </c>
      <c r="T610" s="135">
        <f t="shared" si="376"/>
        <v>0</v>
      </c>
      <c r="U610" s="135">
        <f t="shared" si="377"/>
        <v>0</v>
      </c>
      <c r="V610" s="135">
        <f t="shared" si="378"/>
        <v>0</v>
      </c>
      <c r="W610" s="135">
        <f t="shared" si="379"/>
        <v>0</v>
      </c>
      <c r="X610" s="135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6">
        <v>37900</v>
      </c>
      <c r="E611" s="137" t="s">
        <v>292</v>
      </c>
      <c r="G611" s="43">
        <v>1</v>
      </c>
      <c r="H611" s="135" t="str">
        <f t="shared" si="365"/>
        <v>Mcf</v>
      </c>
      <c r="I611" s="42">
        <f>'Dep. Res. Class'!L$81</f>
        <v>0</v>
      </c>
      <c r="J611" s="135">
        <f t="shared" si="366"/>
        <v>0</v>
      </c>
      <c r="K611" s="135">
        <f t="shared" si="367"/>
        <v>0</v>
      </c>
      <c r="L611" s="135">
        <f t="shared" si="368"/>
        <v>0</v>
      </c>
      <c r="M611" s="135">
        <f t="shared" si="369"/>
        <v>0</v>
      </c>
      <c r="N611" s="135">
        <f t="shared" si="370"/>
        <v>0</v>
      </c>
      <c r="O611" s="135">
        <f t="shared" si="371"/>
        <v>0</v>
      </c>
      <c r="P611" s="135">
        <f t="shared" si="372"/>
        <v>0</v>
      </c>
      <c r="Q611" s="135">
        <f t="shared" si="373"/>
        <v>0</v>
      </c>
      <c r="R611" s="135">
        <f t="shared" si="374"/>
        <v>0</v>
      </c>
      <c r="S611" s="135">
        <f t="shared" si="375"/>
        <v>0</v>
      </c>
      <c r="T611" s="135">
        <f t="shared" si="376"/>
        <v>0</v>
      </c>
      <c r="U611" s="135">
        <f t="shared" si="377"/>
        <v>0</v>
      </c>
      <c r="V611" s="135">
        <f t="shared" si="378"/>
        <v>0</v>
      </c>
      <c r="W611" s="135">
        <f t="shared" si="379"/>
        <v>0</v>
      </c>
      <c r="X611" s="135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6">
        <v>37905</v>
      </c>
      <c r="E612" s="137" t="s">
        <v>293</v>
      </c>
      <c r="G612" s="43">
        <v>1</v>
      </c>
      <c r="H612" s="135" t="str">
        <f t="shared" si="365"/>
        <v>Mcf</v>
      </c>
      <c r="I612" s="42">
        <f>'Dep. Res. Class'!L$82</f>
        <v>0</v>
      </c>
      <c r="J612" s="135">
        <f t="shared" si="366"/>
        <v>0</v>
      </c>
      <c r="K612" s="135">
        <f t="shared" si="367"/>
        <v>0</v>
      </c>
      <c r="L612" s="135">
        <f t="shared" si="368"/>
        <v>0</v>
      </c>
      <c r="M612" s="135">
        <f t="shared" si="369"/>
        <v>0</v>
      </c>
      <c r="N612" s="135">
        <f t="shared" si="370"/>
        <v>0</v>
      </c>
      <c r="O612" s="135">
        <f t="shared" si="371"/>
        <v>0</v>
      </c>
      <c r="P612" s="135">
        <f t="shared" si="372"/>
        <v>0</v>
      </c>
      <c r="Q612" s="135">
        <f t="shared" si="373"/>
        <v>0</v>
      </c>
      <c r="R612" s="135">
        <f t="shared" si="374"/>
        <v>0</v>
      </c>
      <c r="S612" s="135">
        <f t="shared" si="375"/>
        <v>0</v>
      </c>
      <c r="T612" s="135">
        <f t="shared" si="376"/>
        <v>0</v>
      </c>
      <c r="U612" s="135">
        <f t="shared" si="377"/>
        <v>0</v>
      </c>
      <c r="V612" s="135">
        <f t="shared" si="378"/>
        <v>0</v>
      </c>
      <c r="W612" s="135">
        <f t="shared" si="379"/>
        <v>0</v>
      </c>
      <c r="X612" s="135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6">
        <v>38000</v>
      </c>
      <c r="E613" s="137" t="s">
        <v>52</v>
      </c>
      <c r="G613" s="43">
        <v>99</v>
      </c>
      <c r="H613" s="135" t="str">
        <f t="shared" si="365"/>
        <v>-</v>
      </c>
      <c r="I613" s="42">
        <f>'Dep. Res. Class'!L$83</f>
        <v>0</v>
      </c>
      <c r="J613" s="135">
        <f t="shared" si="366"/>
        <v>0</v>
      </c>
      <c r="K613" s="135">
        <f t="shared" si="367"/>
        <v>0</v>
      </c>
      <c r="L613" s="135">
        <f t="shared" si="368"/>
        <v>0</v>
      </c>
      <c r="M613" s="135">
        <f t="shared" si="369"/>
        <v>0</v>
      </c>
      <c r="N613" s="135">
        <f t="shared" si="370"/>
        <v>0</v>
      </c>
      <c r="O613" s="135">
        <f t="shared" si="371"/>
        <v>0</v>
      </c>
      <c r="P613" s="135">
        <f t="shared" si="372"/>
        <v>0</v>
      </c>
      <c r="Q613" s="135">
        <f t="shared" si="373"/>
        <v>0</v>
      </c>
      <c r="R613" s="135">
        <f t="shared" si="374"/>
        <v>0</v>
      </c>
      <c r="S613" s="135">
        <f t="shared" si="375"/>
        <v>0</v>
      </c>
      <c r="T613" s="135">
        <f t="shared" si="376"/>
        <v>0</v>
      </c>
      <c r="U613" s="135">
        <f t="shared" si="377"/>
        <v>0</v>
      </c>
      <c r="V613" s="135">
        <f t="shared" si="378"/>
        <v>0</v>
      </c>
      <c r="W613" s="135">
        <f t="shared" si="379"/>
        <v>0</v>
      </c>
      <c r="X613" s="135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6">
        <v>38100</v>
      </c>
      <c r="E614" s="137" t="s">
        <v>51</v>
      </c>
      <c r="G614" s="43">
        <v>99</v>
      </c>
      <c r="H614" s="135" t="str">
        <f t="shared" si="365"/>
        <v>-</v>
      </c>
      <c r="I614" s="42">
        <f>'Dep. Res. Class'!L$84</f>
        <v>0</v>
      </c>
      <c r="J614" s="135">
        <f t="shared" si="366"/>
        <v>0</v>
      </c>
      <c r="K614" s="135">
        <f t="shared" si="367"/>
        <v>0</v>
      </c>
      <c r="L614" s="135">
        <f t="shared" si="368"/>
        <v>0</v>
      </c>
      <c r="M614" s="135">
        <f t="shared" si="369"/>
        <v>0</v>
      </c>
      <c r="N614" s="135">
        <f t="shared" si="370"/>
        <v>0</v>
      </c>
      <c r="O614" s="135">
        <f t="shared" si="371"/>
        <v>0</v>
      </c>
      <c r="P614" s="135">
        <f t="shared" si="372"/>
        <v>0</v>
      </c>
      <c r="Q614" s="135">
        <f t="shared" si="373"/>
        <v>0</v>
      </c>
      <c r="R614" s="135">
        <f t="shared" si="374"/>
        <v>0</v>
      </c>
      <c r="S614" s="135">
        <f t="shared" si="375"/>
        <v>0</v>
      </c>
      <c r="T614" s="135">
        <f t="shared" si="376"/>
        <v>0</v>
      </c>
      <c r="U614" s="135">
        <f t="shared" si="377"/>
        <v>0</v>
      </c>
      <c r="V614" s="135">
        <f t="shared" si="378"/>
        <v>0</v>
      </c>
      <c r="W614" s="135">
        <f t="shared" si="379"/>
        <v>0</v>
      </c>
      <c r="X614" s="135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6">
        <v>38200</v>
      </c>
      <c r="E615" s="137" t="s">
        <v>294</v>
      </c>
      <c r="G615" s="43">
        <v>99</v>
      </c>
      <c r="H615" s="135" t="str">
        <f t="shared" si="365"/>
        <v>-</v>
      </c>
      <c r="I615" s="42">
        <f>'Dep. Res. Class'!L$85</f>
        <v>0</v>
      </c>
      <c r="J615" s="135">
        <f t="shared" si="366"/>
        <v>0</v>
      </c>
      <c r="K615" s="135">
        <f t="shared" si="367"/>
        <v>0</v>
      </c>
      <c r="L615" s="135">
        <f t="shared" si="368"/>
        <v>0</v>
      </c>
      <c r="M615" s="135">
        <f t="shared" si="369"/>
        <v>0</v>
      </c>
      <c r="N615" s="135">
        <f t="shared" si="370"/>
        <v>0</v>
      </c>
      <c r="O615" s="135">
        <f t="shared" si="371"/>
        <v>0</v>
      </c>
      <c r="P615" s="135">
        <f t="shared" si="372"/>
        <v>0</v>
      </c>
      <c r="Q615" s="135">
        <f t="shared" si="373"/>
        <v>0</v>
      </c>
      <c r="R615" s="135">
        <f t="shared" si="374"/>
        <v>0</v>
      </c>
      <c r="S615" s="135">
        <f t="shared" si="375"/>
        <v>0</v>
      </c>
      <c r="T615" s="135">
        <f t="shared" si="376"/>
        <v>0</v>
      </c>
      <c r="U615" s="135">
        <f t="shared" si="377"/>
        <v>0</v>
      </c>
      <c r="V615" s="135">
        <f t="shared" si="378"/>
        <v>0</v>
      </c>
      <c r="W615" s="135">
        <f t="shared" si="379"/>
        <v>0</v>
      </c>
      <c r="X615" s="135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6">
        <v>38300</v>
      </c>
      <c r="E616" s="137" t="s">
        <v>295</v>
      </c>
      <c r="G616" s="43">
        <v>99</v>
      </c>
      <c r="H616" s="135" t="str">
        <f t="shared" si="365"/>
        <v>-</v>
      </c>
      <c r="I616" s="42">
        <f>'Dep. Res. Class'!L$86</f>
        <v>0</v>
      </c>
      <c r="J616" s="135">
        <f t="shared" si="366"/>
        <v>0</v>
      </c>
      <c r="K616" s="135">
        <f t="shared" si="367"/>
        <v>0</v>
      </c>
      <c r="L616" s="135">
        <f t="shared" si="368"/>
        <v>0</v>
      </c>
      <c r="M616" s="135">
        <f t="shared" si="369"/>
        <v>0</v>
      </c>
      <c r="N616" s="135">
        <f t="shared" si="370"/>
        <v>0</v>
      </c>
      <c r="O616" s="135">
        <f t="shared" si="371"/>
        <v>0</v>
      </c>
      <c r="P616" s="135">
        <f t="shared" si="372"/>
        <v>0</v>
      </c>
      <c r="Q616" s="135">
        <f t="shared" si="373"/>
        <v>0</v>
      </c>
      <c r="R616" s="135">
        <f t="shared" si="374"/>
        <v>0</v>
      </c>
      <c r="S616" s="135">
        <f t="shared" si="375"/>
        <v>0</v>
      </c>
      <c r="T616" s="135">
        <f t="shared" si="376"/>
        <v>0</v>
      </c>
      <c r="U616" s="135">
        <f t="shared" si="377"/>
        <v>0</v>
      </c>
      <c r="V616" s="135">
        <f t="shared" si="378"/>
        <v>0</v>
      </c>
      <c r="W616" s="135">
        <f t="shared" si="379"/>
        <v>0</v>
      </c>
      <c r="X616" s="135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6">
        <v>38400</v>
      </c>
      <c r="E617" s="137" t="s">
        <v>296</v>
      </c>
      <c r="G617" s="43">
        <v>99</v>
      </c>
      <c r="H617" s="135" t="str">
        <f t="shared" si="365"/>
        <v>-</v>
      </c>
      <c r="I617" s="42">
        <f>'Dep. Res. Class'!L$87</f>
        <v>0</v>
      </c>
      <c r="J617" s="135">
        <f t="shared" si="366"/>
        <v>0</v>
      </c>
      <c r="K617" s="135">
        <f t="shared" si="367"/>
        <v>0</v>
      </c>
      <c r="L617" s="135">
        <f t="shared" si="368"/>
        <v>0</v>
      </c>
      <c r="M617" s="135">
        <f t="shared" si="369"/>
        <v>0</v>
      </c>
      <c r="N617" s="135">
        <f t="shared" si="370"/>
        <v>0</v>
      </c>
      <c r="O617" s="135">
        <f t="shared" si="371"/>
        <v>0</v>
      </c>
      <c r="P617" s="135">
        <f t="shared" si="372"/>
        <v>0</v>
      </c>
      <c r="Q617" s="135">
        <f t="shared" si="373"/>
        <v>0</v>
      </c>
      <c r="R617" s="135">
        <f t="shared" si="374"/>
        <v>0</v>
      </c>
      <c r="S617" s="135">
        <f t="shared" si="375"/>
        <v>0</v>
      </c>
      <c r="T617" s="135">
        <f t="shared" si="376"/>
        <v>0</v>
      </c>
      <c r="U617" s="135">
        <f t="shared" si="377"/>
        <v>0</v>
      </c>
      <c r="V617" s="135">
        <f t="shared" si="378"/>
        <v>0</v>
      </c>
      <c r="W617" s="135">
        <f t="shared" si="379"/>
        <v>0</v>
      </c>
      <c r="X617" s="135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6">
        <v>38500</v>
      </c>
      <c r="E618" s="137" t="s">
        <v>297</v>
      </c>
      <c r="G618" s="43">
        <v>99</v>
      </c>
      <c r="H618" s="135" t="str">
        <f t="shared" si="365"/>
        <v>-</v>
      </c>
      <c r="I618" s="42">
        <f>'Dep. Res. Class'!L$88</f>
        <v>0</v>
      </c>
      <c r="J618" s="135">
        <f t="shared" si="366"/>
        <v>0</v>
      </c>
      <c r="K618" s="135">
        <f t="shared" si="367"/>
        <v>0</v>
      </c>
      <c r="L618" s="135">
        <f t="shared" si="368"/>
        <v>0</v>
      </c>
      <c r="M618" s="135">
        <f t="shared" si="369"/>
        <v>0</v>
      </c>
      <c r="N618" s="135">
        <f t="shared" si="370"/>
        <v>0</v>
      </c>
      <c r="O618" s="135">
        <f t="shared" si="371"/>
        <v>0</v>
      </c>
      <c r="P618" s="135">
        <f t="shared" si="372"/>
        <v>0</v>
      </c>
      <c r="Q618" s="135">
        <f t="shared" si="373"/>
        <v>0</v>
      </c>
      <c r="R618" s="135">
        <f t="shared" si="374"/>
        <v>0</v>
      </c>
      <c r="S618" s="135">
        <f t="shared" si="375"/>
        <v>0</v>
      </c>
      <c r="T618" s="135">
        <f t="shared" si="376"/>
        <v>0</v>
      </c>
      <c r="U618" s="135">
        <f t="shared" si="377"/>
        <v>0</v>
      </c>
      <c r="V618" s="135">
        <f t="shared" si="378"/>
        <v>0</v>
      </c>
      <c r="W618" s="135">
        <f t="shared" si="379"/>
        <v>0</v>
      </c>
      <c r="X618" s="135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6">
        <v>38600</v>
      </c>
      <c r="E619" s="137" t="s">
        <v>298</v>
      </c>
      <c r="G619" s="43">
        <v>99</v>
      </c>
      <c r="H619" s="135" t="str">
        <f t="shared" si="365"/>
        <v>-</v>
      </c>
      <c r="I619" s="42">
        <f>'Dep. Res. Class'!L$89</f>
        <v>0</v>
      </c>
      <c r="J619" s="135">
        <f t="shared" si="366"/>
        <v>0</v>
      </c>
      <c r="K619" s="135">
        <f t="shared" si="367"/>
        <v>0</v>
      </c>
      <c r="L619" s="135">
        <f t="shared" si="368"/>
        <v>0</v>
      </c>
      <c r="M619" s="135">
        <f t="shared" si="369"/>
        <v>0</v>
      </c>
      <c r="N619" s="135">
        <f t="shared" si="370"/>
        <v>0</v>
      </c>
      <c r="O619" s="135">
        <f t="shared" si="371"/>
        <v>0</v>
      </c>
      <c r="P619" s="135">
        <f t="shared" si="372"/>
        <v>0</v>
      </c>
      <c r="Q619" s="135">
        <f t="shared" si="373"/>
        <v>0</v>
      </c>
      <c r="R619" s="135">
        <f t="shared" si="374"/>
        <v>0</v>
      </c>
      <c r="S619" s="135">
        <f t="shared" si="375"/>
        <v>0</v>
      </c>
      <c r="T619" s="135">
        <f t="shared" si="376"/>
        <v>0</v>
      </c>
      <c r="U619" s="135">
        <f t="shared" si="377"/>
        <v>0</v>
      </c>
      <c r="V619" s="135">
        <f t="shared" si="378"/>
        <v>0</v>
      </c>
      <c r="W619" s="135">
        <f t="shared" si="379"/>
        <v>0</v>
      </c>
      <c r="X619" s="135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5"/>
      <c r="I620" s="42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5"/>
      <c r="I621" s="42">
        <f>'Dep. Res. Class'!L$91</f>
        <v>0</v>
      </c>
      <c r="J621" s="135">
        <f>SUM(J599:J619)</f>
        <v>0</v>
      </c>
      <c r="K621" s="135">
        <f t="shared" ref="K621:X621" si="383">SUM(K599:K619)</f>
        <v>0</v>
      </c>
      <c r="L621" s="135">
        <f t="shared" si="383"/>
        <v>0</v>
      </c>
      <c r="M621" s="135">
        <f t="shared" si="383"/>
        <v>0</v>
      </c>
      <c r="N621" s="135">
        <f t="shared" si="383"/>
        <v>0</v>
      </c>
      <c r="O621" s="135">
        <f t="shared" si="383"/>
        <v>0</v>
      </c>
      <c r="P621" s="135">
        <f t="shared" si="383"/>
        <v>0</v>
      </c>
      <c r="Q621" s="135">
        <f t="shared" si="383"/>
        <v>0</v>
      </c>
      <c r="R621" s="135">
        <f t="shared" si="383"/>
        <v>0</v>
      </c>
      <c r="S621" s="135">
        <f t="shared" si="383"/>
        <v>0</v>
      </c>
      <c r="T621" s="135">
        <f t="shared" si="383"/>
        <v>0</v>
      </c>
      <c r="U621" s="135">
        <f t="shared" si="383"/>
        <v>0</v>
      </c>
      <c r="V621" s="135">
        <f t="shared" si="383"/>
        <v>0</v>
      </c>
      <c r="W621" s="135">
        <f t="shared" si="383"/>
        <v>0</v>
      </c>
      <c r="X621" s="135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5"/>
      <c r="I622" s="42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5"/>
      <c r="I623" s="42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5"/>
      <c r="I624" s="42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8">
        <v>38900</v>
      </c>
      <c r="E625" s="137" t="s">
        <v>125</v>
      </c>
      <c r="G625" s="43">
        <v>6.6</v>
      </c>
      <c r="H625" s="135" t="str">
        <f t="shared" ref="H625:H660" si="384">VLOOKUP($G625,alloc,3)</f>
        <v>P, S, T &amp; D Plant - Commodity</v>
      </c>
      <c r="I625" s="42">
        <f>'Dep. Res. Class'!L$95</f>
        <v>0</v>
      </c>
      <c r="J625" s="135">
        <f t="shared" ref="J625:J660" si="385">$I625*VLOOKUP($G625,alloc,6)</f>
        <v>0</v>
      </c>
      <c r="K625" s="135">
        <f t="shared" ref="K625:K660" si="386">$I625*VLOOKUP($G625,alloc,7)</f>
        <v>0</v>
      </c>
      <c r="L625" s="135">
        <f t="shared" ref="L625:L660" si="387">$I625*VLOOKUP($G625,alloc,8)</f>
        <v>0</v>
      </c>
      <c r="M625" s="135">
        <f t="shared" ref="M625:M660" si="388">$I625*VLOOKUP($G625,alloc,9)</f>
        <v>0</v>
      </c>
      <c r="N625" s="135">
        <f t="shared" ref="N625:N660" si="389">$I625*VLOOKUP($G625,alloc,10)</f>
        <v>0</v>
      </c>
      <c r="O625" s="135">
        <f t="shared" ref="O625:O660" si="390">$I625*VLOOKUP($G625,alloc,11)</f>
        <v>0</v>
      </c>
      <c r="P625" s="135">
        <f t="shared" ref="P625:P660" si="391">$I625*VLOOKUP($G625,alloc,12)</f>
        <v>0</v>
      </c>
      <c r="Q625" s="135">
        <f t="shared" ref="Q625:Q660" si="392">$I625*VLOOKUP($G625,alloc,13)</f>
        <v>0</v>
      </c>
      <c r="R625" s="135">
        <f t="shared" ref="R625:R660" si="393">$I625*VLOOKUP($G625,alloc,14)</f>
        <v>0</v>
      </c>
      <c r="S625" s="135">
        <f t="shared" ref="S625:S660" si="394">$I625*VLOOKUP($G625,alloc,15)</f>
        <v>0</v>
      </c>
      <c r="T625" s="135">
        <f t="shared" ref="T625:T660" si="395">$I625*VLOOKUP($G625,alloc,16)</f>
        <v>0</v>
      </c>
      <c r="U625" s="135">
        <f t="shared" ref="U625:U660" si="396">$I625*VLOOKUP($G625,alloc,17)</f>
        <v>0</v>
      </c>
      <c r="V625" s="135">
        <f t="shared" ref="V625:V660" si="397">$I625*VLOOKUP($G625,alloc,18)</f>
        <v>0</v>
      </c>
      <c r="W625" s="135">
        <f t="shared" ref="W625:W660" si="398">$I625*VLOOKUP($G625,alloc,19)</f>
        <v>0</v>
      </c>
      <c r="X625" s="135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8">
        <v>39000</v>
      </c>
      <c r="E626" s="137" t="s">
        <v>149</v>
      </c>
      <c r="G626" s="43">
        <v>6.6</v>
      </c>
      <c r="H626" s="135" t="str">
        <f t="shared" si="384"/>
        <v>P, S, T &amp; D Plant - Commodity</v>
      </c>
      <c r="I626" s="42">
        <f>'Dep. Res. Class'!L$96</f>
        <v>11472.311483197753</v>
      </c>
      <c r="J626" s="135">
        <f t="shared" si="385"/>
        <v>4506.6648465247472</v>
      </c>
      <c r="K626" s="135">
        <f t="shared" si="386"/>
        <v>2549.8664829794807</v>
      </c>
      <c r="L626" s="135">
        <f t="shared" si="387"/>
        <v>133.72714241776961</v>
      </c>
      <c r="M626" s="135">
        <f t="shared" si="388"/>
        <v>2093.1126743767923</v>
      </c>
      <c r="N626" s="135">
        <f t="shared" si="389"/>
        <v>2188.9403368989642</v>
      </c>
      <c r="O626" s="135">
        <f t="shared" si="390"/>
        <v>0</v>
      </c>
      <c r="P626" s="135">
        <f t="shared" si="391"/>
        <v>0</v>
      </c>
      <c r="Q626" s="135">
        <f t="shared" si="392"/>
        <v>0</v>
      </c>
      <c r="R626" s="135">
        <f t="shared" si="393"/>
        <v>0</v>
      </c>
      <c r="S626" s="135">
        <f t="shared" si="394"/>
        <v>0</v>
      </c>
      <c r="T626" s="135">
        <f t="shared" si="395"/>
        <v>0</v>
      </c>
      <c r="U626" s="135">
        <f t="shared" si="396"/>
        <v>0</v>
      </c>
      <c r="V626" s="135">
        <f t="shared" si="397"/>
        <v>0</v>
      </c>
      <c r="W626" s="135">
        <f t="shared" si="398"/>
        <v>0</v>
      </c>
      <c r="X626" s="135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8">
        <v>39002</v>
      </c>
      <c r="E627" s="137" t="s">
        <v>574</v>
      </c>
      <c r="G627" s="43">
        <v>6.6</v>
      </c>
      <c r="H627" s="135" t="str">
        <f t="shared" si="384"/>
        <v>P, S, T &amp; D Plant - Commodity</v>
      </c>
      <c r="I627" s="42">
        <f>'Dep. Res. Class'!L$97</f>
        <v>1177.6024388484611</v>
      </c>
      <c r="J627" s="135">
        <f t="shared" si="385"/>
        <v>462.5972300449514</v>
      </c>
      <c r="K627" s="135">
        <f t="shared" si="386"/>
        <v>261.73705216183811</v>
      </c>
      <c r="L627" s="135">
        <f t="shared" si="387"/>
        <v>13.726737570021617</v>
      </c>
      <c r="M627" s="135">
        <f t="shared" si="388"/>
        <v>214.85248144985775</v>
      </c>
      <c r="N627" s="135">
        <f t="shared" si="389"/>
        <v>224.68893762179238</v>
      </c>
      <c r="O627" s="135">
        <f t="shared" si="390"/>
        <v>0</v>
      </c>
      <c r="P627" s="135">
        <f t="shared" si="391"/>
        <v>0</v>
      </c>
      <c r="Q627" s="135">
        <f t="shared" si="392"/>
        <v>0</v>
      </c>
      <c r="R627" s="135">
        <f t="shared" si="393"/>
        <v>0</v>
      </c>
      <c r="S627" s="135">
        <f t="shared" si="394"/>
        <v>0</v>
      </c>
      <c r="T627" s="135">
        <f t="shared" si="395"/>
        <v>0</v>
      </c>
      <c r="U627" s="135">
        <f t="shared" si="396"/>
        <v>0</v>
      </c>
      <c r="V627" s="135">
        <f t="shared" si="397"/>
        <v>0</v>
      </c>
      <c r="W627" s="135">
        <f t="shared" si="398"/>
        <v>0</v>
      </c>
      <c r="X627" s="135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8">
        <v>39003</v>
      </c>
      <c r="E628" s="137" t="s">
        <v>289</v>
      </c>
      <c r="G628" s="43">
        <v>6.6</v>
      </c>
      <c r="H628" s="135" t="str">
        <f t="shared" si="384"/>
        <v>P, S, T &amp; D Plant - Commodity</v>
      </c>
      <c r="I628" s="42">
        <f>'Dep. Res. Class'!L$98</f>
        <v>3107.8340248026079</v>
      </c>
      <c r="J628" s="135">
        <f t="shared" si="385"/>
        <v>1220.8495531981021</v>
      </c>
      <c r="K628" s="135">
        <f t="shared" si="386"/>
        <v>690.75546162720855</v>
      </c>
      <c r="L628" s="135">
        <f t="shared" si="387"/>
        <v>36.226506214920619</v>
      </c>
      <c r="M628" s="135">
        <f t="shared" si="388"/>
        <v>567.02145829120934</v>
      </c>
      <c r="N628" s="135">
        <f t="shared" si="389"/>
        <v>592.98104547116759</v>
      </c>
      <c r="O628" s="135">
        <f t="shared" si="390"/>
        <v>0</v>
      </c>
      <c r="P628" s="135">
        <f t="shared" si="391"/>
        <v>0</v>
      </c>
      <c r="Q628" s="135">
        <f t="shared" si="392"/>
        <v>0</v>
      </c>
      <c r="R628" s="135">
        <f t="shared" si="393"/>
        <v>0</v>
      </c>
      <c r="S628" s="135">
        <f t="shared" si="394"/>
        <v>0</v>
      </c>
      <c r="T628" s="135">
        <f t="shared" si="395"/>
        <v>0</v>
      </c>
      <c r="U628" s="135">
        <f t="shared" si="396"/>
        <v>0</v>
      </c>
      <c r="V628" s="135">
        <f t="shared" si="397"/>
        <v>0</v>
      </c>
      <c r="W628" s="135">
        <f t="shared" si="398"/>
        <v>0</v>
      </c>
      <c r="X628" s="135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8">
        <v>39003</v>
      </c>
      <c r="E629" s="137" t="s">
        <v>304</v>
      </c>
      <c r="G629" s="43">
        <v>6.6</v>
      </c>
      <c r="H629" s="135" t="str">
        <f t="shared" si="384"/>
        <v>P, S, T &amp; D Plant - Commodity</v>
      </c>
      <c r="I629" s="42">
        <f>'Dep. Res. Class'!L$99</f>
        <v>51.498356605648297</v>
      </c>
      <c r="J629" s="135">
        <f t="shared" si="385"/>
        <v>20.230084731257651</v>
      </c>
      <c r="K629" s="135">
        <f t="shared" si="386"/>
        <v>11.446161798307932</v>
      </c>
      <c r="L629" s="135">
        <f t="shared" si="387"/>
        <v>0.60029123844578824</v>
      </c>
      <c r="M629" s="135">
        <f t="shared" si="388"/>
        <v>9.3958277787984805</v>
      </c>
      <c r="N629" s="135">
        <f t="shared" si="389"/>
        <v>9.8259910588384489</v>
      </c>
      <c r="O629" s="135">
        <f t="shared" si="390"/>
        <v>0</v>
      </c>
      <c r="P629" s="135">
        <f t="shared" si="391"/>
        <v>0</v>
      </c>
      <c r="Q629" s="135">
        <f t="shared" si="392"/>
        <v>0</v>
      </c>
      <c r="R629" s="135">
        <f t="shared" si="393"/>
        <v>0</v>
      </c>
      <c r="S629" s="135">
        <f t="shared" si="394"/>
        <v>0</v>
      </c>
      <c r="T629" s="135">
        <f t="shared" si="395"/>
        <v>0</v>
      </c>
      <c r="U629" s="135">
        <f t="shared" si="396"/>
        <v>0</v>
      </c>
      <c r="V629" s="135">
        <f t="shared" si="397"/>
        <v>0</v>
      </c>
      <c r="W629" s="135">
        <f t="shared" si="398"/>
        <v>0</v>
      </c>
      <c r="X629" s="135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8">
        <v>39004</v>
      </c>
      <c r="E630" s="137" t="s">
        <v>575</v>
      </c>
      <c r="G630" s="43">
        <v>6.6</v>
      </c>
      <c r="H630" s="135" t="str">
        <f t="shared" si="384"/>
        <v>P, S, T &amp; D Plant - Commodity</v>
      </c>
      <c r="I630" s="42">
        <f>'Dep. Res. Class'!L$100</f>
        <v>14214.712413434978</v>
      </c>
      <c r="J630" s="135">
        <f t="shared" si="385"/>
        <v>5583.9614214545572</v>
      </c>
      <c r="K630" s="135">
        <f t="shared" si="386"/>
        <v>3159.3998124349419</v>
      </c>
      <c r="L630" s="135">
        <f t="shared" si="387"/>
        <v>165.69397319128655</v>
      </c>
      <c r="M630" s="135">
        <f t="shared" si="388"/>
        <v>2593.4612008014119</v>
      </c>
      <c r="N630" s="135">
        <f t="shared" si="389"/>
        <v>2712.1960055527811</v>
      </c>
      <c r="O630" s="135">
        <f t="shared" si="390"/>
        <v>0</v>
      </c>
      <c r="P630" s="135">
        <f t="shared" si="391"/>
        <v>0</v>
      </c>
      <c r="Q630" s="135">
        <f t="shared" si="392"/>
        <v>0</v>
      </c>
      <c r="R630" s="135">
        <f t="shared" si="393"/>
        <v>0</v>
      </c>
      <c r="S630" s="135">
        <f t="shared" si="394"/>
        <v>0</v>
      </c>
      <c r="T630" s="135">
        <f t="shared" si="395"/>
        <v>0</v>
      </c>
      <c r="U630" s="135">
        <f t="shared" si="396"/>
        <v>0</v>
      </c>
      <c r="V630" s="135">
        <f t="shared" si="397"/>
        <v>0</v>
      </c>
      <c r="W630" s="135">
        <f t="shared" si="398"/>
        <v>0</v>
      </c>
      <c r="X630" s="135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8">
        <v>39009</v>
      </c>
      <c r="E631" s="137" t="s">
        <v>306</v>
      </c>
      <c r="G631" s="43">
        <v>6.6</v>
      </c>
      <c r="H631" s="135" t="str">
        <f t="shared" si="384"/>
        <v>P, S, T &amp; D Plant - Commodity</v>
      </c>
      <c r="I631" s="42">
        <f>'Dep. Res. Class'!L$101</f>
        <v>11468.825739355421</v>
      </c>
      <c r="J631" s="135">
        <f t="shared" si="385"/>
        <v>4505.2955427657589</v>
      </c>
      <c r="K631" s="135">
        <f t="shared" si="386"/>
        <v>2549.0917322760297</v>
      </c>
      <c r="L631" s="135">
        <f t="shared" si="387"/>
        <v>133.68651080103589</v>
      </c>
      <c r="M631" s="135">
        <f t="shared" si="388"/>
        <v>2092.4767036200096</v>
      </c>
      <c r="N631" s="135">
        <f t="shared" si="389"/>
        <v>2188.2752498925879</v>
      </c>
      <c r="O631" s="135">
        <f t="shared" si="390"/>
        <v>0</v>
      </c>
      <c r="P631" s="135">
        <f t="shared" si="391"/>
        <v>0</v>
      </c>
      <c r="Q631" s="135">
        <f t="shared" si="392"/>
        <v>0</v>
      </c>
      <c r="R631" s="135">
        <f t="shared" si="393"/>
        <v>0</v>
      </c>
      <c r="S631" s="135">
        <f t="shared" si="394"/>
        <v>0</v>
      </c>
      <c r="T631" s="135">
        <f t="shared" si="395"/>
        <v>0</v>
      </c>
      <c r="U631" s="135">
        <f t="shared" si="396"/>
        <v>0</v>
      </c>
      <c r="V631" s="135">
        <f t="shared" si="397"/>
        <v>0</v>
      </c>
      <c r="W631" s="135">
        <f t="shared" si="398"/>
        <v>0</v>
      </c>
      <c r="X631" s="135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8">
        <v>39100</v>
      </c>
      <c r="E632" s="137" t="s">
        <v>307</v>
      </c>
      <c r="G632" s="43">
        <v>6.6</v>
      </c>
      <c r="H632" s="135" t="str">
        <f t="shared" si="384"/>
        <v>P, S, T &amp; D Plant - Commodity</v>
      </c>
      <c r="I632" s="42">
        <f>'Dep. Res. Class'!L$102</f>
        <v>0</v>
      </c>
      <c r="J632" s="135">
        <f t="shared" si="385"/>
        <v>0</v>
      </c>
      <c r="K632" s="135">
        <f t="shared" si="386"/>
        <v>0</v>
      </c>
      <c r="L632" s="135">
        <f t="shared" si="387"/>
        <v>0</v>
      </c>
      <c r="M632" s="135">
        <f t="shared" si="388"/>
        <v>0</v>
      </c>
      <c r="N632" s="135">
        <f t="shared" si="389"/>
        <v>0</v>
      </c>
      <c r="O632" s="135">
        <f t="shared" si="390"/>
        <v>0</v>
      </c>
      <c r="P632" s="135">
        <f t="shared" si="391"/>
        <v>0</v>
      </c>
      <c r="Q632" s="135">
        <f t="shared" si="392"/>
        <v>0</v>
      </c>
      <c r="R632" s="135">
        <f t="shared" si="393"/>
        <v>0</v>
      </c>
      <c r="S632" s="135">
        <f t="shared" si="394"/>
        <v>0</v>
      </c>
      <c r="T632" s="135">
        <f t="shared" si="395"/>
        <v>0</v>
      </c>
      <c r="U632" s="135">
        <f t="shared" si="396"/>
        <v>0</v>
      </c>
      <c r="V632" s="135">
        <f t="shared" si="397"/>
        <v>0</v>
      </c>
      <c r="W632" s="135">
        <f t="shared" si="398"/>
        <v>0</v>
      </c>
      <c r="X632" s="135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5">
        <v>39102</v>
      </c>
      <c r="E633" s="137" t="s">
        <v>308</v>
      </c>
      <c r="G633" s="43">
        <v>6.6</v>
      </c>
      <c r="H633" s="135" t="str">
        <f t="shared" si="384"/>
        <v>P, S, T &amp; D Plant - Commodity</v>
      </c>
      <c r="I633" s="42">
        <f>'Dep. Res. Class'!L$103</f>
        <v>0</v>
      </c>
      <c r="J633" s="135">
        <f t="shared" si="385"/>
        <v>0</v>
      </c>
      <c r="K633" s="135">
        <f t="shared" si="386"/>
        <v>0</v>
      </c>
      <c r="L633" s="135">
        <f t="shared" si="387"/>
        <v>0</v>
      </c>
      <c r="M633" s="135">
        <f t="shared" si="388"/>
        <v>0</v>
      </c>
      <c r="N633" s="135">
        <f t="shared" si="389"/>
        <v>0</v>
      </c>
      <c r="O633" s="135">
        <f t="shared" si="390"/>
        <v>0</v>
      </c>
      <c r="P633" s="135">
        <f t="shared" si="391"/>
        <v>0</v>
      </c>
      <c r="Q633" s="135">
        <f t="shared" si="392"/>
        <v>0</v>
      </c>
      <c r="R633" s="135">
        <f t="shared" si="393"/>
        <v>0</v>
      </c>
      <c r="S633" s="135">
        <f t="shared" si="394"/>
        <v>0</v>
      </c>
      <c r="T633" s="135">
        <f t="shared" si="395"/>
        <v>0</v>
      </c>
      <c r="U633" s="135">
        <f t="shared" si="396"/>
        <v>0</v>
      </c>
      <c r="V633" s="135">
        <f t="shared" si="397"/>
        <v>0</v>
      </c>
      <c r="W633" s="135">
        <f t="shared" si="398"/>
        <v>0</v>
      </c>
      <c r="X633" s="135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8">
        <v>39103</v>
      </c>
      <c r="E634" s="137" t="s">
        <v>309</v>
      </c>
      <c r="G634" s="43">
        <v>6.6</v>
      </c>
      <c r="H634" s="135" t="str">
        <f t="shared" si="384"/>
        <v>P, S, T &amp; D Plant - Commodity</v>
      </c>
      <c r="I634" s="42">
        <f>'Dep. Res. Class'!L$104</f>
        <v>1053.0398114349998</v>
      </c>
      <c r="J634" s="135">
        <f t="shared" si="385"/>
        <v>413.66532865984937</v>
      </c>
      <c r="K634" s="135">
        <f t="shared" si="386"/>
        <v>234.05143107853445</v>
      </c>
      <c r="L634" s="135">
        <f t="shared" si="387"/>
        <v>12.274771744263852</v>
      </c>
      <c r="M634" s="135">
        <f t="shared" si="388"/>
        <v>192.12614468898411</v>
      </c>
      <c r="N634" s="135">
        <f t="shared" si="389"/>
        <v>200.92213526336812</v>
      </c>
      <c r="O634" s="135">
        <f t="shared" si="390"/>
        <v>0</v>
      </c>
      <c r="P634" s="135">
        <f t="shared" si="391"/>
        <v>0</v>
      </c>
      <c r="Q634" s="135">
        <f t="shared" si="392"/>
        <v>0</v>
      </c>
      <c r="R634" s="135">
        <f t="shared" si="393"/>
        <v>0</v>
      </c>
      <c r="S634" s="135">
        <f t="shared" si="394"/>
        <v>0</v>
      </c>
      <c r="T634" s="135">
        <f t="shared" si="395"/>
        <v>0</v>
      </c>
      <c r="U634" s="135">
        <f t="shared" si="396"/>
        <v>0</v>
      </c>
      <c r="V634" s="135">
        <f t="shared" si="397"/>
        <v>0</v>
      </c>
      <c r="W634" s="135">
        <f t="shared" si="398"/>
        <v>0</v>
      </c>
      <c r="X634" s="135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8">
        <v>39200</v>
      </c>
      <c r="E635" s="137" t="s">
        <v>310</v>
      </c>
      <c r="G635" s="43">
        <v>6.6</v>
      </c>
      <c r="H635" s="135" t="str">
        <f t="shared" si="384"/>
        <v>P, S, T &amp; D Plant - Commodity</v>
      </c>
      <c r="I635" s="42">
        <f>'Dep. Res. Class'!L$105</f>
        <v>0</v>
      </c>
      <c r="J635" s="135">
        <f t="shared" si="385"/>
        <v>0</v>
      </c>
      <c r="K635" s="135">
        <f t="shared" si="386"/>
        <v>0</v>
      </c>
      <c r="L635" s="135">
        <f t="shared" si="387"/>
        <v>0</v>
      </c>
      <c r="M635" s="135">
        <f t="shared" si="388"/>
        <v>0</v>
      </c>
      <c r="N635" s="135">
        <f t="shared" si="389"/>
        <v>0</v>
      </c>
      <c r="O635" s="135">
        <f t="shared" si="390"/>
        <v>0</v>
      </c>
      <c r="P635" s="135">
        <f t="shared" si="391"/>
        <v>0</v>
      </c>
      <c r="Q635" s="135">
        <f t="shared" si="392"/>
        <v>0</v>
      </c>
      <c r="R635" s="135">
        <f t="shared" si="393"/>
        <v>0</v>
      </c>
      <c r="S635" s="135">
        <f t="shared" si="394"/>
        <v>0</v>
      </c>
      <c r="T635" s="135">
        <f t="shared" si="395"/>
        <v>0</v>
      </c>
      <c r="U635" s="135">
        <f t="shared" si="396"/>
        <v>0</v>
      </c>
      <c r="V635" s="135">
        <f t="shared" si="397"/>
        <v>0</v>
      </c>
      <c r="W635" s="135">
        <f t="shared" si="398"/>
        <v>0</v>
      </c>
      <c r="X635" s="135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8">
        <v>39201</v>
      </c>
      <c r="E636" s="137" t="s">
        <v>311</v>
      </c>
      <c r="G636" s="43">
        <v>6.6</v>
      </c>
      <c r="H636" s="135" t="str">
        <f t="shared" si="384"/>
        <v>P, S, T &amp; D Plant - Commodity</v>
      </c>
      <c r="I636" s="42">
        <f>'Dep. Res. Class'!L$106</f>
        <v>-29.570360256458947</v>
      </c>
      <c r="J636" s="135">
        <f t="shared" si="385"/>
        <v>-11.616116182168946</v>
      </c>
      <c r="K636" s="135">
        <f t="shared" si="386"/>
        <v>-6.5723869699671296</v>
      </c>
      <c r="L636" s="135">
        <f t="shared" si="387"/>
        <v>-0.34468727450015291</v>
      </c>
      <c r="M636" s="135">
        <f t="shared" si="388"/>
        <v>-5.3950850209507948</v>
      </c>
      <c r="N636" s="135">
        <f t="shared" si="389"/>
        <v>-5.6420848088719255</v>
      </c>
      <c r="O636" s="135">
        <f t="shared" si="390"/>
        <v>0</v>
      </c>
      <c r="P636" s="135">
        <f t="shared" si="391"/>
        <v>0</v>
      </c>
      <c r="Q636" s="135">
        <f t="shared" si="392"/>
        <v>0</v>
      </c>
      <c r="R636" s="135">
        <f t="shared" si="393"/>
        <v>0</v>
      </c>
      <c r="S636" s="135">
        <f t="shared" si="394"/>
        <v>0</v>
      </c>
      <c r="T636" s="135">
        <f t="shared" si="395"/>
        <v>0</v>
      </c>
      <c r="U636" s="135">
        <f t="shared" si="396"/>
        <v>0</v>
      </c>
      <c r="V636" s="135">
        <f t="shared" si="397"/>
        <v>0</v>
      </c>
      <c r="W636" s="135">
        <f t="shared" si="398"/>
        <v>0</v>
      </c>
      <c r="X636" s="135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8">
        <v>39202</v>
      </c>
      <c r="E637" s="137" t="s">
        <v>197</v>
      </c>
      <c r="G637" s="43">
        <v>6.6</v>
      </c>
      <c r="H637" s="135" t="str">
        <f t="shared" si="384"/>
        <v>P, S, T &amp; D Plant - Commodity</v>
      </c>
      <c r="I637" s="42">
        <f>'Dep. Res. Class'!L$107</f>
        <v>0</v>
      </c>
      <c r="J637" s="135">
        <f t="shared" si="385"/>
        <v>0</v>
      </c>
      <c r="K637" s="135">
        <f t="shared" si="386"/>
        <v>0</v>
      </c>
      <c r="L637" s="135">
        <f t="shared" si="387"/>
        <v>0</v>
      </c>
      <c r="M637" s="135">
        <f t="shared" si="388"/>
        <v>0</v>
      </c>
      <c r="N637" s="135">
        <f t="shared" si="389"/>
        <v>0</v>
      </c>
      <c r="O637" s="135">
        <f t="shared" si="390"/>
        <v>0</v>
      </c>
      <c r="P637" s="135">
        <f t="shared" si="391"/>
        <v>0</v>
      </c>
      <c r="Q637" s="135">
        <f t="shared" si="392"/>
        <v>0</v>
      </c>
      <c r="R637" s="135">
        <f t="shared" si="393"/>
        <v>0</v>
      </c>
      <c r="S637" s="135">
        <f t="shared" si="394"/>
        <v>0</v>
      </c>
      <c r="T637" s="135">
        <f t="shared" si="395"/>
        <v>0</v>
      </c>
      <c r="U637" s="135">
        <f t="shared" si="396"/>
        <v>0</v>
      </c>
      <c r="V637" s="135">
        <f t="shared" si="397"/>
        <v>0</v>
      </c>
      <c r="W637" s="135">
        <f t="shared" si="398"/>
        <v>0</v>
      </c>
      <c r="X637" s="135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8">
        <v>39400</v>
      </c>
      <c r="E638" s="137" t="s">
        <v>312</v>
      </c>
      <c r="G638" s="43">
        <v>6.6</v>
      </c>
      <c r="H638" s="135" t="str">
        <f t="shared" si="384"/>
        <v>P, S, T &amp; D Plant - Commodity</v>
      </c>
      <c r="I638" s="42">
        <f>'Dep. Res. Class'!L$108</f>
        <v>13699.77088845411</v>
      </c>
      <c r="J638" s="135">
        <f t="shared" si="385"/>
        <v>5381.6770891257192</v>
      </c>
      <c r="K638" s="135">
        <f t="shared" si="386"/>
        <v>3044.9475386132181</v>
      </c>
      <c r="L638" s="135">
        <f t="shared" si="387"/>
        <v>159.69155085915284</v>
      </c>
      <c r="M638" s="135">
        <f t="shared" si="388"/>
        <v>2499.5105933689911</v>
      </c>
      <c r="N638" s="135">
        <f t="shared" si="389"/>
        <v>2613.94411648703</v>
      </c>
      <c r="O638" s="135">
        <f t="shared" si="390"/>
        <v>0</v>
      </c>
      <c r="P638" s="135">
        <f t="shared" si="391"/>
        <v>0</v>
      </c>
      <c r="Q638" s="135">
        <f t="shared" si="392"/>
        <v>0</v>
      </c>
      <c r="R638" s="135">
        <f t="shared" si="393"/>
        <v>0</v>
      </c>
      <c r="S638" s="135">
        <f t="shared" si="394"/>
        <v>0</v>
      </c>
      <c r="T638" s="135">
        <f t="shared" si="395"/>
        <v>0</v>
      </c>
      <c r="U638" s="135">
        <f t="shared" si="396"/>
        <v>0</v>
      </c>
      <c r="V638" s="135">
        <f t="shared" si="397"/>
        <v>0</v>
      </c>
      <c r="W638" s="135">
        <f t="shared" si="398"/>
        <v>0</v>
      </c>
      <c r="X638" s="135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8">
        <v>39600</v>
      </c>
      <c r="E639" s="137" t="s">
        <v>313</v>
      </c>
      <c r="G639" s="43">
        <v>6.6</v>
      </c>
      <c r="H639" s="135" t="str">
        <f t="shared" si="384"/>
        <v>P, S, T &amp; D Plant - Commodity</v>
      </c>
      <c r="I639" s="42">
        <f>'Dep. Res. Class'!L$109</f>
        <v>0</v>
      </c>
      <c r="J639" s="135">
        <f t="shared" si="385"/>
        <v>0</v>
      </c>
      <c r="K639" s="135">
        <f t="shared" si="386"/>
        <v>0</v>
      </c>
      <c r="L639" s="135">
        <f t="shared" si="387"/>
        <v>0</v>
      </c>
      <c r="M639" s="135">
        <f t="shared" si="388"/>
        <v>0</v>
      </c>
      <c r="N639" s="135">
        <f t="shared" si="389"/>
        <v>0</v>
      </c>
      <c r="O639" s="135">
        <f t="shared" si="390"/>
        <v>0</v>
      </c>
      <c r="P639" s="135">
        <f t="shared" si="391"/>
        <v>0</v>
      </c>
      <c r="Q639" s="135">
        <f t="shared" si="392"/>
        <v>0</v>
      </c>
      <c r="R639" s="135">
        <f t="shared" si="393"/>
        <v>0</v>
      </c>
      <c r="S639" s="135">
        <f t="shared" si="394"/>
        <v>0</v>
      </c>
      <c r="T639" s="135">
        <f t="shared" si="395"/>
        <v>0</v>
      </c>
      <c r="U639" s="135">
        <f t="shared" si="396"/>
        <v>0</v>
      </c>
      <c r="V639" s="135">
        <f t="shared" si="397"/>
        <v>0</v>
      </c>
      <c r="W639" s="135">
        <f t="shared" si="398"/>
        <v>0</v>
      </c>
      <c r="X639" s="135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8">
        <v>39603</v>
      </c>
      <c r="E640" s="137" t="s">
        <v>314</v>
      </c>
      <c r="G640" s="43">
        <v>6.6</v>
      </c>
      <c r="H640" s="135" t="str">
        <f t="shared" si="384"/>
        <v>P, S, T &amp; D Plant - Commodity</v>
      </c>
      <c r="I640" s="42">
        <f>'Dep. Res. Class'!L$110</f>
        <v>452.51842375186715</v>
      </c>
      <c r="J640" s="135">
        <f t="shared" si="385"/>
        <v>177.7626832843705</v>
      </c>
      <c r="K640" s="135">
        <f t="shared" si="386"/>
        <v>100.57794920801507</v>
      </c>
      <c r="L640" s="135">
        <f t="shared" si="387"/>
        <v>5.2747866712265292</v>
      </c>
      <c r="M640" s="135">
        <f t="shared" si="388"/>
        <v>82.561570049005468</v>
      </c>
      <c r="N640" s="135">
        <f t="shared" si="389"/>
        <v>86.341434539249605</v>
      </c>
      <c r="O640" s="135">
        <f t="shared" si="390"/>
        <v>0</v>
      </c>
      <c r="P640" s="135">
        <f t="shared" si="391"/>
        <v>0</v>
      </c>
      <c r="Q640" s="135">
        <f t="shared" si="392"/>
        <v>0</v>
      </c>
      <c r="R640" s="135">
        <f t="shared" si="393"/>
        <v>0</v>
      </c>
      <c r="S640" s="135">
        <f t="shared" si="394"/>
        <v>0</v>
      </c>
      <c r="T640" s="135">
        <f t="shared" si="395"/>
        <v>0</v>
      </c>
      <c r="U640" s="135">
        <f t="shared" si="396"/>
        <v>0</v>
      </c>
      <c r="V640" s="135">
        <f t="shared" si="397"/>
        <v>0</v>
      </c>
      <c r="W640" s="135">
        <f t="shared" si="398"/>
        <v>0</v>
      </c>
      <c r="X640" s="135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6">
        <v>39604</v>
      </c>
      <c r="E641" s="137" t="s">
        <v>315</v>
      </c>
      <c r="G641" s="43">
        <v>6.6</v>
      </c>
      <c r="H641" s="135" t="str">
        <f t="shared" si="384"/>
        <v>P, S, T &amp; D Plant - Commodity</v>
      </c>
      <c r="I641" s="42">
        <f>'Dep. Res. Class'!L$111</f>
        <v>715.69796986885012</v>
      </c>
      <c r="J641" s="135">
        <f t="shared" si="385"/>
        <v>281.14742929190714</v>
      </c>
      <c r="K641" s="135">
        <f t="shared" si="386"/>
        <v>159.07293556122687</v>
      </c>
      <c r="L641" s="135">
        <f t="shared" si="387"/>
        <v>8.3425423451005294</v>
      </c>
      <c r="M641" s="135">
        <f t="shared" si="388"/>
        <v>130.57843608519877</v>
      </c>
      <c r="N641" s="135">
        <f t="shared" si="389"/>
        <v>136.55662658541686</v>
      </c>
      <c r="O641" s="135">
        <f t="shared" si="390"/>
        <v>0</v>
      </c>
      <c r="P641" s="135">
        <f t="shared" si="391"/>
        <v>0</v>
      </c>
      <c r="Q641" s="135">
        <f t="shared" si="392"/>
        <v>0</v>
      </c>
      <c r="R641" s="135">
        <f t="shared" si="393"/>
        <v>0</v>
      </c>
      <c r="S641" s="135">
        <f t="shared" si="394"/>
        <v>0</v>
      </c>
      <c r="T641" s="135">
        <f t="shared" si="395"/>
        <v>0</v>
      </c>
      <c r="U641" s="135">
        <f t="shared" si="396"/>
        <v>0</v>
      </c>
      <c r="V641" s="135">
        <f t="shared" si="397"/>
        <v>0</v>
      </c>
      <c r="W641" s="135">
        <f t="shared" si="398"/>
        <v>0</v>
      </c>
      <c r="X641" s="135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6">
        <v>39605</v>
      </c>
      <c r="E642" s="140" t="s">
        <v>316</v>
      </c>
      <c r="G642" s="43">
        <v>6.6</v>
      </c>
      <c r="H642" s="135" t="str">
        <f t="shared" si="384"/>
        <v>P, S, T &amp; D Plant - Commodity</v>
      </c>
      <c r="I642" s="42">
        <f>'Dep. Res. Class'!L$112</f>
        <v>210.1760077190637</v>
      </c>
      <c r="J642" s="135">
        <f t="shared" si="385"/>
        <v>82.563381142298013</v>
      </c>
      <c r="K642" s="135">
        <f t="shared" si="386"/>
        <v>46.714278843821667</v>
      </c>
      <c r="L642" s="135">
        <f t="shared" si="387"/>
        <v>2.4499192650242829</v>
      </c>
      <c r="M642" s="135">
        <f t="shared" si="388"/>
        <v>38.346419224320464</v>
      </c>
      <c r="N642" s="135">
        <f t="shared" si="389"/>
        <v>40.102009243599291</v>
      </c>
      <c r="O642" s="135">
        <f t="shared" si="390"/>
        <v>0</v>
      </c>
      <c r="P642" s="135">
        <f t="shared" si="391"/>
        <v>0</v>
      </c>
      <c r="Q642" s="135">
        <f t="shared" si="392"/>
        <v>0</v>
      </c>
      <c r="R642" s="135">
        <f t="shared" si="393"/>
        <v>0</v>
      </c>
      <c r="S642" s="135">
        <f t="shared" si="394"/>
        <v>0</v>
      </c>
      <c r="T642" s="135">
        <f t="shared" si="395"/>
        <v>0</v>
      </c>
      <c r="U642" s="135">
        <f t="shared" si="396"/>
        <v>0</v>
      </c>
      <c r="V642" s="135">
        <f t="shared" si="397"/>
        <v>0</v>
      </c>
      <c r="W642" s="135">
        <f t="shared" si="398"/>
        <v>0</v>
      </c>
      <c r="X642" s="135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6">
        <v>39700</v>
      </c>
      <c r="E643" s="137" t="s">
        <v>317</v>
      </c>
      <c r="G643" s="43">
        <v>6.6</v>
      </c>
      <c r="H643" s="135" t="str">
        <f t="shared" si="384"/>
        <v>P, S, T &amp; D Plant - Commodity</v>
      </c>
      <c r="I643" s="42">
        <f>'Dep. Res. Class'!L$113</f>
        <v>2333.6207849413663</v>
      </c>
      <c r="J643" s="135">
        <f t="shared" si="385"/>
        <v>916.71558709137435</v>
      </c>
      <c r="K643" s="135">
        <f t="shared" si="386"/>
        <v>518.67676642333083</v>
      </c>
      <c r="L643" s="135">
        <f t="shared" si="387"/>
        <v>27.201879892641877</v>
      </c>
      <c r="M643" s="135">
        <f t="shared" si="388"/>
        <v>425.76696503609878</v>
      </c>
      <c r="N643" s="135">
        <f t="shared" si="389"/>
        <v>445.25958649792074</v>
      </c>
      <c r="O643" s="135">
        <f t="shared" si="390"/>
        <v>0</v>
      </c>
      <c r="P643" s="135">
        <f t="shared" si="391"/>
        <v>0</v>
      </c>
      <c r="Q643" s="135">
        <f t="shared" si="392"/>
        <v>0</v>
      </c>
      <c r="R643" s="135">
        <f t="shared" si="393"/>
        <v>0</v>
      </c>
      <c r="S643" s="135">
        <f t="shared" si="394"/>
        <v>0</v>
      </c>
      <c r="T643" s="135">
        <f t="shared" si="395"/>
        <v>0</v>
      </c>
      <c r="U643" s="135">
        <f t="shared" si="396"/>
        <v>0</v>
      </c>
      <c r="V643" s="135">
        <f t="shared" si="397"/>
        <v>0</v>
      </c>
      <c r="W643" s="135">
        <f t="shared" si="398"/>
        <v>0</v>
      </c>
      <c r="X643" s="135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6">
        <v>39701</v>
      </c>
      <c r="E644" s="137" t="s">
        <v>318</v>
      </c>
      <c r="G644" s="43">
        <v>6.6</v>
      </c>
      <c r="H644" s="135" t="str">
        <f t="shared" si="384"/>
        <v>P, S, T &amp; D Plant - Commodity</v>
      </c>
      <c r="I644" s="42">
        <f>'Dep. Res. Class'!L$114</f>
        <v>0</v>
      </c>
      <c r="J644" s="135">
        <f t="shared" si="385"/>
        <v>0</v>
      </c>
      <c r="K644" s="135">
        <f t="shared" si="386"/>
        <v>0</v>
      </c>
      <c r="L644" s="135">
        <f t="shared" si="387"/>
        <v>0</v>
      </c>
      <c r="M644" s="135">
        <f t="shared" si="388"/>
        <v>0</v>
      </c>
      <c r="N644" s="135">
        <f t="shared" si="389"/>
        <v>0</v>
      </c>
      <c r="O644" s="135">
        <f t="shared" si="390"/>
        <v>0</v>
      </c>
      <c r="P644" s="135">
        <f t="shared" si="391"/>
        <v>0</v>
      </c>
      <c r="Q644" s="135">
        <f t="shared" si="392"/>
        <v>0</v>
      </c>
      <c r="R644" s="135">
        <f t="shared" si="393"/>
        <v>0</v>
      </c>
      <c r="S644" s="135">
        <f t="shared" si="394"/>
        <v>0</v>
      </c>
      <c r="T644" s="135">
        <f t="shared" si="395"/>
        <v>0</v>
      </c>
      <c r="U644" s="135">
        <f t="shared" si="396"/>
        <v>0</v>
      </c>
      <c r="V644" s="135">
        <f t="shared" si="397"/>
        <v>0</v>
      </c>
      <c r="W644" s="135">
        <f t="shared" si="398"/>
        <v>0</v>
      </c>
      <c r="X644" s="135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6">
        <v>39702</v>
      </c>
      <c r="E645" s="137" t="s">
        <v>319</v>
      </c>
      <c r="G645" s="43">
        <v>6.6</v>
      </c>
      <c r="H645" s="135" t="str">
        <f t="shared" si="384"/>
        <v>P, S, T &amp; D Plant - Commodity</v>
      </c>
      <c r="I645" s="42">
        <f>'Dep. Res. Class'!L$115</f>
        <v>0</v>
      </c>
      <c r="J645" s="135">
        <f t="shared" si="385"/>
        <v>0</v>
      </c>
      <c r="K645" s="135">
        <f t="shared" si="386"/>
        <v>0</v>
      </c>
      <c r="L645" s="135">
        <f t="shared" si="387"/>
        <v>0</v>
      </c>
      <c r="M645" s="135">
        <f t="shared" si="388"/>
        <v>0</v>
      </c>
      <c r="N645" s="135">
        <f t="shared" si="389"/>
        <v>0</v>
      </c>
      <c r="O645" s="135">
        <f t="shared" si="390"/>
        <v>0</v>
      </c>
      <c r="P645" s="135">
        <f t="shared" si="391"/>
        <v>0</v>
      </c>
      <c r="Q645" s="135">
        <f t="shared" si="392"/>
        <v>0</v>
      </c>
      <c r="R645" s="135">
        <f t="shared" si="393"/>
        <v>0</v>
      </c>
      <c r="S645" s="135">
        <f t="shared" si="394"/>
        <v>0</v>
      </c>
      <c r="T645" s="135">
        <f t="shared" si="395"/>
        <v>0</v>
      </c>
      <c r="U645" s="135">
        <f t="shared" si="396"/>
        <v>0</v>
      </c>
      <c r="V645" s="135">
        <f t="shared" si="397"/>
        <v>0</v>
      </c>
      <c r="W645" s="135">
        <f t="shared" si="398"/>
        <v>0</v>
      </c>
      <c r="X645" s="135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6">
        <v>39705</v>
      </c>
      <c r="E646" s="137" t="s">
        <v>320</v>
      </c>
      <c r="G646" s="43">
        <v>6.6</v>
      </c>
      <c r="H646" s="135" t="str">
        <f t="shared" si="384"/>
        <v>P, S, T &amp; D Plant - Commodity</v>
      </c>
      <c r="I646" s="42">
        <f>'Dep. Res. Class'!L$116</f>
        <v>0</v>
      </c>
      <c r="J646" s="135">
        <f t="shared" si="385"/>
        <v>0</v>
      </c>
      <c r="K646" s="135">
        <f t="shared" si="386"/>
        <v>0</v>
      </c>
      <c r="L646" s="135">
        <f t="shared" si="387"/>
        <v>0</v>
      </c>
      <c r="M646" s="135">
        <f t="shared" si="388"/>
        <v>0</v>
      </c>
      <c r="N646" s="135">
        <f t="shared" si="389"/>
        <v>0</v>
      </c>
      <c r="O646" s="135">
        <f t="shared" si="390"/>
        <v>0</v>
      </c>
      <c r="P646" s="135">
        <f t="shared" si="391"/>
        <v>0</v>
      </c>
      <c r="Q646" s="135">
        <f t="shared" si="392"/>
        <v>0</v>
      </c>
      <c r="R646" s="135">
        <f t="shared" si="393"/>
        <v>0</v>
      </c>
      <c r="S646" s="135">
        <f t="shared" si="394"/>
        <v>0</v>
      </c>
      <c r="T646" s="135">
        <f t="shared" si="395"/>
        <v>0</v>
      </c>
      <c r="U646" s="135">
        <f t="shared" si="396"/>
        <v>0</v>
      </c>
      <c r="V646" s="135">
        <f t="shared" si="397"/>
        <v>0</v>
      </c>
      <c r="W646" s="135">
        <f t="shared" si="398"/>
        <v>0</v>
      </c>
      <c r="X646" s="135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6">
        <v>39800</v>
      </c>
      <c r="E647" s="137" t="s">
        <v>321</v>
      </c>
      <c r="G647" s="43">
        <v>6.6</v>
      </c>
      <c r="H647" s="135" t="str">
        <f t="shared" si="384"/>
        <v>P, S, T &amp; D Plant - Commodity</v>
      </c>
      <c r="I647" s="42">
        <f>'Dep. Res. Class'!L$117</f>
        <v>19641.227305675948</v>
      </c>
      <c r="J647" s="135">
        <f t="shared" si="385"/>
        <v>7715.6577182141682</v>
      </c>
      <c r="K647" s="135">
        <f t="shared" si="386"/>
        <v>4365.5114546597579</v>
      </c>
      <c r="L647" s="135">
        <f t="shared" si="387"/>
        <v>228.94821196345282</v>
      </c>
      <c r="M647" s="135">
        <f t="shared" si="388"/>
        <v>3583.5238499265915</v>
      </c>
      <c r="N647" s="135">
        <f t="shared" si="389"/>
        <v>3747.5860709119788</v>
      </c>
      <c r="O647" s="135">
        <f t="shared" si="390"/>
        <v>0</v>
      </c>
      <c r="P647" s="135">
        <f t="shared" si="391"/>
        <v>0</v>
      </c>
      <c r="Q647" s="135">
        <f t="shared" si="392"/>
        <v>0</v>
      </c>
      <c r="R647" s="135">
        <f t="shared" si="393"/>
        <v>0</v>
      </c>
      <c r="S647" s="135">
        <f t="shared" si="394"/>
        <v>0</v>
      </c>
      <c r="T647" s="135">
        <f t="shared" si="395"/>
        <v>0</v>
      </c>
      <c r="U647" s="135">
        <f t="shared" si="396"/>
        <v>0</v>
      </c>
      <c r="V647" s="135">
        <f t="shared" si="397"/>
        <v>0</v>
      </c>
      <c r="W647" s="135">
        <f t="shared" si="398"/>
        <v>0</v>
      </c>
      <c r="X647" s="135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6">
        <v>39900</v>
      </c>
      <c r="E648" s="137" t="s">
        <v>322</v>
      </c>
      <c r="G648" s="43">
        <v>6.6</v>
      </c>
      <c r="H648" s="135" t="str">
        <f t="shared" si="384"/>
        <v>P, S, T &amp; D Plant - Commodity</v>
      </c>
      <c r="I648" s="42">
        <f>'Dep. Res. Class'!L$118</f>
        <v>0</v>
      </c>
      <c r="J648" s="135">
        <f t="shared" si="385"/>
        <v>0</v>
      </c>
      <c r="K648" s="135">
        <f t="shared" si="386"/>
        <v>0</v>
      </c>
      <c r="L648" s="135">
        <f t="shared" si="387"/>
        <v>0</v>
      </c>
      <c r="M648" s="135">
        <f t="shared" si="388"/>
        <v>0</v>
      </c>
      <c r="N648" s="135">
        <f t="shared" si="389"/>
        <v>0</v>
      </c>
      <c r="O648" s="135">
        <f t="shared" si="390"/>
        <v>0</v>
      </c>
      <c r="P648" s="135">
        <f t="shared" si="391"/>
        <v>0</v>
      </c>
      <c r="Q648" s="135">
        <f t="shared" si="392"/>
        <v>0</v>
      </c>
      <c r="R648" s="135">
        <f t="shared" si="393"/>
        <v>0</v>
      </c>
      <c r="S648" s="135">
        <f t="shared" si="394"/>
        <v>0</v>
      </c>
      <c r="T648" s="135">
        <f t="shared" si="395"/>
        <v>0</v>
      </c>
      <c r="U648" s="135">
        <f t="shared" si="396"/>
        <v>0</v>
      </c>
      <c r="V648" s="135">
        <f t="shared" si="397"/>
        <v>0</v>
      </c>
      <c r="W648" s="135">
        <f t="shared" si="398"/>
        <v>0</v>
      </c>
      <c r="X648" s="135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6">
        <v>39901</v>
      </c>
      <c r="E649" s="137" t="s">
        <v>323</v>
      </c>
      <c r="G649" s="43">
        <v>6.6</v>
      </c>
      <c r="H649" s="135" t="str">
        <f t="shared" si="384"/>
        <v>P, S, T &amp; D Plant - Commodity</v>
      </c>
      <c r="I649" s="42">
        <f>'Dep. Res. Class'!L$119</f>
        <v>54.329344007051759</v>
      </c>
      <c r="J649" s="135">
        <f t="shared" si="385"/>
        <v>21.342180704379125</v>
      </c>
      <c r="K649" s="135">
        <f t="shared" si="386"/>
        <v>12.075384592611261</v>
      </c>
      <c r="L649" s="135">
        <f t="shared" si="387"/>
        <v>0.63329067852940668</v>
      </c>
      <c r="M649" s="135">
        <f t="shared" si="388"/>
        <v>9.9123388253785141</v>
      </c>
      <c r="N649" s="135">
        <f t="shared" si="389"/>
        <v>10.366149206153459</v>
      </c>
      <c r="O649" s="135">
        <f t="shared" si="390"/>
        <v>0</v>
      </c>
      <c r="P649" s="135">
        <f t="shared" si="391"/>
        <v>0</v>
      </c>
      <c r="Q649" s="135">
        <f t="shared" si="392"/>
        <v>0</v>
      </c>
      <c r="R649" s="135">
        <f t="shared" si="393"/>
        <v>0</v>
      </c>
      <c r="S649" s="135">
        <f t="shared" si="394"/>
        <v>0</v>
      </c>
      <c r="T649" s="135">
        <f t="shared" si="395"/>
        <v>0</v>
      </c>
      <c r="U649" s="135">
        <f t="shared" si="396"/>
        <v>0</v>
      </c>
      <c r="V649" s="135">
        <f t="shared" si="397"/>
        <v>0</v>
      </c>
      <c r="W649" s="135">
        <f t="shared" si="398"/>
        <v>0</v>
      </c>
      <c r="X649" s="135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6">
        <v>39902</v>
      </c>
      <c r="E650" s="137" t="s">
        <v>324</v>
      </c>
      <c r="G650" s="43">
        <v>6.6</v>
      </c>
      <c r="H650" s="135" t="str">
        <f t="shared" si="384"/>
        <v>P, S, T &amp; D Plant - Commodity</v>
      </c>
      <c r="I650" s="42">
        <f>'Dep. Res. Class'!L$120</f>
        <v>0</v>
      </c>
      <c r="J650" s="135">
        <f t="shared" si="385"/>
        <v>0</v>
      </c>
      <c r="K650" s="135">
        <f t="shared" si="386"/>
        <v>0</v>
      </c>
      <c r="L650" s="135">
        <f t="shared" si="387"/>
        <v>0</v>
      </c>
      <c r="M650" s="135">
        <f t="shared" si="388"/>
        <v>0</v>
      </c>
      <c r="N650" s="135">
        <f t="shared" si="389"/>
        <v>0</v>
      </c>
      <c r="O650" s="135">
        <f t="shared" si="390"/>
        <v>0</v>
      </c>
      <c r="P650" s="135">
        <f t="shared" si="391"/>
        <v>0</v>
      </c>
      <c r="Q650" s="135">
        <f t="shared" si="392"/>
        <v>0</v>
      </c>
      <c r="R650" s="135">
        <f t="shared" si="393"/>
        <v>0</v>
      </c>
      <c r="S650" s="135">
        <f t="shared" si="394"/>
        <v>0</v>
      </c>
      <c r="T650" s="135">
        <f t="shared" si="395"/>
        <v>0</v>
      </c>
      <c r="U650" s="135">
        <f t="shared" si="396"/>
        <v>0</v>
      </c>
      <c r="V650" s="135">
        <f t="shared" si="397"/>
        <v>0</v>
      </c>
      <c r="W650" s="135">
        <f t="shared" si="398"/>
        <v>0</v>
      </c>
      <c r="X650" s="135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6">
        <v>39903</v>
      </c>
      <c r="E651" s="137" t="s">
        <v>325</v>
      </c>
      <c r="G651" s="43">
        <v>6.6</v>
      </c>
      <c r="H651" s="135" t="str">
        <f t="shared" si="384"/>
        <v>P, S, T &amp; D Plant - Commodity</v>
      </c>
      <c r="I651" s="42">
        <f>'Dep. Res. Class'!L$121</f>
        <v>563.56794652525957</v>
      </c>
      <c r="J651" s="135">
        <f t="shared" si="385"/>
        <v>221.38623562943809</v>
      </c>
      <c r="K651" s="135">
        <f t="shared" si="386"/>
        <v>125.26011168987026</v>
      </c>
      <c r="L651" s="135">
        <f t="shared" si="387"/>
        <v>6.5692368235861887</v>
      </c>
      <c r="M651" s="135">
        <f t="shared" si="388"/>
        <v>102.82245330177544</v>
      </c>
      <c r="N651" s="135">
        <f t="shared" si="389"/>
        <v>107.52990908058966</v>
      </c>
      <c r="O651" s="135">
        <f t="shared" si="390"/>
        <v>0</v>
      </c>
      <c r="P651" s="135">
        <f t="shared" si="391"/>
        <v>0</v>
      </c>
      <c r="Q651" s="135">
        <f t="shared" si="392"/>
        <v>0</v>
      </c>
      <c r="R651" s="135">
        <f t="shared" si="393"/>
        <v>0</v>
      </c>
      <c r="S651" s="135">
        <f t="shared" si="394"/>
        <v>0</v>
      </c>
      <c r="T651" s="135">
        <f t="shared" si="395"/>
        <v>0</v>
      </c>
      <c r="U651" s="135">
        <f t="shared" si="396"/>
        <v>0</v>
      </c>
      <c r="V651" s="135">
        <f t="shared" si="397"/>
        <v>0</v>
      </c>
      <c r="W651" s="135">
        <f t="shared" si="398"/>
        <v>0</v>
      </c>
      <c r="X651" s="135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6">
        <v>39904</v>
      </c>
      <c r="E652" s="137" t="s">
        <v>326</v>
      </c>
      <c r="G652" s="43">
        <v>6.6</v>
      </c>
      <c r="H652" s="135" t="str">
        <f t="shared" si="384"/>
        <v>P, S, T &amp; D Plant - Commodity</v>
      </c>
      <c r="I652" s="42">
        <f>'Dep. Res. Class'!L$122</f>
        <v>0</v>
      </c>
      <c r="J652" s="135">
        <f t="shared" si="385"/>
        <v>0</v>
      </c>
      <c r="K652" s="135">
        <f t="shared" si="386"/>
        <v>0</v>
      </c>
      <c r="L652" s="135">
        <f t="shared" si="387"/>
        <v>0</v>
      </c>
      <c r="M652" s="135">
        <f t="shared" si="388"/>
        <v>0</v>
      </c>
      <c r="N652" s="135">
        <f t="shared" si="389"/>
        <v>0</v>
      </c>
      <c r="O652" s="135">
        <f t="shared" si="390"/>
        <v>0</v>
      </c>
      <c r="P652" s="135">
        <f t="shared" si="391"/>
        <v>0</v>
      </c>
      <c r="Q652" s="135">
        <f t="shared" si="392"/>
        <v>0</v>
      </c>
      <c r="R652" s="135">
        <f t="shared" si="393"/>
        <v>0</v>
      </c>
      <c r="S652" s="135">
        <f t="shared" si="394"/>
        <v>0</v>
      </c>
      <c r="T652" s="135">
        <f t="shared" si="395"/>
        <v>0</v>
      </c>
      <c r="U652" s="135">
        <f t="shared" si="396"/>
        <v>0</v>
      </c>
      <c r="V652" s="135">
        <f t="shared" si="397"/>
        <v>0</v>
      </c>
      <c r="W652" s="135">
        <f t="shared" si="398"/>
        <v>0</v>
      </c>
      <c r="X652" s="135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6">
        <v>39905</v>
      </c>
      <c r="E653" s="137" t="s">
        <v>327</v>
      </c>
      <c r="G653" s="43">
        <v>6.6</v>
      </c>
      <c r="H653" s="135" t="str">
        <f t="shared" si="384"/>
        <v>P, S, T &amp; D Plant - Commodity</v>
      </c>
      <c r="I653" s="42">
        <f>'Dep. Res. Class'!L$123</f>
        <v>0</v>
      </c>
      <c r="J653" s="135">
        <f t="shared" si="385"/>
        <v>0</v>
      </c>
      <c r="K653" s="135">
        <f t="shared" si="386"/>
        <v>0</v>
      </c>
      <c r="L653" s="135">
        <f t="shared" si="387"/>
        <v>0</v>
      </c>
      <c r="M653" s="135">
        <f t="shared" si="388"/>
        <v>0</v>
      </c>
      <c r="N653" s="135">
        <f t="shared" si="389"/>
        <v>0</v>
      </c>
      <c r="O653" s="135">
        <f t="shared" si="390"/>
        <v>0</v>
      </c>
      <c r="P653" s="135">
        <f t="shared" si="391"/>
        <v>0</v>
      </c>
      <c r="Q653" s="135">
        <f t="shared" si="392"/>
        <v>0</v>
      </c>
      <c r="R653" s="135">
        <f t="shared" si="393"/>
        <v>0</v>
      </c>
      <c r="S653" s="135">
        <f t="shared" si="394"/>
        <v>0</v>
      </c>
      <c r="T653" s="135">
        <f t="shared" si="395"/>
        <v>0</v>
      </c>
      <c r="U653" s="135">
        <f t="shared" si="396"/>
        <v>0</v>
      </c>
      <c r="V653" s="135">
        <f t="shared" si="397"/>
        <v>0</v>
      </c>
      <c r="W653" s="135">
        <f t="shared" si="398"/>
        <v>0</v>
      </c>
      <c r="X653" s="135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6">
        <v>39906</v>
      </c>
      <c r="E654" s="137" t="s">
        <v>328</v>
      </c>
      <c r="G654" s="43">
        <v>6.6</v>
      </c>
      <c r="H654" s="135" t="str">
        <f t="shared" si="384"/>
        <v>P, S, T &amp; D Plant - Commodity</v>
      </c>
      <c r="I654" s="42">
        <f>'Dep. Res. Class'!L$124</f>
        <v>12408.93937463522</v>
      </c>
      <c r="J654" s="135">
        <f t="shared" si="385"/>
        <v>4874.6001138680349</v>
      </c>
      <c r="K654" s="135">
        <f t="shared" si="386"/>
        <v>2758.0438908974916</v>
      </c>
      <c r="L654" s="135">
        <f t="shared" si="387"/>
        <v>144.64495715930252</v>
      </c>
      <c r="M654" s="135">
        <f t="shared" si="388"/>
        <v>2263.9995713734311</v>
      </c>
      <c r="N654" s="135">
        <f t="shared" si="389"/>
        <v>2367.6508413369611</v>
      </c>
      <c r="O654" s="135">
        <f t="shared" si="390"/>
        <v>0</v>
      </c>
      <c r="P654" s="135">
        <f t="shared" si="391"/>
        <v>0</v>
      </c>
      <c r="Q654" s="135">
        <f t="shared" si="392"/>
        <v>0</v>
      </c>
      <c r="R654" s="135">
        <f t="shared" si="393"/>
        <v>0</v>
      </c>
      <c r="S654" s="135">
        <f t="shared" si="394"/>
        <v>0</v>
      </c>
      <c r="T654" s="135">
        <f t="shared" si="395"/>
        <v>0</v>
      </c>
      <c r="U654" s="135">
        <f t="shared" si="396"/>
        <v>0</v>
      </c>
      <c r="V654" s="135">
        <f t="shared" si="397"/>
        <v>0</v>
      </c>
      <c r="W654" s="135">
        <f t="shared" si="398"/>
        <v>0</v>
      </c>
      <c r="X654" s="135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6">
        <v>39907</v>
      </c>
      <c r="E655" s="137" t="s">
        <v>329</v>
      </c>
      <c r="G655" s="43">
        <v>6.6</v>
      </c>
      <c r="H655" s="135" t="str">
        <f t="shared" si="384"/>
        <v>P, S, T &amp; D Plant - Commodity</v>
      </c>
      <c r="I655" s="42">
        <f>'Dep. Res. Class'!L$125</f>
        <v>0</v>
      </c>
      <c r="J655" s="135">
        <f t="shared" si="385"/>
        <v>0</v>
      </c>
      <c r="K655" s="135">
        <f t="shared" si="386"/>
        <v>0</v>
      </c>
      <c r="L655" s="135">
        <f t="shared" si="387"/>
        <v>0</v>
      </c>
      <c r="M655" s="135">
        <f t="shared" si="388"/>
        <v>0</v>
      </c>
      <c r="N655" s="135">
        <f t="shared" si="389"/>
        <v>0</v>
      </c>
      <c r="O655" s="135">
        <f t="shared" si="390"/>
        <v>0</v>
      </c>
      <c r="P655" s="135">
        <f t="shared" si="391"/>
        <v>0</v>
      </c>
      <c r="Q655" s="135">
        <f t="shared" si="392"/>
        <v>0</v>
      </c>
      <c r="R655" s="135">
        <f t="shared" si="393"/>
        <v>0</v>
      </c>
      <c r="S655" s="135">
        <f t="shared" si="394"/>
        <v>0</v>
      </c>
      <c r="T655" s="135">
        <f t="shared" si="395"/>
        <v>0</v>
      </c>
      <c r="U655" s="135">
        <f t="shared" si="396"/>
        <v>0</v>
      </c>
      <c r="V655" s="135">
        <f t="shared" si="397"/>
        <v>0</v>
      </c>
      <c r="W655" s="135">
        <f t="shared" si="398"/>
        <v>0</v>
      </c>
      <c r="X655" s="135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6">
        <v>39908</v>
      </c>
      <c r="E656" s="137" t="s">
        <v>330</v>
      </c>
      <c r="G656" s="43">
        <v>6.6</v>
      </c>
      <c r="H656" s="135" t="str">
        <f t="shared" si="384"/>
        <v>P, S, T &amp; D Plant - Commodity</v>
      </c>
      <c r="I656" s="42">
        <f>'Dep. Res. Class'!L$126</f>
        <v>0</v>
      </c>
      <c r="J656" s="135">
        <f t="shared" si="385"/>
        <v>0</v>
      </c>
      <c r="K656" s="135">
        <f t="shared" si="386"/>
        <v>0</v>
      </c>
      <c r="L656" s="135">
        <f t="shared" si="387"/>
        <v>0</v>
      </c>
      <c r="M656" s="135">
        <f t="shared" si="388"/>
        <v>0</v>
      </c>
      <c r="N656" s="135">
        <f t="shared" si="389"/>
        <v>0</v>
      </c>
      <c r="O656" s="135">
        <f t="shared" si="390"/>
        <v>0</v>
      </c>
      <c r="P656" s="135">
        <f t="shared" si="391"/>
        <v>0</v>
      </c>
      <c r="Q656" s="135">
        <f t="shared" si="392"/>
        <v>0</v>
      </c>
      <c r="R656" s="135">
        <f t="shared" si="393"/>
        <v>0</v>
      </c>
      <c r="S656" s="135">
        <f t="shared" si="394"/>
        <v>0</v>
      </c>
      <c r="T656" s="135">
        <f t="shared" si="395"/>
        <v>0</v>
      </c>
      <c r="U656" s="135">
        <f t="shared" si="396"/>
        <v>0</v>
      </c>
      <c r="V656" s="135">
        <f t="shared" si="397"/>
        <v>0</v>
      </c>
      <c r="W656" s="135">
        <f t="shared" si="398"/>
        <v>0</v>
      </c>
      <c r="X656" s="135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6">
        <v>39909</v>
      </c>
      <c r="E657" s="137" t="s">
        <v>331</v>
      </c>
      <c r="G657" s="43">
        <v>6.6</v>
      </c>
      <c r="H657" s="135" t="str">
        <f t="shared" si="384"/>
        <v>P, S, T &amp; D Plant - Commodity</v>
      </c>
      <c r="I657" s="42">
        <f>'Dep. Res. Class'!L$127</f>
        <v>1430.4515197541209</v>
      </c>
      <c r="J657" s="135">
        <f t="shared" si="385"/>
        <v>561.92386235113827</v>
      </c>
      <c r="K657" s="135">
        <f t="shared" si="386"/>
        <v>317.93596182339815</v>
      </c>
      <c r="L657" s="135">
        <f t="shared" si="387"/>
        <v>16.674076046839932</v>
      </c>
      <c r="M657" s="135">
        <f t="shared" si="388"/>
        <v>260.98456361335917</v>
      </c>
      <c r="N657" s="135">
        <f t="shared" si="389"/>
        <v>272.93305591938548</v>
      </c>
      <c r="O657" s="135">
        <f t="shared" si="390"/>
        <v>0</v>
      </c>
      <c r="P657" s="135">
        <f t="shared" si="391"/>
        <v>0</v>
      </c>
      <c r="Q657" s="135">
        <f t="shared" si="392"/>
        <v>0</v>
      </c>
      <c r="R657" s="135">
        <f t="shared" si="393"/>
        <v>0</v>
      </c>
      <c r="S657" s="135">
        <f t="shared" si="394"/>
        <v>0</v>
      </c>
      <c r="T657" s="135">
        <f t="shared" si="395"/>
        <v>0</v>
      </c>
      <c r="U657" s="135">
        <f t="shared" si="396"/>
        <v>0</v>
      </c>
      <c r="V657" s="135">
        <f t="shared" si="397"/>
        <v>0</v>
      </c>
      <c r="W657" s="135">
        <f t="shared" si="398"/>
        <v>0</v>
      </c>
      <c r="X657" s="135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46"/>
      <c r="E658" s="137" t="s">
        <v>332</v>
      </c>
      <c r="G658" s="43">
        <v>6.6</v>
      </c>
      <c r="H658" s="135" t="str">
        <f t="shared" si="384"/>
        <v>P, S, T &amp; D Plant - Commodity</v>
      </c>
      <c r="I658" s="42">
        <f>'Dep. Res. Class'!L$128</f>
        <v>0</v>
      </c>
      <c r="J658" s="135">
        <f t="shared" si="385"/>
        <v>0</v>
      </c>
      <c r="K658" s="135">
        <f t="shared" si="386"/>
        <v>0</v>
      </c>
      <c r="L658" s="135">
        <f t="shared" si="387"/>
        <v>0</v>
      </c>
      <c r="M658" s="135">
        <f t="shared" si="388"/>
        <v>0</v>
      </c>
      <c r="N658" s="135">
        <f t="shared" si="389"/>
        <v>0</v>
      </c>
      <c r="O658" s="135">
        <f t="shared" si="390"/>
        <v>0</v>
      </c>
      <c r="P658" s="135">
        <f t="shared" si="391"/>
        <v>0</v>
      </c>
      <c r="Q658" s="135">
        <f t="shared" si="392"/>
        <v>0</v>
      </c>
      <c r="R658" s="135">
        <f t="shared" si="393"/>
        <v>0</v>
      </c>
      <c r="S658" s="135">
        <f t="shared" si="394"/>
        <v>0</v>
      </c>
      <c r="T658" s="135">
        <f t="shared" si="395"/>
        <v>0</v>
      </c>
      <c r="U658" s="135">
        <f t="shared" si="396"/>
        <v>0</v>
      </c>
      <c r="V658" s="135">
        <f t="shared" si="397"/>
        <v>0</v>
      </c>
      <c r="W658" s="135">
        <f t="shared" si="398"/>
        <v>0</v>
      </c>
      <c r="X658" s="135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6"/>
      <c r="E659" s="137" t="s">
        <v>366</v>
      </c>
      <c r="G659" s="43">
        <v>6.6</v>
      </c>
      <c r="H659" s="135" t="str">
        <f t="shared" si="384"/>
        <v>P, S, T &amp; D Plant - Commodity</v>
      </c>
      <c r="I659" s="42">
        <f>'Dep. Res. Class'!L$129</f>
        <v>-38413.247436273705</v>
      </c>
      <c r="J659" s="135">
        <f t="shared" si="385"/>
        <v>-15089.865029855162</v>
      </c>
      <c r="K659" s="135">
        <f t="shared" si="386"/>
        <v>-8537.8306092548592</v>
      </c>
      <c r="L659" s="135">
        <f t="shared" si="387"/>
        <v>-447.76449960960764</v>
      </c>
      <c r="M659" s="135">
        <f t="shared" si="388"/>
        <v>-7008.4616505221475</v>
      </c>
      <c r="N659" s="135">
        <f t="shared" si="389"/>
        <v>-7329.325647031932</v>
      </c>
      <c r="O659" s="135">
        <f t="shared" si="390"/>
        <v>0</v>
      </c>
      <c r="P659" s="135">
        <f t="shared" si="391"/>
        <v>0</v>
      </c>
      <c r="Q659" s="135">
        <f t="shared" si="392"/>
        <v>0</v>
      </c>
      <c r="R659" s="135">
        <f t="shared" si="393"/>
        <v>0</v>
      </c>
      <c r="S659" s="135">
        <f t="shared" si="394"/>
        <v>0</v>
      </c>
      <c r="T659" s="135">
        <f t="shared" si="395"/>
        <v>0</v>
      </c>
      <c r="U659" s="135">
        <f t="shared" si="396"/>
        <v>0</v>
      </c>
      <c r="V659" s="135">
        <f t="shared" si="397"/>
        <v>0</v>
      </c>
      <c r="W659" s="135">
        <f t="shared" si="398"/>
        <v>0</v>
      </c>
      <c r="X659" s="135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6"/>
      <c r="E660" s="153" t="s">
        <v>473</v>
      </c>
      <c r="G660" s="43">
        <v>6.6</v>
      </c>
      <c r="H660" s="135" t="str">
        <f t="shared" si="384"/>
        <v>P, S, T &amp; D Plant - Commodity</v>
      </c>
      <c r="I660" s="42">
        <f>'Dep. Res. Class'!L$130</f>
        <v>0</v>
      </c>
      <c r="J660" s="135">
        <f t="shared" si="385"/>
        <v>0</v>
      </c>
      <c r="K660" s="135">
        <f t="shared" si="386"/>
        <v>0</v>
      </c>
      <c r="L660" s="135">
        <f t="shared" si="387"/>
        <v>0</v>
      </c>
      <c r="M660" s="135">
        <f t="shared" si="388"/>
        <v>0</v>
      </c>
      <c r="N660" s="135">
        <f t="shared" si="389"/>
        <v>0</v>
      </c>
      <c r="O660" s="135">
        <f t="shared" si="390"/>
        <v>0</v>
      </c>
      <c r="P660" s="135">
        <f t="shared" si="391"/>
        <v>0</v>
      </c>
      <c r="Q660" s="135">
        <f t="shared" si="392"/>
        <v>0</v>
      </c>
      <c r="R660" s="135">
        <f t="shared" si="393"/>
        <v>0</v>
      </c>
      <c r="S660" s="135">
        <f t="shared" si="394"/>
        <v>0</v>
      </c>
      <c r="T660" s="135">
        <f t="shared" si="395"/>
        <v>0</v>
      </c>
      <c r="U660" s="135">
        <f t="shared" si="396"/>
        <v>0</v>
      </c>
      <c r="V660" s="135">
        <f t="shared" si="397"/>
        <v>0</v>
      </c>
      <c r="W660" s="135">
        <f t="shared" si="398"/>
        <v>0</v>
      </c>
      <c r="X660" s="135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0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55613.306036482558</v>
      </c>
      <c r="J662" s="135">
        <f>SUM(J625:J660)</f>
        <v>21846.55914204472</v>
      </c>
      <c r="K662" s="135">
        <f t="shared" ref="K662:X662" si="402">SUM(K625:K660)</f>
        <v>12360.761410444255</v>
      </c>
      <c r="L662" s="135">
        <f t="shared" si="402"/>
        <v>648.25719799849298</v>
      </c>
      <c r="M662" s="135">
        <f t="shared" si="402"/>
        <v>10146.596516268115</v>
      </c>
      <c r="N662" s="135">
        <f t="shared" si="402"/>
        <v>10611.131769726981</v>
      </c>
      <c r="O662" s="135">
        <f t="shared" si="402"/>
        <v>0</v>
      </c>
      <c r="P662" s="135">
        <f t="shared" si="402"/>
        <v>0</v>
      </c>
      <c r="Q662" s="135">
        <f t="shared" si="402"/>
        <v>0</v>
      </c>
      <c r="R662" s="135">
        <f t="shared" si="402"/>
        <v>0</v>
      </c>
      <c r="S662" s="135">
        <f t="shared" si="402"/>
        <v>0</v>
      </c>
      <c r="T662" s="135">
        <f t="shared" si="402"/>
        <v>0</v>
      </c>
      <c r="U662" s="135">
        <f t="shared" si="402"/>
        <v>0</v>
      </c>
      <c r="V662" s="135">
        <f t="shared" si="402"/>
        <v>0</v>
      </c>
      <c r="W662" s="135">
        <f t="shared" si="402"/>
        <v>0</v>
      </c>
      <c r="X662" s="135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0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365</v>
      </c>
      <c r="E664" s="44"/>
      <c r="G664" s="43"/>
      <c r="H664" s="44"/>
      <c r="I664" s="42">
        <f>'Dep. Res. Class'!L$134</f>
        <v>2753117.0377058191</v>
      </c>
      <c r="J664" s="42">
        <f>J662+J621+J595+J582+J560+J548</f>
        <v>1081506.1803690472</v>
      </c>
      <c r="K664" s="42">
        <f t="shared" ref="K664:X664" si="403">K662+K621+K595+K582+K560+K548</f>
        <v>611915.12002157269</v>
      </c>
      <c r="L664" s="42">
        <f t="shared" si="403"/>
        <v>32091.743214372051</v>
      </c>
      <c r="M664" s="42">
        <f t="shared" si="403"/>
        <v>502303.67037231917</v>
      </c>
      <c r="N664" s="42">
        <f t="shared" si="403"/>
        <v>525300.32372850738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0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358</v>
      </c>
      <c r="E666" s="44"/>
      <c r="G666" s="43"/>
      <c r="H666" s="44"/>
      <c r="I666" s="42"/>
      <c r="J666" s="150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0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333</v>
      </c>
      <c r="E668" s="44"/>
      <c r="G668" s="43"/>
      <c r="H668" s="44"/>
      <c r="I668" s="42"/>
      <c r="J668" s="150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0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6">
        <v>30100</v>
      </c>
      <c r="D670" s="44"/>
      <c r="E670" s="137" t="s">
        <v>334</v>
      </c>
      <c r="G670" s="43">
        <v>99</v>
      </c>
      <c r="H670" s="135" t="str">
        <f>VLOOKUP($G670,alloc,3)</f>
        <v>-</v>
      </c>
      <c r="I670" s="42">
        <f>'Dep. Res. Class'!L$140</f>
        <v>0</v>
      </c>
      <c r="J670" s="135">
        <f>$I670*VLOOKUP($G670,alloc,6)</f>
        <v>0</v>
      </c>
      <c r="K670" s="135">
        <f>$I670*VLOOKUP($G670,alloc,7)</f>
        <v>0</v>
      </c>
      <c r="L670" s="135">
        <f>$I670*VLOOKUP($G670,alloc,8)</f>
        <v>0</v>
      </c>
      <c r="M670" s="135">
        <f>$I670*VLOOKUP($G670,alloc,9)</f>
        <v>0</v>
      </c>
      <c r="N670" s="135">
        <f>$I670*VLOOKUP($G670,alloc,10)</f>
        <v>0</v>
      </c>
      <c r="O670" s="135">
        <f>$I670*VLOOKUP($G670,alloc,11)</f>
        <v>0</v>
      </c>
      <c r="P670" s="135">
        <f>$I670*VLOOKUP($G670,alloc,12)</f>
        <v>0</v>
      </c>
      <c r="Q670" s="135">
        <f>$I670*VLOOKUP($G670,alloc,13)</f>
        <v>0</v>
      </c>
      <c r="R670" s="135">
        <f>$I670*VLOOKUP($G670,alloc,14)</f>
        <v>0</v>
      </c>
      <c r="S670" s="135">
        <f>$I670*VLOOKUP($G670,alloc,15)</f>
        <v>0</v>
      </c>
      <c r="T670" s="135">
        <f>$I670*VLOOKUP($G670,alloc,16)</f>
        <v>0</v>
      </c>
      <c r="U670" s="135">
        <f>$I670*VLOOKUP($G670,alloc,17)</f>
        <v>0</v>
      </c>
      <c r="V670" s="135">
        <f>$I670*VLOOKUP($G670,alloc,18)</f>
        <v>0</v>
      </c>
      <c r="W670" s="135">
        <f>$I670*VLOOKUP($G670,alloc,19)</f>
        <v>0</v>
      </c>
      <c r="X670" s="135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6">
        <v>30200</v>
      </c>
      <c r="D671" s="44"/>
      <c r="E671" s="137" t="s">
        <v>196</v>
      </c>
      <c r="G671" s="43">
        <v>99</v>
      </c>
      <c r="H671" s="135" t="str">
        <f>VLOOKUP($G671,alloc,3)</f>
        <v>-</v>
      </c>
      <c r="I671" s="42">
        <f>'Dep. Res. Class'!L$141</f>
        <v>0</v>
      </c>
      <c r="J671" s="135">
        <f>$I671*VLOOKUP($G671,alloc,6)</f>
        <v>0</v>
      </c>
      <c r="K671" s="135">
        <f>$I671*VLOOKUP($G671,alloc,7)</f>
        <v>0</v>
      </c>
      <c r="L671" s="135">
        <f>$I671*VLOOKUP($G671,alloc,8)</f>
        <v>0</v>
      </c>
      <c r="M671" s="135">
        <f>$I671*VLOOKUP($G671,alloc,9)</f>
        <v>0</v>
      </c>
      <c r="N671" s="135">
        <f>$I671*VLOOKUP($G671,alloc,10)</f>
        <v>0</v>
      </c>
      <c r="O671" s="135">
        <f>$I671*VLOOKUP($G671,alloc,11)</f>
        <v>0</v>
      </c>
      <c r="P671" s="135">
        <f>$I671*VLOOKUP($G671,alloc,12)</f>
        <v>0</v>
      </c>
      <c r="Q671" s="135">
        <f>$I671*VLOOKUP($G671,alloc,13)</f>
        <v>0</v>
      </c>
      <c r="R671" s="135">
        <f>$I671*VLOOKUP($G671,alloc,14)</f>
        <v>0</v>
      </c>
      <c r="S671" s="135">
        <f>$I671*VLOOKUP($G671,alloc,15)</f>
        <v>0</v>
      </c>
      <c r="T671" s="135">
        <f>$I671*VLOOKUP($G671,alloc,16)</f>
        <v>0</v>
      </c>
      <c r="U671" s="135">
        <f>$I671*VLOOKUP($G671,alloc,17)</f>
        <v>0</v>
      </c>
      <c r="V671" s="135">
        <f>$I671*VLOOKUP($G671,alloc,18)</f>
        <v>0</v>
      </c>
      <c r="W671" s="135">
        <f>$I671*VLOOKUP($G671,alloc,19)</f>
        <v>0</v>
      </c>
      <c r="X671" s="135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8">
        <v>30300</v>
      </c>
      <c r="D672" s="44"/>
      <c r="E672" s="137" t="s">
        <v>335</v>
      </c>
      <c r="G672" s="43">
        <v>99</v>
      </c>
      <c r="H672" s="135" t="str">
        <f>VLOOKUP($G672,alloc,3)</f>
        <v>-</v>
      </c>
      <c r="I672" s="42">
        <f>'Dep. Res. Class'!L$142</f>
        <v>0</v>
      </c>
      <c r="J672" s="135">
        <f>$I672*VLOOKUP($G672,alloc,6)</f>
        <v>0</v>
      </c>
      <c r="K672" s="135">
        <f>$I672*VLOOKUP($G672,alloc,7)</f>
        <v>0</v>
      </c>
      <c r="L672" s="135">
        <f>$I672*VLOOKUP($G672,alloc,8)</f>
        <v>0</v>
      </c>
      <c r="M672" s="135">
        <f>$I672*VLOOKUP($G672,alloc,9)</f>
        <v>0</v>
      </c>
      <c r="N672" s="135">
        <f>$I672*VLOOKUP($G672,alloc,10)</f>
        <v>0</v>
      </c>
      <c r="O672" s="135">
        <f>$I672*VLOOKUP($G672,alloc,11)</f>
        <v>0</v>
      </c>
      <c r="P672" s="135">
        <f>$I672*VLOOKUP($G672,alloc,12)</f>
        <v>0</v>
      </c>
      <c r="Q672" s="135">
        <f>$I672*VLOOKUP($G672,alloc,13)</f>
        <v>0</v>
      </c>
      <c r="R672" s="135">
        <f>$I672*VLOOKUP($G672,alloc,14)</f>
        <v>0</v>
      </c>
      <c r="S672" s="135">
        <f>$I672*VLOOKUP($G672,alloc,15)</f>
        <v>0</v>
      </c>
      <c r="T672" s="135">
        <f>$I672*VLOOKUP($G672,alloc,16)</f>
        <v>0</v>
      </c>
      <c r="U672" s="135">
        <f>$I672*VLOOKUP($G672,alloc,17)</f>
        <v>0</v>
      </c>
      <c r="V672" s="135">
        <f>$I672*VLOOKUP($G672,alloc,18)</f>
        <v>0</v>
      </c>
      <c r="W672" s="135">
        <f>$I672*VLOOKUP($G672,alloc,19)</f>
        <v>0</v>
      </c>
      <c r="X672" s="135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0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336</v>
      </c>
      <c r="E674" s="44"/>
      <c r="G674" s="43"/>
      <c r="H674" s="44"/>
      <c r="I674" s="42"/>
      <c r="J674" s="150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0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0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0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1">
        <v>37400</v>
      </c>
      <c r="E678" s="137" t="s">
        <v>125</v>
      </c>
      <c r="G678" s="43">
        <v>6.6</v>
      </c>
      <c r="H678" s="135" t="str">
        <f t="shared" ref="H678:H712" si="405">VLOOKUP($G678,alloc,3)</f>
        <v>P, S, T &amp; D Plant - Commodity</v>
      </c>
      <c r="I678" s="42">
        <f>'Dep. Res. Class'!L$148</f>
        <v>0</v>
      </c>
      <c r="J678" s="135">
        <f t="shared" ref="J678:J712" si="406">$I678*VLOOKUP($G678,alloc,6)</f>
        <v>0</v>
      </c>
      <c r="K678" s="135">
        <f t="shared" ref="K678:K712" si="407">$I678*VLOOKUP($G678,alloc,7)</f>
        <v>0</v>
      </c>
      <c r="L678" s="135">
        <f t="shared" ref="L678:L712" si="408">$I678*VLOOKUP($G678,alloc,8)</f>
        <v>0</v>
      </c>
      <c r="M678" s="135">
        <f t="shared" ref="M678:M712" si="409">$I678*VLOOKUP($G678,alloc,9)</f>
        <v>0</v>
      </c>
      <c r="N678" s="135">
        <f t="shared" ref="N678:N712" si="410">$I678*VLOOKUP($G678,alloc,10)</f>
        <v>0</v>
      </c>
      <c r="O678" s="135">
        <f t="shared" ref="O678:O712" si="411">$I678*VLOOKUP($G678,alloc,11)</f>
        <v>0</v>
      </c>
      <c r="P678" s="135">
        <f t="shared" ref="P678:P712" si="412">$I678*VLOOKUP($G678,alloc,12)</f>
        <v>0</v>
      </c>
      <c r="Q678" s="135">
        <f t="shared" ref="Q678:Q712" si="413">$I678*VLOOKUP($G678,alloc,13)</f>
        <v>0</v>
      </c>
      <c r="R678" s="135">
        <f t="shared" ref="R678:R712" si="414">$I678*VLOOKUP($G678,alloc,14)</f>
        <v>0</v>
      </c>
      <c r="S678" s="135">
        <f t="shared" ref="S678:S712" si="415">$I678*VLOOKUP($G678,alloc,15)</f>
        <v>0</v>
      </c>
      <c r="T678" s="135">
        <f t="shared" ref="T678:T712" si="416">$I678*VLOOKUP($G678,alloc,16)</f>
        <v>0</v>
      </c>
      <c r="U678" s="135">
        <f t="shared" ref="U678:U712" si="417">$I678*VLOOKUP($G678,alloc,17)</f>
        <v>0</v>
      </c>
      <c r="V678" s="135">
        <f t="shared" ref="V678:V712" si="418">$I678*VLOOKUP($G678,alloc,18)</f>
        <v>0</v>
      </c>
      <c r="W678" s="135">
        <f t="shared" ref="W678:W712" si="419">$I678*VLOOKUP($G678,alloc,19)</f>
        <v>0</v>
      </c>
      <c r="X678" s="135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1">
        <v>39001</v>
      </c>
      <c r="E679" s="137" t="s">
        <v>302</v>
      </c>
      <c r="G679" s="43">
        <v>6.6</v>
      </c>
      <c r="H679" s="135" t="str">
        <f t="shared" si="405"/>
        <v>P, S, T &amp; D Plant - Commodity</v>
      </c>
      <c r="I679" s="42">
        <f>'Dep. Res. Class'!L$149</f>
        <v>588.4179676094758</v>
      </c>
      <c r="J679" s="135">
        <f t="shared" si="406"/>
        <v>231.14806232143965</v>
      </c>
      <c r="K679" s="135">
        <f t="shared" si="407"/>
        <v>130.78334351257479</v>
      </c>
      <c r="L679" s="135">
        <f t="shared" si="408"/>
        <v>6.858901405434457</v>
      </c>
      <c r="M679" s="135">
        <f t="shared" si="409"/>
        <v>107.35631678395883</v>
      </c>
      <c r="N679" s="135">
        <f t="shared" si="410"/>
        <v>112.27134358606813</v>
      </c>
      <c r="O679" s="135">
        <f t="shared" si="411"/>
        <v>0</v>
      </c>
      <c r="P679" s="135">
        <f t="shared" si="412"/>
        <v>0</v>
      </c>
      <c r="Q679" s="135">
        <f t="shared" si="413"/>
        <v>0</v>
      </c>
      <c r="R679" s="135">
        <f t="shared" si="414"/>
        <v>0</v>
      </c>
      <c r="S679" s="135">
        <f t="shared" si="415"/>
        <v>0</v>
      </c>
      <c r="T679" s="135">
        <f t="shared" si="416"/>
        <v>0</v>
      </c>
      <c r="U679" s="135">
        <f t="shared" si="417"/>
        <v>0</v>
      </c>
      <c r="V679" s="135">
        <f t="shared" si="418"/>
        <v>0</v>
      </c>
      <c r="W679" s="135">
        <f t="shared" si="419"/>
        <v>0</v>
      </c>
      <c r="X679" s="135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1">
        <v>36602</v>
      </c>
      <c r="E680" s="137" t="s">
        <v>149</v>
      </c>
      <c r="G680" s="43">
        <v>6.6</v>
      </c>
      <c r="H680" s="135" t="str">
        <f t="shared" si="405"/>
        <v>P, S, T &amp; D Plant - Commodity</v>
      </c>
      <c r="I680" s="42">
        <f>'Dep. Res. Class'!L$150</f>
        <v>0</v>
      </c>
      <c r="J680" s="135">
        <f t="shared" si="406"/>
        <v>0</v>
      </c>
      <c r="K680" s="135">
        <f t="shared" si="407"/>
        <v>0</v>
      </c>
      <c r="L680" s="135">
        <f t="shared" si="408"/>
        <v>0</v>
      </c>
      <c r="M680" s="135">
        <f t="shared" si="409"/>
        <v>0</v>
      </c>
      <c r="N680" s="135">
        <f t="shared" si="410"/>
        <v>0</v>
      </c>
      <c r="O680" s="135">
        <f t="shared" si="411"/>
        <v>0</v>
      </c>
      <c r="P680" s="135">
        <f t="shared" si="412"/>
        <v>0</v>
      </c>
      <c r="Q680" s="135">
        <f t="shared" si="413"/>
        <v>0</v>
      </c>
      <c r="R680" s="135">
        <f t="shared" si="414"/>
        <v>0</v>
      </c>
      <c r="S680" s="135">
        <f t="shared" si="415"/>
        <v>0</v>
      </c>
      <c r="T680" s="135">
        <f t="shared" si="416"/>
        <v>0</v>
      </c>
      <c r="U680" s="135">
        <f t="shared" si="417"/>
        <v>0</v>
      </c>
      <c r="V680" s="135">
        <f t="shared" si="418"/>
        <v>0</v>
      </c>
      <c r="W680" s="135">
        <f t="shared" si="419"/>
        <v>0</v>
      </c>
      <c r="X680" s="135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1">
        <v>38900</v>
      </c>
      <c r="E681" s="137" t="s">
        <v>125</v>
      </c>
      <c r="G681" s="43">
        <v>6.6</v>
      </c>
      <c r="H681" s="135" t="str">
        <f t="shared" si="405"/>
        <v>P, S, T &amp; D Plant - Commodity</v>
      </c>
      <c r="I681" s="42">
        <f>'Dep. Res. Class'!L$151</f>
        <v>0</v>
      </c>
      <c r="J681" s="135">
        <f t="shared" si="406"/>
        <v>0</v>
      </c>
      <c r="K681" s="135">
        <f t="shared" si="407"/>
        <v>0</v>
      </c>
      <c r="L681" s="135">
        <f t="shared" si="408"/>
        <v>0</v>
      </c>
      <c r="M681" s="135">
        <f t="shared" si="409"/>
        <v>0</v>
      </c>
      <c r="N681" s="135">
        <f t="shared" si="410"/>
        <v>0</v>
      </c>
      <c r="O681" s="135">
        <f t="shared" si="411"/>
        <v>0</v>
      </c>
      <c r="P681" s="135">
        <f t="shared" si="412"/>
        <v>0</v>
      </c>
      <c r="Q681" s="135">
        <f t="shared" si="413"/>
        <v>0</v>
      </c>
      <c r="R681" s="135">
        <f t="shared" si="414"/>
        <v>0</v>
      </c>
      <c r="S681" s="135">
        <f t="shared" si="415"/>
        <v>0</v>
      </c>
      <c r="T681" s="135">
        <f t="shared" si="416"/>
        <v>0</v>
      </c>
      <c r="U681" s="135">
        <f t="shared" si="417"/>
        <v>0</v>
      </c>
      <c r="V681" s="135">
        <f t="shared" si="418"/>
        <v>0</v>
      </c>
      <c r="W681" s="135">
        <f t="shared" si="419"/>
        <v>0</v>
      </c>
      <c r="X681" s="135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1">
        <v>39004</v>
      </c>
      <c r="E682" s="137" t="s">
        <v>304</v>
      </c>
      <c r="G682" s="43">
        <v>6.6</v>
      </c>
      <c r="H682" s="135" t="str">
        <f t="shared" si="405"/>
        <v>P, S, T &amp; D Plant - Commodity</v>
      </c>
      <c r="I682" s="42">
        <f>'Dep. Res. Class'!L$152</f>
        <v>53.013755274134851</v>
      </c>
      <c r="J682" s="135">
        <f t="shared" si="406"/>
        <v>20.825378357807196</v>
      </c>
      <c r="K682" s="135">
        <f t="shared" si="407"/>
        <v>11.782978339489269</v>
      </c>
      <c r="L682" s="135">
        <f t="shared" si="408"/>
        <v>0.61795550199522198</v>
      </c>
      <c r="M682" s="135">
        <f t="shared" si="409"/>
        <v>9.6723108715377659</v>
      </c>
      <c r="N682" s="135">
        <f t="shared" si="410"/>
        <v>10.115132203305404</v>
      </c>
      <c r="O682" s="135">
        <f t="shared" si="411"/>
        <v>0</v>
      </c>
      <c r="P682" s="135">
        <f t="shared" si="412"/>
        <v>0</v>
      </c>
      <c r="Q682" s="135">
        <f t="shared" si="413"/>
        <v>0</v>
      </c>
      <c r="R682" s="135">
        <f t="shared" si="414"/>
        <v>0</v>
      </c>
      <c r="S682" s="135">
        <f t="shared" si="415"/>
        <v>0</v>
      </c>
      <c r="T682" s="135">
        <f t="shared" si="416"/>
        <v>0</v>
      </c>
      <c r="U682" s="135">
        <f t="shared" si="417"/>
        <v>0</v>
      </c>
      <c r="V682" s="135">
        <f t="shared" si="418"/>
        <v>0</v>
      </c>
      <c r="W682" s="135">
        <f t="shared" si="419"/>
        <v>0</v>
      </c>
      <c r="X682" s="135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1">
        <v>39009</v>
      </c>
      <c r="E683" s="137" t="s">
        <v>305</v>
      </c>
      <c r="G683" s="43">
        <v>6.6</v>
      </c>
      <c r="H683" s="135" t="str">
        <f t="shared" si="405"/>
        <v>P, S, T &amp; D Plant - Commodity</v>
      </c>
      <c r="I683" s="42">
        <f>'Dep. Res. Class'!L$153</f>
        <v>226.31704518119005</v>
      </c>
      <c r="J683" s="135">
        <f t="shared" si="406"/>
        <v>88.904060282987459</v>
      </c>
      <c r="K683" s="135">
        <f t="shared" si="407"/>
        <v>50.301828788352985</v>
      </c>
      <c r="L683" s="135">
        <f t="shared" si="408"/>
        <v>2.6380674702599616</v>
      </c>
      <c r="M683" s="135">
        <f t="shared" si="409"/>
        <v>41.291336657834059</v>
      </c>
      <c r="N683" s="135">
        <f t="shared" si="410"/>
        <v>43.18175198175561</v>
      </c>
      <c r="O683" s="135">
        <f t="shared" si="411"/>
        <v>0</v>
      </c>
      <c r="P683" s="135">
        <f t="shared" si="412"/>
        <v>0</v>
      </c>
      <c r="Q683" s="135">
        <f t="shared" si="413"/>
        <v>0</v>
      </c>
      <c r="R683" s="135">
        <f t="shared" si="414"/>
        <v>0</v>
      </c>
      <c r="S683" s="135">
        <f t="shared" si="415"/>
        <v>0</v>
      </c>
      <c r="T683" s="135">
        <f t="shared" si="416"/>
        <v>0</v>
      </c>
      <c r="U683" s="135">
        <f t="shared" si="417"/>
        <v>0</v>
      </c>
      <c r="V683" s="135">
        <f t="shared" si="418"/>
        <v>0</v>
      </c>
      <c r="W683" s="135">
        <f t="shared" si="419"/>
        <v>0</v>
      </c>
      <c r="X683" s="135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1">
        <v>39100</v>
      </c>
      <c r="E684" s="137" t="s">
        <v>306</v>
      </c>
      <c r="G684" s="43">
        <v>6.6</v>
      </c>
      <c r="H684" s="135" t="str">
        <f t="shared" si="405"/>
        <v>P, S, T &amp; D Plant - Commodity</v>
      </c>
      <c r="I684" s="42">
        <f>'Dep. Res. Class'!L$154</f>
        <v>241.25493757905994</v>
      </c>
      <c r="J684" s="135">
        <f t="shared" si="406"/>
        <v>94.772108291381045</v>
      </c>
      <c r="K684" s="135">
        <f t="shared" si="407"/>
        <v>53.621964508819445</v>
      </c>
      <c r="L684" s="135">
        <f t="shared" si="408"/>
        <v>2.8121911999928004</v>
      </c>
      <c r="M684" s="135">
        <f t="shared" si="409"/>
        <v>44.016741381394006</v>
      </c>
      <c r="N684" s="135">
        <f t="shared" si="410"/>
        <v>46.031932197472663</v>
      </c>
      <c r="O684" s="135">
        <f t="shared" si="411"/>
        <v>0</v>
      </c>
      <c r="P684" s="135">
        <f t="shared" si="412"/>
        <v>0</v>
      </c>
      <c r="Q684" s="135">
        <f t="shared" si="413"/>
        <v>0</v>
      </c>
      <c r="R684" s="135">
        <f t="shared" si="414"/>
        <v>0</v>
      </c>
      <c r="S684" s="135">
        <f t="shared" si="415"/>
        <v>0</v>
      </c>
      <c r="T684" s="135">
        <f t="shared" si="416"/>
        <v>0</v>
      </c>
      <c r="U684" s="135">
        <f t="shared" si="417"/>
        <v>0</v>
      </c>
      <c r="V684" s="135">
        <f t="shared" si="418"/>
        <v>0</v>
      </c>
      <c r="W684" s="135">
        <f t="shared" si="419"/>
        <v>0</v>
      </c>
      <c r="X684" s="135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1">
        <v>39102</v>
      </c>
      <c r="E685" s="137" t="s">
        <v>307</v>
      </c>
      <c r="G685" s="43">
        <v>6.6</v>
      </c>
      <c r="H685" s="135" t="str">
        <f t="shared" si="405"/>
        <v>P, S, T &amp; D Plant - Commodity</v>
      </c>
      <c r="I685" s="42">
        <f>'Dep. Res. Class'!L$155</f>
        <v>0</v>
      </c>
      <c r="J685" s="135">
        <f t="shared" si="406"/>
        <v>0</v>
      </c>
      <c r="K685" s="135">
        <f t="shared" si="407"/>
        <v>0</v>
      </c>
      <c r="L685" s="135">
        <f t="shared" si="408"/>
        <v>0</v>
      </c>
      <c r="M685" s="135">
        <f t="shared" si="409"/>
        <v>0</v>
      </c>
      <c r="N685" s="135">
        <f t="shared" si="410"/>
        <v>0</v>
      </c>
      <c r="O685" s="135">
        <f t="shared" si="411"/>
        <v>0</v>
      </c>
      <c r="P685" s="135">
        <f t="shared" si="412"/>
        <v>0</v>
      </c>
      <c r="Q685" s="135">
        <f t="shared" si="413"/>
        <v>0</v>
      </c>
      <c r="R685" s="135">
        <f t="shared" si="414"/>
        <v>0</v>
      </c>
      <c r="S685" s="135">
        <f t="shared" si="415"/>
        <v>0</v>
      </c>
      <c r="T685" s="135">
        <f t="shared" si="416"/>
        <v>0</v>
      </c>
      <c r="U685" s="135">
        <f t="shared" si="417"/>
        <v>0</v>
      </c>
      <c r="V685" s="135">
        <f t="shared" si="418"/>
        <v>0</v>
      </c>
      <c r="W685" s="135">
        <f t="shared" si="419"/>
        <v>0</v>
      </c>
      <c r="X685" s="135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1">
        <v>39103</v>
      </c>
      <c r="E686" s="137" t="s">
        <v>308</v>
      </c>
      <c r="G686" s="43">
        <v>6.6</v>
      </c>
      <c r="H686" s="135" t="str">
        <f t="shared" si="405"/>
        <v>P, S, T &amp; D Plant - Commodity</v>
      </c>
      <c r="I686" s="42">
        <f>'Dep. Res. Class'!L$156</f>
        <v>0</v>
      </c>
      <c r="J686" s="135">
        <f t="shared" si="406"/>
        <v>0</v>
      </c>
      <c r="K686" s="135">
        <f t="shared" si="407"/>
        <v>0</v>
      </c>
      <c r="L686" s="135">
        <f t="shared" si="408"/>
        <v>0</v>
      </c>
      <c r="M686" s="135">
        <f t="shared" si="409"/>
        <v>0</v>
      </c>
      <c r="N686" s="135">
        <f t="shared" si="410"/>
        <v>0</v>
      </c>
      <c r="O686" s="135">
        <f t="shared" si="411"/>
        <v>0</v>
      </c>
      <c r="P686" s="135">
        <f t="shared" si="412"/>
        <v>0</v>
      </c>
      <c r="Q686" s="135">
        <f t="shared" si="413"/>
        <v>0</v>
      </c>
      <c r="R686" s="135">
        <f t="shared" si="414"/>
        <v>0</v>
      </c>
      <c r="S686" s="135">
        <f t="shared" si="415"/>
        <v>0</v>
      </c>
      <c r="T686" s="135">
        <f t="shared" si="416"/>
        <v>0</v>
      </c>
      <c r="U686" s="135">
        <f t="shared" si="417"/>
        <v>0</v>
      </c>
      <c r="V686" s="135">
        <f t="shared" si="418"/>
        <v>0</v>
      </c>
      <c r="W686" s="135">
        <f t="shared" si="419"/>
        <v>0</v>
      </c>
      <c r="X686" s="135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1">
        <v>39200</v>
      </c>
      <c r="E687" s="137" t="s">
        <v>309</v>
      </c>
      <c r="G687" s="43">
        <v>6.6</v>
      </c>
      <c r="H687" s="135" t="str">
        <f t="shared" si="405"/>
        <v>P, S, T &amp; D Plant - Commodity</v>
      </c>
      <c r="I687" s="42">
        <f>'Dep. Res. Class'!L$157</f>
        <v>0</v>
      </c>
      <c r="J687" s="135">
        <f t="shared" si="406"/>
        <v>0</v>
      </c>
      <c r="K687" s="135">
        <f t="shared" si="407"/>
        <v>0</v>
      </c>
      <c r="L687" s="135">
        <f t="shared" si="408"/>
        <v>0</v>
      </c>
      <c r="M687" s="135">
        <f t="shared" si="409"/>
        <v>0</v>
      </c>
      <c r="N687" s="135">
        <f t="shared" si="410"/>
        <v>0</v>
      </c>
      <c r="O687" s="135">
        <f t="shared" si="411"/>
        <v>0</v>
      </c>
      <c r="P687" s="135">
        <f t="shared" si="412"/>
        <v>0</v>
      </c>
      <c r="Q687" s="135">
        <f t="shared" si="413"/>
        <v>0</v>
      </c>
      <c r="R687" s="135">
        <f t="shared" si="414"/>
        <v>0</v>
      </c>
      <c r="S687" s="135">
        <f t="shared" si="415"/>
        <v>0</v>
      </c>
      <c r="T687" s="135">
        <f t="shared" si="416"/>
        <v>0</v>
      </c>
      <c r="U687" s="135">
        <f t="shared" si="417"/>
        <v>0</v>
      </c>
      <c r="V687" s="135">
        <f t="shared" si="418"/>
        <v>0</v>
      </c>
      <c r="W687" s="135">
        <f t="shared" si="419"/>
        <v>0</v>
      </c>
      <c r="X687" s="135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1">
        <v>39201</v>
      </c>
      <c r="E688" s="137" t="s">
        <v>310</v>
      </c>
      <c r="G688" s="43">
        <v>6.6</v>
      </c>
      <c r="H688" s="135" t="str">
        <f t="shared" si="405"/>
        <v>P, S, T &amp; D Plant - Commodity</v>
      </c>
      <c r="I688" s="42">
        <f>'Dep. Res. Class'!L$158</f>
        <v>0</v>
      </c>
      <c r="J688" s="135">
        <f t="shared" si="406"/>
        <v>0</v>
      </c>
      <c r="K688" s="135">
        <f t="shared" si="407"/>
        <v>0</v>
      </c>
      <c r="L688" s="135">
        <f t="shared" si="408"/>
        <v>0</v>
      </c>
      <c r="M688" s="135">
        <f t="shared" si="409"/>
        <v>0</v>
      </c>
      <c r="N688" s="135">
        <f t="shared" si="410"/>
        <v>0</v>
      </c>
      <c r="O688" s="135">
        <f t="shared" si="411"/>
        <v>0</v>
      </c>
      <c r="P688" s="135">
        <f t="shared" si="412"/>
        <v>0</v>
      </c>
      <c r="Q688" s="135">
        <f t="shared" si="413"/>
        <v>0</v>
      </c>
      <c r="R688" s="135">
        <f t="shared" si="414"/>
        <v>0</v>
      </c>
      <c r="S688" s="135">
        <f t="shared" si="415"/>
        <v>0</v>
      </c>
      <c r="T688" s="135">
        <f t="shared" si="416"/>
        <v>0</v>
      </c>
      <c r="U688" s="135">
        <f t="shared" si="417"/>
        <v>0</v>
      </c>
      <c r="V688" s="135">
        <f t="shared" si="418"/>
        <v>0</v>
      </c>
      <c r="W688" s="135">
        <f t="shared" si="419"/>
        <v>0</v>
      </c>
      <c r="X688" s="135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1">
        <v>39202</v>
      </c>
      <c r="E689" s="137" t="s">
        <v>311</v>
      </c>
      <c r="G689" s="43">
        <v>6.6</v>
      </c>
      <c r="H689" s="135" t="str">
        <f t="shared" si="405"/>
        <v>P, S, T &amp; D Plant - Commodity</v>
      </c>
      <c r="I689" s="42">
        <f>'Dep. Res. Class'!L$159</f>
        <v>0</v>
      </c>
      <c r="J689" s="135">
        <f t="shared" si="406"/>
        <v>0</v>
      </c>
      <c r="K689" s="135">
        <f t="shared" si="407"/>
        <v>0</v>
      </c>
      <c r="L689" s="135">
        <f t="shared" si="408"/>
        <v>0</v>
      </c>
      <c r="M689" s="135">
        <f t="shared" si="409"/>
        <v>0</v>
      </c>
      <c r="N689" s="135">
        <f t="shared" si="410"/>
        <v>0</v>
      </c>
      <c r="O689" s="135">
        <f t="shared" si="411"/>
        <v>0</v>
      </c>
      <c r="P689" s="135">
        <f t="shared" si="412"/>
        <v>0</v>
      </c>
      <c r="Q689" s="135">
        <f t="shared" si="413"/>
        <v>0</v>
      </c>
      <c r="R689" s="135">
        <f t="shared" si="414"/>
        <v>0</v>
      </c>
      <c r="S689" s="135">
        <f t="shared" si="415"/>
        <v>0</v>
      </c>
      <c r="T689" s="135">
        <f t="shared" si="416"/>
        <v>0</v>
      </c>
      <c r="U689" s="135">
        <f t="shared" si="417"/>
        <v>0</v>
      </c>
      <c r="V689" s="135">
        <f t="shared" si="418"/>
        <v>0</v>
      </c>
      <c r="W689" s="135">
        <f t="shared" si="419"/>
        <v>0</v>
      </c>
      <c r="X689" s="135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1">
        <v>39300</v>
      </c>
      <c r="E690" s="137" t="s">
        <v>197</v>
      </c>
      <c r="G690" s="43">
        <v>6.6</v>
      </c>
      <c r="H690" s="135" t="str">
        <f t="shared" si="405"/>
        <v>P, S, T &amp; D Plant - Commodity</v>
      </c>
      <c r="I690" s="42">
        <f>'Dep. Res. Class'!L$160</f>
        <v>0</v>
      </c>
      <c r="J690" s="135">
        <f t="shared" si="406"/>
        <v>0</v>
      </c>
      <c r="K690" s="135">
        <f t="shared" si="407"/>
        <v>0</v>
      </c>
      <c r="L690" s="135">
        <f t="shared" si="408"/>
        <v>0</v>
      </c>
      <c r="M690" s="135">
        <f t="shared" si="409"/>
        <v>0</v>
      </c>
      <c r="N690" s="135">
        <f t="shared" si="410"/>
        <v>0</v>
      </c>
      <c r="O690" s="135">
        <f t="shared" si="411"/>
        <v>0</v>
      </c>
      <c r="P690" s="135">
        <f t="shared" si="412"/>
        <v>0</v>
      </c>
      <c r="Q690" s="135">
        <f t="shared" si="413"/>
        <v>0</v>
      </c>
      <c r="R690" s="135">
        <f t="shared" si="414"/>
        <v>0</v>
      </c>
      <c r="S690" s="135">
        <f t="shared" si="415"/>
        <v>0</v>
      </c>
      <c r="T690" s="135">
        <f t="shared" si="416"/>
        <v>0</v>
      </c>
      <c r="U690" s="135">
        <f t="shared" si="417"/>
        <v>0</v>
      </c>
      <c r="V690" s="135">
        <f t="shared" si="418"/>
        <v>0</v>
      </c>
      <c r="W690" s="135">
        <f t="shared" si="419"/>
        <v>0</v>
      </c>
      <c r="X690" s="135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1">
        <v>39400</v>
      </c>
      <c r="E691" s="137" t="s">
        <v>312</v>
      </c>
      <c r="G691" s="43">
        <v>6.6</v>
      </c>
      <c r="H691" s="135" t="str">
        <f t="shared" si="405"/>
        <v>P, S, T &amp; D Plant - Commodity</v>
      </c>
      <c r="I691" s="42">
        <f>'Dep. Res. Class'!L$161</f>
        <v>0</v>
      </c>
      <c r="J691" s="135">
        <f t="shared" si="406"/>
        <v>0</v>
      </c>
      <c r="K691" s="135">
        <f t="shared" si="407"/>
        <v>0</v>
      </c>
      <c r="L691" s="135">
        <f t="shared" si="408"/>
        <v>0</v>
      </c>
      <c r="M691" s="135">
        <f t="shared" si="409"/>
        <v>0</v>
      </c>
      <c r="N691" s="135">
        <f t="shared" si="410"/>
        <v>0</v>
      </c>
      <c r="O691" s="135">
        <f t="shared" si="411"/>
        <v>0</v>
      </c>
      <c r="P691" s="135">
        <f t="shared" si="412"/>
        <v>0</v>
      </c>
      <c r="Q691" s="135">
        <f t="shared" si="413"/>
        <v>0</v>
      </c>
      <c r="R691" s="135">
        <f t="shared" si="414"/>
        <v>0</v>
      </c>
      <c r="S691" s="135">
        <f t="shared" si="415"/>
        <v>0</v>
      </c>
      <c r="T691" s="135">
        <f t="shared" si="416"/>
        <v>0</v>
      </c>
      <c r="U691" s="135">
        <f t="shared" si="417"/>
        <v>0</v>
      </c>
      <c r="V691" s="135">
        <f t="shared" si="418"/>
        <v>0</v>
      </c>
      <c r="W691" s="135">
        <f t="shared" si="419"/>
        <v>0</v>
      </c>
      <c r="X691" s="135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1">
        <v>39600</v>
      </c>
      <c r="E692" s="137" t="s">
        <v>313</v>
      </c>
      <c r="G692" s="43">
        <v>6.6</v>
      </c>
      <c r="H692" s="135" t="str">
        <f t="shared" si="405"/>
        <v>P, S, T &amp; D Plant - Commodity</v>
      </c>
      <c r="I692" s="42">
        <f>'Dep. Res. Class'!L$162</f>
        <v>0</v>
      </c>
      <c r="J692" s="135">
        <f t="shared" si="406"/>
        <v>0</v>
      </c>
      <c r="K692" s="135">
        <f t="shared" si="407"/>
        <v>0</v>
      </c>
      <c r="L692" s="135">
        <f t="shared" si="408"/>
        <v>0</v>
      </c>
      <c r="M692" s="135">
        <f t="shared" si="409"/>
        <v>0</v>
      </c>
      <c r="N692" s="135">
        <f t="shared" si="410"/>
        <v>0</v>
      </c>
      <c r="O692" s="135">
        <f t="shared" si="411"/>
        <v>0</v>
      </c>
      <c r="P692" s="135">
        <f t="shared" si="412"/>
        <v>0</v>
      </c>
      <c r="Q692" s="135">
        <f t="shared" si="413"/>
        <v>0</v>
      </c>
      <c r="R692" s="135">
        <f t="shared" si="414"/>
        <v>0</v>
      </c>
      <c r="S692" s="135">
        <f t="shared" si="415"/>
        <v>0</v>
      </c>
      <c r="T692" s="135">
        <f t="shared" si="416"/>
        <v>0</v>
      </c>
      <c r="U692" s="135">
        <f t="shared" si="417"/>
        <v>0</v>
      </c>
      <c r="V692" s="135">
        <f t="shared" si="418"/>
        <v>0</v>
      </c>
      <c r="W692" s="135">
        <f t="shared" si="419"/>
        <v>0</v>
      </c>
      <c r="X692" s="135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1">
        <v>39603</v>
      </c>
      <c r="E693" s="137" t="s">
        <v>314</v>
      </c>
      <c r="G693" s="43">
        <v>6.6</v>
      </c>
      <c r="H693" s="135" t="str">
        <f t="shared" si="405"/>
        <v>P, S, T &amp; D Plant - Commodity</v>
      </c>
      <c r="I693" s="42">
        <f>'Dep. Res. Class'!L$163</f>
        <v>0</v>
      </c>
      <c r="J693" s="135">
        <f t="shared" si="406"/>
        <v>0</v>
      </c>
      <c r="K693" s="135">
        <f t="shared" si="407"/>
        <v>0</v>
      </c>
      <c r="L693" s="135">
        <f t="shared" si="408"/>
        <v>0</v>
      </c>
      <c r="M693" s="135">
        <f t="shared" si="409"/>
        <v>0</v>
      </c>
      <c r="N693" s="135">
        <f t="shared" si="410"/>
        <v>0</v>
      </c>
      <c r="O693" s="135">
        <f t="shared" si="411"/>
        <v>0</v>
      </c>
      <c r="P693" s="135">
        <f t="shared" si="412"/>
        <v>0</v>
      </c>
      <c r="Q693" s="135">
        <f t="shared" si="413"/>
        <v>0</v>
      </c>
      <c r="R693" s="135">
        <f t="shared" si="414"/>
        <v>0</v>
      </c>
      <c r="S693" s="135">
        <f t="shared" si="415"/>
        <v>0</v>
      </c>
      <c r="T693" s="135">
        <f t="shared" si="416"/>
        <v>0</v>
      </c>
      <c r="U693" s="135">
        <f t="shared" si="417"/>
        <v>0</v>
      </c>
      <c r="V693" s="135">
        <f t="shared" si="418"/>
        <v>0</v>
      </c>
      <c r="W693" s="135">
        <f t="shared" si="419"/>
        <v>0</v>
      </c>
      <c r="X693" s="135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1">
        <v>39604</v>
      </c>
      <c r="E694" s="137" t="s">
        <v>315</v>
      </c>
      <c r="G694" s="43">
        <v>6.6</v>
      </c>
      <c r="H694" s="135" t="str">
        <f t="shared" si="405"/>
        <v>P, S, T &amp; D Plant - Commodity</v>
      </c>
      <c r="I694" s="42">
        <f>'Dep. Res. Class'!L$164</f>
        <v>0</v>
      </c>
      <c r="J694" s="135">
        <f t="shared" si="406"/>
        <v>0</v>
      </c>
      <c r="K694" s="135">
        <f t="shared" si="407"/>
        <v>0</v>
      </c>
      <c r="L694" s="135">
        <f t="shared" si="408"/>
        <v>0</v>
      </c>
      <c r="M694" s="135">
        <f t="shared" si="409"/>
        <v>0</v>
      </c>
      <c r="N694" s="135">
        <f t="shared" si="410"/>
        <v>0</v>
      </c>
      <c r="O694" s="135">
        <f t="shared" si="411"/>
        <v>0</v>
      </c>
      <c r="P694" s="135">
        <f t="shared" si="412"/>
        <v>0</v>
      </c>
      <c r="Q694" s="135">
        <f t="shared" si="413"/>
        <v>0</v>
      </c>
      <c r="R694" s="135">
        <f t="shared" si="414"/>
        <v>0</v>
      </c>
      <c r="S694" s="135">
        <f t="shared" si="415"/>
        <v>0</v>
      </c>
      <c r="T694" s="135">
        <f t="shared" si="416"/>
        <v>0</v>
      </c>
      <c r="U694" s="135">
        <f t="shared" si="417"/>
        <v>0</v>
      </c>
      <c r="V694" s="135">
        <f t="shared" si="418"/>
        <v>0</v>
      </c>
      <c r="W694" s="135">
        <f t="shared" si="419"/>
        <v>0</v>
      </c>
      <c r="X694" s="135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1">
        <v>39605</v>
      </c>
      <c r="E695" s="140" t="s">
        <v>316</v>
      </c>
      <c r="G695" s="43">
        <v>6.6</v>
      </c>
      <c r="H695" s="135" t="str">
        <f t="shared" si="405"/>
        <v>P, S, T &amp; D Plant - Commodity</v>
      </c>
      <c r="I695" s="42">
        <f>'Dep. Res. Class'!L$165</f>
        <v>0</v>
      </c>
      <c r="J695" s="135">
        <f t="shared" si="406"/>
        <v>0</v>
      </c>
      <c r="K695" s="135">
        <f t="shared" si="407"/>
        <v>0</v>
      </c>
      <c r="L695" s="135">
        <f t="shared" si="408"/>
        <v>0</v>
      </c>
      <c r="M695" s="135">
        <f t="shared" si="409"/>
        <v>0</v>
      </c>
      <c r="N695" s="135">
        <f t="shared" si="410"/>
        <v>0</v>
      </c>
      <c r="O695" s="135">
        <f t="shared" si="411"/>
        <v>0</v>
      </c>
      <c r="P695" s="135">
        <f t="shared" si="412"/>
        <v>0</v>
      </c>
      <c r="Q695" s="135">
        <f t="shared" si="413"/>
        <v>0</v>
      </c>
      <c r="R695" s="135">
        <f t="shared" si="414"/>
        <v>0</v>
      </c>
      <c r="S695" s="135">
        <f t="shared" si="415"/>
        <v>0</v>
      </c>
      <c r="T695" s="135">
        <f t="shared" si="416"/>
        <v>0</v>
      </c>
      <c r="U695" s="135">
        <f t="shared" si="417"/>
        <v>0</v>
      </c>
      <c r="V695" s="135">
        <f t="shared" si="418"/>
        <v>0</v>
      </c>
      <c r="W695" s="135">
        <f t="shared" si="419"/>
        <v>0</v>
      </c>
      <c r="X695" s="135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1">
        <v>39700</v>
      </c>
      <c r="E696" s="137" t="s">
        <v>317</v>
      </c>
      <c r="G696" s="43">
        <v>6.6</v>
      </c>
      <c r="H696" s="135" t="str">
        <f t="shared" si="405"/>
        <v>P, S, T &amp; D Plant - Commodity</v>
      </c>
      <c r="I696" s="42">
        <f>'Dep. Res. Class'!L$166</f>
        <v>-45.95169315435848</v>
      </c>
      <c r="J696" s="135">
        <f t="shared" si="406"/>
        <v>-18.051190510329135</v>
      </c>
      <c r="K696" s="135">
        <f t="shared" si="407"/>
        <v>-10.213345617582254</v>
      </c>
      <c r="L696" s="135">
        <f t="shared" si="408"/>
        <v>-0.53563648649101292</v>
      </c>
      <c r="M696" s="135">
        <f t="shared" si="409"/>
        <v>-8.3838441356241447</v>
      </c>
      <c r="N696" s="135">
        <f t="shared" si="410"/>
        <v>-8.7676764043319384</v>
      </c>
      <c r="O696" s="135">
        <f t="shared" si="411"/>
        <v>0</v>
      </c>
      <c r="P696" s="135">
        <f t="shared" si="412"/>
        <v>0</v>
      </c>
      <c r="Q696" s="135">
        <f t="shared" si="413"/>
        <v>0</v>
      </c>
      <c r="R696" s="135">
        <f t="shared" si="414"/>
        <v>0</v>
      </c>
      <c r="S696" s="135">
        <f t="shared" si="415"/>
        <v>0</v>
      </c>
      <c r="T696" s="135">
        <f t="shared" si="416"/>
        <v>0</v>
      </c>
      <c r="U696" s="135">
        <f t="shared" si="417"/>
        <v>0</v>
      </c>
      <c r="V696" s="135">
        <f t="shared" si="418"/>
        <v>0</v>
      </c>
      <c r="W696" s="135">
        <f t="shared" si="419"/>
        <v>0</v>
      </c>
      <c r="X696" s="135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1">
        <v>39701</v>
      </c>
      <c r="E697" s="137" t="s">
        <v>318</v>
      </c>
      <c r="G697" s="43">
        <v>6.6</v>
      </c>
      <c r="H697" s="135" t="str">
        <f t="shared" si="405"/>
        <v>P, S, T &amp; D Plant - Commodity</v>
      </c>
      <c r="I697" s="42">
        <f>'Dep. Res. Class'!L$167</f>
        <v>0</v>
      </c>
      <c r="J697" s="135">
        <f t="shared" si="406"/>
        <v>0</v>
      </c>
      <c r="K697" s="135">
        <f t="shared" si="407"/>
        <v>0</v>
      </c>
      <c r="L697" s="135">
        <f t="shared" si="408"/>
        <v>0</v>
      </c>
      <c r="M697" s="135">
        <f t="shared" si="409"/>
        <v>0</v>
      </c>
      <c r="N697" s="135">
        <f t="shared" si="410"/>
        <v>0</v>
      </c>
      <c r="O697" s="135">
        <f t="shared" si="411"/>
        <v>0</v>
      </c>
      <c r="P697" s="135">
        <f t="shared" si="412"/>
        <v>0</v>
      </c>
      <c r="Q697" s="135">
        <f t="shared" si="413"/>
        <v>0</v>
      </c>
      <c r="R697" s="135">
        <f t="shared" si="414"/>
        <v>0</v>
      </c>
      <c r="S697" s="135">
        <f t="shared" si="415"/>
        <v>0</v>
      </c>
      <c r="T697" s="135">
        <f t="shared" si="416"/>
        <v>0</v>
      </c>
      <c r="U697" s="135">
        <f t="shared" si="417"/>
        <v>0</v>
      </c>
      <c r="V697" s="135">
        <f t="shared" si="418"/>
        <v>0</v>
      </c>
      <c r="W697" s="135">
        <f t="shared" si="419"/>
        <v>0</v>
      </c>
      <c r="X697" s="135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1">
        <v>39702</v>
      </c>
      <c r="E698" s="137" t="s">
        <v>319</v>
      </c>
      <c r="G698" s="43">
        <v>6.6</v>
      </c>
      <c r="H698" s="135" t="str">
        <f t="shared" si="405"/>
        <v>P, S, T &amp; D Plant - Commodity</v>
      </c>
      <c r="I698" s="42">
        <f>'Dep. Res. Class'!L$168</f>
        <v>0</v>
      </c>
      <c r="J698" s="135">
        <f t="shared" si="406"/>
        <v>0</v>
      </c>
      <c r="K698" s="135">
        <f t="shared" si="407"/>
        <v>0</v>
      </c>
      <c r="L698" s="135">
        <f t="shared" si="408"/>
        <v>0</v>
      </c>
      <c r="M698" s="135">
        <f t="shared" si="409"/>
        <v>0</v>
      </c>
      <c r="N698" s="135">
        <f t="shared" si="410"/>
        <v>0</v>
      </c>
      <c r="O698" s="135">
        <f t="shared" si="411"/>
        <v>0</v>
      </c>
      <c r="P698" s="135">
        <f t="shared" si="412"/>
        <v>0</v>
      </c>
      <c r="Q698" s="135">
        <f t="shared" si="413"/>
        <v>0</v>
      </c>
      <c r="R698" s="135">
        <f t="shared" si="414"/>
        <v>0</v>
      </c>
      <c r="S698" s="135">
        <f t="shared" si="415"/>
        <v>0</v>
      </c>
      <c r="T698" s="135">
        <f t="shared" si="416"/>
        <v>0</v>
      </c>
      <c r="U698" s="135">
        <f t="shared" si="417"/>
        <v>0</v>
      </c>
      <c r="V698" s="135">
        <f t="shared" si="418"/>
        <v>0</v>
      </c>
      <c r="W698" s="135">
        <f t="shared" si="419"/>
        <v>0</v>
      </c>
      <c r="X698" s="135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1">
        <v>39705</v>
      </c>
      <c r="E699" s="137" t="s">
        <v>320</v>
      </c>
      <c r="G699" s="43">
        <v>6.6</v>
      </c>
      <c r="H699" s="135" t="str">
        <f t="shared" si="405"/>
        <v>P, S, T &amp; D Plant - Commodity</v>
      </c>
      <c r="I699" s="42">
        <f>'Dep. Res. Class'!L$169</f>
        <v>0</v>
      </c>
      <c r="J699" s="135">
        <f t="shared" si="406"/>
        <v>0</v>
      </c>
      <c r="K699" s="135">
        <f t="shared" si="407"/>
        <v>0</v>
      </c>
      <c r="L699" s="135">
        <f t="shared" si="408"/>
        <v>0</v>
      </c>
      <c r="M699" s="135">
        <f t="shared" si="409"/>
        <v>0</v>
      </c>
      <c r="N699" s="135">
        <f t="shared" si="410"/>
        <v>0</v>
      </c>
      <c r="O699" s="135">
        <f t="shared" si="411"/>
        <v>0</v>
      </c>
      <c r="P699" s="135">
        <f t="shared" si="412"/>
        <v>0</v>
      </c>
      <c r="Q699" s="135">
        <f t="shared" si="413"/>
        <v>0</v>
      </c>
      <c r="R699" s="135">
        <f t="shared" si="414"/>
        <v>0</v>
      </c>
      <c r="S699" s="135">
        <f t="shared" si="415"/>
        <v>0</v>
      </c>
      <c r="T699" s="135">
        <f t="shared" si="416"/>
        <v>0</v>
      </c>
      <c r="U699" s="135">
        <f t="shared" si="417"/>
        <v>0</v>
      </c>
      <c r="V699" s="135">
        <f t="shared" si="418"/>
        <v>0</v>
      </c>
      <c r="W699" s="135">
        <f t="shared" si="419"/>
        <v>0</v>
      </c>
      <c r="X699" s="135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1">
        <v>39800</v>
      </c>
      <c r="E700" s="137" t="s">
        <v>321</v>
      </c>
      <c r="G700" s="43">
        <v>6.6</v>
      </c>
      <c r="H700" s="135" t="str">
        <f t="shared" si="405"/>
        <v>P, S, T &amp; D Plant - Commodity</v>
      </c>
      <c r="I700" s="42">
        <f>'Dep. Res. Class'!L$170</f>
        <v>4052.8802626590455</v>
      </c>
      <c r="J700" s="135">
        <f t="shared" si="406"/>
        <v>1592.0917971631284</v>
      </c>
      <c r="K700" s="135">
        <f t="shared" si="407"/>
        <v>900.80395362511763</v>
      </c>
      <c r="L700" s="135">
        <f t="shared" si="408"/>
        <v>47.242449516869641</v>
      </c>
      <c r="M700" s="135">
        <f t="shared" si="409"/>
        <v>739.44427484622577</v>
      </c>
      <c r="N700" s="135">
        <f t="shared" si="410"/>
        <v>773.29778750770436</v>
      </c>
      <c r="O700" s="135">
        <f t="shared" si="411"/>
        <v>0</v>
      </c>
      <c r="P700" s="135">
        <f t="shared" si="412"/>
        <v>0</v>
      </c>
      <c r="Q700" s="135">
        <f t="shared" si="413"/>
        <v>0</v>
      </c>
      <c r="R700" s="135">
        <f t="shared" si="414"/>
        <v>0</v>
      </c>
      <c r="S700" s="135">
        <f t="shared" si="415"/>
        <v>0</v>
      </c>
      <c r="T700" s="135">
        <f t="shared" si="416"/>
        <v>0</v>
      </c>
      <c r="U700" s="135">
        <f t="shared" si="417"/>
        <v>0</v>
      </c>
      <c r="V700" s="135">
        <f t="shared" si="418"/>
        <v>0</v>
      </c>
      <c r="W700" s="135">
        <f t="shared" si="419"/>
        <v>0</v>
      </c>
      <c r="X700" s="135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1">
        <v>39900</v>
      </c>
      <c r="E701" s="137" t="s">
        <v>322</v>
      </c>
      <c r="G701" s="43">
        <v>6.6</v>
      </c>
      <c r="H701" s="135" t="str">
        <f t="shared" si="405"/>
        <v>P, S, T &amp; D Plant - Commodity</v>
      </c>
      <c r="I701" s="42">
        <f>'Dep. Res. Class'!L$171</f>
        <v>0</v>
      </c>
      <c r="J701" s="135">
        <f t="shared" si="406"/>
        <v>0</v>
      </c>
      <c r="K701" s="135">
        <f t="shared" si="407"/>
        <v>0</v>
      </c>
      <c r="L701" s="135">
        <f t="shared" si="408"/>
        <v>0</v>
      </c>
      <c r="M701" s="135">
        <f t="shared" si="409"/>
        <v>0</v>
      </c>
      <c r="N701" s="135">
        <f t="shared" si="410"/>
        <v>0</v>
      </c>
      <c r="O701" s="135">
        <f t="shared" si="411"/>
        <v>0</v>
      </c>
      <c r="P701" s="135">
        <f t="shared" si="412"/>
        <v>0</v>
      </c>
      <c r="Q701" s="135">
        <f t="shared" si="413"/>
        <v>0</v>
      </c>
      <c r="R701" s="135">
        <f t="shared" si="414"/>
        <v>0</v>
      </c>
      <c r="S701" s="135">
        <f t="shared" si="415"/>
        <v>0</v>
      </c>
      <c r="T701" s="135">
        <f t="shared" si="416"/>
        <v>0</v>
      </c>
      <c r="U701" s="135">
        <f t="shared" si="417"/>
        <v>0</v>
      </c>
      <c r="V701" s="135">
        <f t="shared" si="418"/>
        <v>0</v>
      </c>
      <c r="W701" s="135">
        <f t="shared" si="419"/>
        <v>0</v>
      </c>
      <c r="X701" s="135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1">
        <v>39901</v>
      </c>
      <c r="E702" s="137" t="s">
        <v>323</v>
      </c>
      <c r="G702" s="43">
        <v>6.6</v>
      </c>
      <c r="H702" s="135" t="str">
        <f t="shared" si="405"/>
        <v>P, S, T &amp; D Plant - Commodity</v>
      </c>
      <c r="I702" s="42">
        <f>'Dep. Res. Class'!L$172</f>
        <v>-202.83302393397409</v>
      </c>
      <c r="J702" s="135">
        <f t="shared" si="406"/>
        <v>-79.678838917190959</v>
      </c>
      <c r="K702" s="135">
        <f t="shared" si="407"/>
        <v>-45.082207724929518</v>
      </c>
      <c r="L702" s="135">
        <f t="shared" si="408"/>
        <v>-2.3643256826116876</v>
      </c>
      <c r="M702" s="135">
        <f t="shared" si="409"/>
        <v>-37.006698589047907</v>
      </c>
      <c r="N702" s="135">
        <f t="shared" si="410"/>
        <v>-38.700953020194042</v>
      </c>
      <c r="O702" s="135">
        <f t="shared" si="411"/>
        <v>0</v>
      </c>
      <c r="P702" s="135">
        <f t="shared" si="412"/>
        <v>0</v>
      </c>
      <c r="Q702" s="135">
        <f t="shared" si="413"/>
        <v>0</v>
      </c>
      <c r="R702" s="135">
        <f t="shared" si="414"/>
        <v>0</v>
      </c>
      <c r="S702" s="135">
        <f t="shared" si="415"/>
        <v>0</v>
      </c>
      <c r="T702" s="135">
        <f t="shared" si="416"/>
        <v>0</v>
      </c>
      <c r="U702" s="135">
        <f t="shared" si="417"/>
        <v>0</v>
      </c>
      <c r="V702" s="135">
        <f t="shared" si="418"/>
        <v>0</v>
      </c>
      <c r="W702" s="135">
        <f t="shared" si="419"/>
        <v>0</v>
      </c>
      <c r="X702" s="135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1">
        <v>39902</v>
      </c>
      <c r="E703" s="137" t="s">
        <v>324</v>
      </c>
      <c r="G703" s="43">
        <v>6.6</v>
      </c>
      <c r="H703" s="135" t="str">
        <f t="shared" si="405"/>
        <v>P, S, T &amp; D Plant - Commodity</v>
      </c>
      <c r="I703" s="42">
        <f>'Dep. Res. Class'!L$173</f>
        <v>0</v>
      </c>
      <c r="J703" s="135">
        <f t="shared" si="406"/>
        <v>0</v>
      </c>
      <c r="K703" s="135">
        <f t="shared" si="407"/>
        <v>0</v>
      </c>
      <c r="L703" s="135">
        <f t="shared" si="408"/>
        <v>0</v>
      </c>
      <c r="M703" s="135">
        <f t="shared" si="409"/>
        <v>0</v>
      </c>
      <c r="N703" s="135">
        <f t="shared" si="410"/>
        <v>0</v>
      </c>
      <c r="O703" s="135">
        <f t="shared" si="411"/>
        <v>0</v>
      </c>
      <c r="P703" s="135">
        <f t="shared" si="412"/>
        <v>0</v>
      </c>
      <c r="Q703" s="135">
        <f t="shared" si="413"/>
        <v>0</v>
      </c>
      <c r="R703" s="135">
        <f t="shared" si="414"/>
        <v>0</v>
      </c>
      <c r="S703" s="135">
        <f t="shared" si="415"/>
        <v>0</v>
      </c>
      <c r="T703" s="135">
        <f t="shared" si="416"/>
        <v>0</v>
      </c>
      <c r="U703" s="135">
        <f t="shared" si="417"/>
        <v>0</v>
      </c>
      <c r="V703" s="135">
        <f t="shared" si="418"/>
        <v>0</v>
      </c>
      <c r="W703" s="135">
        <f t="shared" si="419"/>
        <v>0</v>
      </c>
      <c r="X703" s="135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1">
        <v>39903</v>
      </c>
      <c r="E704" s="137" t="s">
        <v>325</v>
      </c>
      <c r="G704" s="43">
        <v>6.6</v>
      </c>
      <c r="H704" s="135" t="str">
        <f t="shared" si="405"/>
        <v>P, S, T &amp; D Plant - Commodity</v>
      </c>
      <c r="I704" s="42">
        <f>'Dep. Res. Class'!L$174</f>
        <v>0</v>
      </c>
      <c r="J704" s="135">
        <f t="shared" si="406"/>
        <v>0</v>
      </c>
      <c r="K704" s="135">
        <f t="shared" si="407"/>
        <v>0</v>
      </c>
      <c r="L704" s="135">
        <f t="shared" si="408"/>
        <v>0</v>
      </c>
      <c r="M704" s="135">
        <f t="shared" si="409"/>
        <v>0</v>
      </c>
      <c r="N704" s="135">
        <f t="shared" si="410"/>
        <v>0</v>
      </c>
      <c r="O704" s="135">
        <f t="shared" si="411"/>
        <v>0</v>
      </c>
      <c r="P704" s="135">
        <f t="shared" si="412"/>
        <v>0</v>
      </c>
      <c r="Q704" s="135">
        <f t="shared" si="413"/>
        <v>0</v>
      </c>
      <c r="R704" s="135">
        <f t="shared" si="414"/>
        <v>0</v>
      </c>
      <c r="S704" s="135">
        <f t="shared" si="415"/>
        <v>0</v>
      </c>
      <c r="T704" s="135">
        <f t="shared" si="416"/>
        <v>0</v>
      </c>
      <c r="U704" s="135">
        <f t="shared" si="417"/>
        <v>0</v>
      </c>
      <c r="V704" s="135">
        <f t="shared" si="418"/>
        <v>0</v>
      </c>
      <c r="W704" s="135">
        <f t="shared" si="419"/>
        <v>0</v>
      </c>
      <c r="X704" s="135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1">
        <v>39904</v>
      </c>
      <c r="E705" s="137" t="s">
        <v>326</v>
      </c>
      <c r="G705" s="43">
        <v>6.6</v>
      </c>
      <c r="H705" s="135" t="str">
        <f t="shared" si="405"/>
        <v>P, S, T &amp; D Plant - Commodity</v>
      </c>
      <c r="I705" s="42">
        <f>'Dep. Res. Class'!L$175</f>
        <v>0</v>
      </c>
      <c r="J705" s="135">
        <f t="shared" si="406"/>
        <v>0</v>
      </c>
      <c r="K705" s="135">
        <f t="shared" si="407"/>
        <v>0</v>
      </c>
      <c r="L705" s="135">
        <f t="shared" si="408"/>
        <v>0</v>
      </c>
      <c r="M705" s="135">
        <f t="shared" si="409"/>
        <v>0</v>
      </c>
      <c r="N705" s="135">
        <f t="shared" si="410"/>
        <v>0</v>
      </c>
      <c r="O705" s="135">
        <f t="shared" si="411"/>
        <v>0</v>
      </c>
      <c r="P705" s="135">
        <f t="shared" si="412"/>
        <v>0</v>
      </c>
      <c r="Q705" s="135">
        <f t="shared" si="413"/>
        <v>0</v>
      </c>
      <c r="R705" s="135">
        <f t="shared" si="414"/>
        <v>0</v>
      </c>
      <c r="S705" s="135">
        <f t="shared" si="415"/>
        <v>0</v>
      </c>
      <c r="T705" s="135">
        <f t="shared" si="416"/>
        <v>0</v>
      </c>
      <c r="U705" s="135">
        <f t="shared" si="417"/>
        <v>0</v>
      </c>
      <c r="V705" s="135">
        <f t="shared" si="418"/>
        <v>0</v>
      </c>
      <c r="W705" s="135">
        <f t="shared" si="419"/>
        <v>0</v>
      </c>
      <c r="X705" s="135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1">
        <v>39905</v>
      </c>
      <c r="E706" s="137" t="s">
        <v>327</v>
      </c>
      <c r="G706" s="43">
        <v>6.6</v>
      </c>
      <c r="H706" s="135" t="str">
        <f t="shared" si="405"/>
        <v>P, S, T &amp; D Plant - Commodity</v>
      </c>
      <c r="I706" s="42">
        <f>'Dep. Res. Class'!L$176</f>
        <v>0</v>
      </c>
      <c r="J706" s="135">
        <f t="shared" si="406"/>
        <v>0</v>
      </c>
      <c r="K706" s="135">
        <f t="shared" si="407"/>
        <v>0</v>
      </c>
      <c r="L706" s="135">
        <f t="shared" si="408"/>
        <v>0</v>
      </c>
      <c r="M706" s="135">
        <f t="shared" si="409"/>
        <v>0</v>
      </c>
      <c r="N706" s="135">
        <f t="shared" si="410"/>
        <v>0</v>
      </c>
      <c r="O706" s="135">
        <f t="shared" si="411"/>
        <v>0</v>
      </c>
      <c r="P706" s="135">
        <f t="shared" si="412"/>
        <v>0</v>
      </c>
      <c r="Q706" s="135">
        <f t="shared" si="413"/>
        <v>0</v>
      </c>
      <c r="R706" s="135">
        <f t="shared" si="414"/>
        <v>0</v>
      </c>
      <c r="S706" s="135">
        <f t="shared" si="415"/>
        <v>0</v>
      </c>
      <c r="T706" s="135">
        <f t="shared" si="416"/>
        <v>0</v>
      </c>
      <c r="U706" s="135">
        <f t="shared" si="417"/>
        <v>0</v>
      </c>
      <c r="V706" s="135">
        <f t="shared" si="418"/>
        <v>0</v>
      </c>
      <c r="W706" s="135">
        <f t="shared" si="419"/>
        <v>0</v>
      </c>
      <c r="X706" s="135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1">
        <v>39906</v>
      </c>
      <c r="E707" s="137" t="s">
        <v>328</v>
      </c>
      <c r="G707" s="43">
        <v>6.6</v>
      </c>
      <c r="H707" s="135" t="str">
        <f t="shared" si="405"/>
        <v>P, S, T &amp; D Plant - Commodity</v>
      </c>
      <c r="I707" s="42">
        <f>'Dep. Res. Class'!L$177</f>
        <v>432.46976264265453</v>
      </c>
      <c r="J707" s="135">
        <f t="shared" si="406"/>
        <v>169.88697346136701</v>
      </c>
      <c r="K707" s="135">
        <f t="shared" si="407"/>
        <v>96.121880431825772</v>
      </c>
      <c r="L707" s="135">
        <f t="shared" si="408"/>
        <v>5.0410892020317712</v>
      </c>
      <c r="M707" s="135">
        <f t="shared" si="409"/>
        <v>78.903710276505549</v>
      </c>
      <c r="N707" s="135">
        <f t="shared" si="410"/>
        <v>82.51610927092446</v>
      </c>
      <c r="O707" s="135">
        <f t="shared" si="411"/>
        <v>0</v>
      </c>
      <c r="P707" s="135">
        <f t="shared" si="412"/>
        <v>0</v>
      </c>
      <c r="Q707" s="135">
        <f t="shared" si="413"/>
        <v>0</v>
      </c>
      <c r="R707" s="135">
        <f t="shared" si="414"/>
        <v>0</v>
      </c>
      <c r="S707" s="135">
        <f t="shared" si="415"/>
        <v>0</v>
      </c>
      <c r="T707" s="135">
        <f t="shared" si="416"/>
        <v>0</v>
      </c>
      <c r="U707" s="135">
        <f t="shared" si="417"/>
        <v>0</v>
      </c>
      <c r="V707" s="135">
        <f t="shared" si="418"/>
        <v>0</v>
      </c>
      <c r="W707" s="135">
        <f t="shared" si="419"/>
        <v>0</v>
      </c>
      <c r="X707" s="135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1">
        <v>39907</v>
      </c>
      <c r="E708" s="137" t="s">
        <v>329</v>
      </c>
      <c r="G708" s="43">
        <v>6.6</v>
      </c>
      <c r="H708" s="135" t="str">
        <f t="shared" si="405"/>
        <v>P, S, T &amp; D Plant - Commodity</v>
      </c>
      <c r="I708" s="42">
        <f>'Dep. Res. Class'!L$178</f>
        <v>129.09466616738703</v>
      </c>
      <c r="J708" s="135">
        <f t="shared" si="406"/>
        <v>50.712220875670091</v>
      </c>
      <c r="K708" s="135">
        <f t="shared" si="407"/>
        <v>28.692924078443205</v>
      </c>
      <c r="L708" s="135">
        <f t="shared" si="408"/>
        <v>1.504793592226336</v>
      </c>
      <c r="M708" s="135">
        <f t="shared" si="409"/>
        <v>23.553203061575289</v>
      </c>
      <c r="N708" s="135">
        <f t="shared" si="410"/>
        <v>24.631524559472119</v>
      </c>
      <c r="O708" s="135">
        <f t="shared" si="411"/>
        <v>0</v>
      </c>
      <c r="P708" s="135">
        <f t="shared" si="412"/>
        <v>0</v>
      </c>
      <c r="Q708" s="135">
        <f t="shared" si="413"/>
        <v>0</v>
      </c>
      <c r="R708" s="135">
        <f t="shared" si="414"/>
        <v>0</v>
      </c>
      <c r="S708" s="135">
        <f t="shared" si="415"/>
        <v>0</v>
      </c>
      <c r="T708" s="135">
        <f t="shared" si="416"/>
        <v>0</v>
      </c>
      <c r="U708" s="135">
        <f t="shared" si="417"/>
        <v>0</v>
      </c>
      <c r="V708" s="135">
        <f t="shared" si="418"/>
        <v>0</v>
      </c>
      <c r="W708" s="135">
        <f t="shared" si="419"/>
        <v>0</v>
      </c>
      <c r="X708" s="135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1">
        <v>39908</v>
      </c>
      <c r="E709" s="137" t="s">
        <v>330</v>
      </c>
      <c r="G709" s="43">
        <v>6.6</v>
      </c>
      <c r="H709" s="135" t="str">
        <f t="shared" si="405"/>
        <v>P, S, T &amp; D Plant - Commodity</v>
      </c>
      <c r="I709" s="42">
        <f>'Dep. Res. Class'!L$179</f>
        <v>4828.3923948127631</v>
      </c>
      <c r="J709" s="135">
        <f t="shared" si="406"/>
        <v>1896.7360067584939</v>
      </c>
      <c r="K709" s="135">
        <f t="shared" si="407"/>
        <v>1073.1713440868286</v>
      </c>
      <c r="L709" s="135">
        <f t="shared" si="408"/>
        <v>56.28221639341556</v>
      </c>
      <c r="M709" s="135">
        <f t="shared" si="409"/>
        <v>880.93574980498101</v>
      </c>
      <c r="N709" s="135">
        <f t="shared" si="410"/>
        <v>921.26707776904448</v>
      </c>
      <c r="O709" s="135">
        <f t="shared" si="411"/>
        <v>0</v>
      </c>
      <c r="P709" s="135">
        <f t="shared" si="412"/>
        <v>0</v>
      </c>
      <c r="Q709" s="135">
        <f t="shared" si="413"/>
        <v>0</v>
      </c>
      <c r="R709" s="135">
        <f t="shared" si="414"/>
        <v>0</v>
      </c>
      <c r="S709" s="135">
        <f t="shared" si="415"/>
        <v>0</v>
      </c>
      <c r="T709" s="135">
        <f t="shared" si="416"/>
        <v>0</v>
      </c>
      <c r="U709" s="135">
        <f t="shared" si="417"/>
        <v>0</v>
      </c>
      <c r="V709" s="135">
        <f t="shared" si="418"/>
        <v>0</v>
      </c>
      <c r="W709" s="135">
        <f t="shared" si="419"/>
        <v>0</v>
      </c>
      <c r="X709" s="135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1">
        <v>39909</v>
      </c>
      <c r="E710" s="137" t="s">
        <v>331</v>
      </c>
      <c r="G710" s="43">
        <v>6.6</v>
      </c>
      <c r="H710" s="135" t="str">
        <f t="shared" si="405"/>
        <v>P, S, T &amp; D Plant - Commodity</v>
      </c>
      <c r="I710" s="42">
        <f>'Dep. Res. Class'!L$180</f>
        <v>0</v>
      </c>
      <c r="J710" s="135">
        <f t="shared" si="406"/>
        <v>0</v>
      </c>
      <c r="K710" s="135">
        <f t="shared" si="407"/>
        <v>0</v>
      </c>
      <c r="L710" s="135">
        <f t="shared" si="408"/>
        <v>0</v>
      </c>
      <c r="M710" s="135">
        <f t="shared" si="409"/>
        <v>0</v>
      </c>
      <c r="N710" s="135">
        <f t="shared" si="410"/>
        <v>0</v>
      </c>
      <c r="O710" s="135">
        <f t="shared" si="411"/>
        <v>0</v>
      </c>
      <c r="P710" s="135">
        <f t="shared" si="412"/>
        <v>0</v>
      </c>
      <c r="Q710" s="135">
        <f t="shared" si="413"/>
        <v>0</v>
      </c>
      <c r="R710" s="135">
        <f t="shared" si="414"/>
        <v>0</v>
      </c>
      <c r="S710" s="135">
        <f t="shared" si="415"/>
        <v>0</v>
      </c>
      <c r="T710" s="135">
        <f t="shared" si="416"/>
        <v>0</v>
      </c>
      <c r="U710" s="135">
        <f t="shared" si="417"/>
        <v>0</v>
      </c>
      <c r="V710" s="135">
        <f t="shared" si="418"/>
        <v>0</v>
      </c>
      <c r="W710" s="135">
        <f t="shared" si="419"/>
        <v>0</v>
      </c>
      <c r="X710" s="135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1">
        <v>39924</v>
      </c>
      <c r="E711" s="137" t="s">
        <v>332</v>
      </c>
      <c r="G711" s="43">
        <v>6.6</v>
      </c>
      <c r="H711" s="135" t="str">
        <f t="shared" si="405"/>
        <v>P, S, T &amp; D Plant - Commodity</v>
      </c>
      <c r="I711" s="42">
        <f>'Dep. Res. Class'!L$181</f>
        <v>0</v>
      </c>
      <c r="J711" s="135">
        <f t="shared" si="406"/>
        <v>0</v>
      </c>
      <c r="K711" s="135">
        <f t="shared" si="407"/>
        <v>0</v>
      </c>
      <c r="L711" s="135">
        <f t="shared" si="408"/>
        <v>0</v>
      </c>
      <c r="M711" s="135">
        <f t="shared" si="409"/>
        <v>0</v>
      </c>
      <c r="N711" s="135">
        <f t="shared" si="410"/>
        <v>0</v>
      </c>
      <c r="O711" s="135">
        <f t="shared" si="411"/>
        <v>0</v>
      </c>
      <c r="P711" s="135">
        <f t="shared" si="412"/>
        <v>0</v>
      </c>
      <c r="Q711" s="135">
        <f t="shared" si="413"/>
        <v>0</v>
      </c>
      <c r="R711" s="135">
        <f t="shared" si="414"/>
        <v>0</v>
      </c>
      <c r="S711" s="135">
        <f t="shared" si="415"/>
        <v>0</v>
      </c>
      <c r="T711" s="135">
        <f t="shared" si="416"/>
        <v>0</v>
      </c>
      <c r="U711" s="135">
        <f t="shared" si="417"/>
        <v>0</v>
      </c>
      <c r="V711" s="135">
        <f t="shared" si="418"/>
        <v>0</v>
      </c>
      <c r="W711" s="135">
        <f t="shared" si="419"/>
        <v>0</v>
      </c>
      <c r="X711" s="135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7" t="s">
        <v>366</v>
      </c>
      <c r="G712" s="43">
        <v>6.6</v>
      </c>
      <c r="H712" s="135" t="str">
        <f t="shared" si="405"/>
        <v>P, S, T &amp; D Plant - Commodity</v>
      </c>
      <c r="I712" s="42">
        <f>'Dep. Res. Class'!L$182</f>
        <v>306.06067252650035</v>
      </c>
      <c r="J712" s="135">
        <f t="shared" si="406"/>
        <v>120.22972665962141</v>
      </c>
      <c r="K712" s="135">
        <f t="shared" si="407"/>
        <v>68.025859633995225</v>
      </c>
      <c r="L712" s="135">
        <f t="shared" si="408"/>
        <v>3.567600060665487</v>
      </c>
      <c r="M712" s="135">
        <f t="shared" si="409"/>
        <v>55.840488094465393</v>
      </c>
      <c r="N712" s="135">
        <f t="shared" si="410"/>
        <v>58.396998077752855</v>
      </c>
      <c r="O712" s="135">
        <f t="shared" si="411"/>
        <v>0</v>
      </c>
      <c r="P712" s="135">
        <f t="shared" si="412"/>
        <v>0</v>
      </c>
      <c r="Q712" s="135">
        <f t="shared" si="413"/>
        <v>0</v>
      </c>
      <c r="R712" s="135">
        <f t="shared" si="414"/>
        <v>0</v>
      </c>
      <c r="S712" s="135">
        <f t="shared" si="415"/>
        <v>0</v>
      </c>
      <c r="T712" s="135">
        <f t="shared" si="416"/>
        <v>0</v>
      </c>
      <c r="U712" s="135">
        <f t="shared" si="417"/>
        <v>0</v>
      </c>
      <c r="V712" s="135">
        <f t="shared" si="418"/>
        <v>0</v>
      </c>
      <c r="W712" s="135">
        <f t="shared" si="419"/>
        <v>0</v>
      </c>
      <c r="X712" s="135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0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10609.11674736388</v>
      </c>
      <c r="J714" s="135">
        <f>SUM(J678:J712)</f>
        <v>4167.5763047443761</v>
      </c>
      <c r="K714" s="135">
        <f t="shared" ref="K714:X714" si="422">SUM(K678:K712)</f>
        <v>2358.0105236629352</v>
      </c>
      <c r="L714" s="135">
        <f t="shared" si="422"/>
        <v>123.66530217378853</v>
      </c>
      <c r="M714" s="135">
        <f t="shared" si="422"/>
        <v>1935.6235890538055</v>
      </c>
      <c r="N714" s="135">
        <f t="shared" si="422"/>
        <v>2024.2410277289741</v>
      </c>
      <c r="O714" s="135">
        <f t="shared" si="422"/>
        <v>0</v>
      </c>
      <c r="P714" s="135">
        <f t="shared" si="422"/>
        <v>0</v>
      </c>
      <c r="Q714" s="135">
        <f t="shared" si="422"/>
        <v>0</v>
      </c>
      <c r="R714" s="135">
        <f t="shared" si="422"/>
        <v>0</v>
      </c>
      <c r="S714" s="135">
        <f t="shared" si="422"/>
        <v>0</v>
      </c>
      <c r="T714" s="135">
        <f t="shared" si="422"/>
        <v>0</v>
      </c>
      <c r="U714" s="135">
        <f t="shared" si="422"/>
        <v>0</v>
      </c>
      <c r="V714" s="135">
        <f t="shared" si="422"/>
        <v>0</v>
      </c>
      <c r="W714" s="135">
        <f t="shared" si="422"/>
        <v>0</v>
      </c>
      <c r="X714" s="135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0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361</v>
      </c>
      <c r="E716" s="44"/>
      <c r="G716" s="43"/>
      <c r="H716" s="44"/>
      <c r="I716" s="42"/>
      <c r="J716" s="150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0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0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0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8">
        <v>37400</v>
      </c>
      <c r="E720" s="137" t="s">
        <v>125</v>
      </c>
      <c r="G720" s="43">
        <v>6.6</v>
      </c>
      <c r="H720" s="135" t="str">
        <f t="shared" ref="H720:H754" si="423">VLOOKUP($G720,alloc,3)</f>
        <v>P, S, T &amp; D Plant - Commodity</v>
      </c>
      <c r="I720" s="42">
        <f>'Dep. Res. Class'!L$190</f>
        <v>0</v>
      </c>
      <c r="J720" s="135">
        <f t="shared" ref="J720:J754" si="424">$I720*VLOOKUP($G720,alloc,6)</f>
        <v>0</v>
      </c>
      <c r="K720" s="135">
        <f t="shared" ref="K720:K754" si="425">$I720*VLOOKUP($G720,alloc,7)</f>
        <v>0</v>
      </c>
      <c r="L720" s="135">
        <f t="shared" ref="L720:L754" si="426">$I720*VLOOKUP($G720,alloc,8)</f>
        <v>0</v>
      </c>
      <c r="M720" s="135">
        <f t="shared" ref="M720:M754" si="427">$I720*VLOOKUP($G720,alloc,9)</f>
        <v>0</v>
      </c>
      <c r="N720" s="135">
        <f t="shared" ref="N720:N754" si="428">$I720*VLOOKUP($G720,alloc,10)</f>
        <v>0</v>
      </c>
      <c r="O720" s="135">
        <f t="shared" ref="O720:O754" si="429">$I720*VLOOKUP($G720,alloc,11)</f>
        <v>0</v>
      </c>
      <c r="P720" s="135">
        <f t="shared" ref="P720:P754" si="430">$I720*VLOOKUP($G720,alloc,12)</f>
        <v>0</v>
      </c>
      <c r="Q720" s="135">
        <f t="shared" ref="Q720:Q754" si="431">$I720*VLOOKUP($G720,alloc,13)</f>
        <v>0</v>
      </c>
      <c r="R720" s="135">
        <f t="shared" ref="R720:R754" si="432">$I720*VLOOKUP($G720,alloc,14)</f>
        <v>0</v>
      </c>
      <c r="S720" s="135">
        <f t="shared" ref="S720:S754" si="433">$I720*VLOOKUP($G720,alloc,15)</f>
        <v>0</v>
      </c>
      <c r="T720" s="135">
        <f t="shared" ref="T720:T754" si="434">$I720*VLOOKUP($G720,alloc,16)</f>
        <v>0</v>
      </c>
      <c r="U720" s="135">
        <f t="shared" ref="U720:U754" si="435">$I720*VLOOKUP($G720,alloc,17)</f>
        <v>0</v>
      </c>
      <c r="V720" s="135">
        <f t="shared" ref="V720:V754" si="436">$I720*VLOOKUP($G720,alloc,18)</f>
        <v>0</v>
      </c>
      <c r="W720" s="135">
        <f t="shared" ref="W720:W754" si="437">$I720*VLOOKUP($G720,alloc,19)</f>
        <v>0</v>
      </c>
      <c r="X720" s="135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8">
        <v>39000</v>
      </c>
      <c r="E721" s="137" t="s">
        <v>149</v>
      </c>
      <c r="G721" s="43">
        <v>6.6</v>
      </c>
      <c r="H721" s="135" t="str">
        <f t="shared" si="423"/>
        <v>P, S, T &amp; D Plant - Commodity</v>
      </c>
      <c r="I721" s="42">
        <f>'Dep. Res. Class'!L$191</f>
        <v>956.04710649959327</v>
      </c>
      <c r="J721" s="135">
        <f t="shared" si="424"/>
        <v>375.56371205521509</v>
      </c>
      <c r="K721" s="135">
        <f t="shared" si="425"/>
        <v>212.49357434054997</v>
      </c>
      <c r="L721" s="135">
        <f t="shared" si="426"/>
        <v>11.144175065000184</v>
      </c>
      <c r="M721" s="135">
        <f t="shared" si="427"/>
        <v>174.42991491700448</v>
      </c>
      <c r="N721" s="135">
        <f t="shared" si="428"/>
        <v>182.41573012182363</v>
      </c>
      <c r="O721" s="135">
        <f t="shared" si="429"/>
        <v>0</v>
      </c>
      <c r="P721" s="135">
        <f t="shared" si="430"/>
        <v>0</v>
      </c>
      <c r="Q721" s="135">
        <f t="shared" si="431"/>
        <v>0</v>
      </c>
      <c r="R721" s="135">
        <f t="shared" si="432"/>
        <v>0</v>
      </c>
      <c r="S721" s="135">
        <f t="shared" si="433"/>
        <v>0</v>
      </c>
      <c r="T721" s="135">
        <f t="shared" si="434"/>
        <v>0</v>
      </c>
      <c r="U721" s="135">
        <f t="shared" si="435"/>
        <v>0</v>
      </c>
      <c r="V721" s="135">
        <f t="shared" si="436"/>
        <v>0</v>
      </c>
      <c r="W721" s="135">
        <f t="shared" si="437"/>
        <v>0</v>
      </c>
      <c r="X721" s="135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8">
        <v>36602</v>
      </c>
      <c r="E722" s="137" t="s">
        <v>149</v>
      </c>
      <c r="G722" s="43">
        <v>6.6</v>
      </c>
      <c r="H722" s="135" t="str">
        <f t="shared" si="423"/>
        <v>P, S, T &amp; D Plant - Commodity</v>
      </c>
      <c r="I722" s="42">
        <f>'Dep. Res. Class'!L$192</f>
        <v>0</v>
      </c>
      <c r="J722" s="135">
        <f t="shared" si="424"/>
        <v>0</v>
      </c>
      <c r="K722" s="135">
        <f t="shared" si="425"/>
        <v>0</v>
      </c>
      <c r="L722" s="135">
        <f t="shared" si="426"/>
        <v>0</v>
      </c>
      <c r="M722" s="135">
        <f t="shared" si="427"/>
        <v>0</v>
      </c>
      <c r="N722" s="135">
        <f t="shared" si="428"/>
        <v>0</v>
      </c>
      <c r="O722" s="135">
        <f t="shared" si="429"/>
        <v>0</v>
      </c>
      <c r="P722" s="135">
        <f t="shared" si="430"/>
        <v>0</v>
      </c>
      <c r="Q722" s="135">
        <f t="shared" si="431"/>
        <v>0</v>
      </c>
      <c r="R722" s="135">
        <f t="shared" si="432"/>
        <v>0</v>
      </c>
      <c r="S722" s="135">
        <f t="shared" si="433"/>
        <v>0</v>
      </c>
      <c r="T722" s="135">
        <f t="shared" si="434"/>
        <v>0</v>
      </c>
      <c r="U722" s="135">
        <f t="shared" si="435"/>
        <v>0</v>
      </c>
      <c r="V722" s="135">
        <f t="shared" si="436"/>
        <v>0</v>
      </c>
      <c r="W722" s="135">
        <f t="shared" si="437"/>
        <v>0</v>
      </c>
      <c r="X722" s="135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8">
        <v>37503</v>
      </c>
      <c r="E723" s="137" t="s">
        <v>289</v>
      </c>
      <c r="G723" s="43">
        <v>6.6</v>
      </c>
      <c r="H723" s="135" t="str">
        <f t="shared" si="423"/>
        <v>P, S, T &amp; D Plant - Commodity</v>
      </c>
      <c r="I723" s="42">
        <f>'Dep. Res. Class'!L$193</f>
        <v>0</v>
      </c>
      <c r="J723" s="135">
        <f t="shared" si="424"/>
        <v>0</v>
      </c>
      <c r="K723" s="135">
        <f t="shared" si="425"/>
        <v>0</v>
      </c>
      <c r="L723" s="135">
        <f t="shared" si="426"/>
        <v>0</v>
      </c>
      <c r="M723" s="135">
        <f t="shared" si="427"/>
        <v>0</v>
      </c>
      <c r="N723" s="135">
        <f t="shared" si="428"/>
        <v>0</v>
      </c>
      <c r="O723" s="135">
        <f t="shared" si="429"/>
        <v>0</v>
      </c>
      <c r="P723" s="135">
        <f t="shared" si="430"/>
        <v>0</v>
      </c>
      <c r="Q723" s="135">
        <f t="shared" si="431"/>
        <v>0</v>
      </c>
      <c r="R723" s="135">
        <f t="shared" si="432"/>
        <v>0</v>
      </c>
      <c r="S723" s="135">
        <f t="shared" si="433"/>
        <v>0</v>
      </c>
      <c r="T723" s="135">
        <f t="shared" si="434"/>
        <v>0</v>
      </c>
      <c r="U723" s="135">
        <f t="shared" si="435"/>
        <v>0</v>
      </c>
      <c r="V723" s="135">
        <f t="shared" si="436"/>
        <v>0</v>
      </c>
      <c r="W723" s="135">
        <f t="shared" si="437"/>
        <v>0</v>
      </c>
      <c r="X723" s="135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8">
        <v>39004</v>
      </c>
      <c r="E724" s="137" t="s">
        <v>304</v>
      </c>
      <c r="G724" s="43">
        <v>6.6</v>
      </c>
      <c r="H724" s="135" t="str">
        <f t="shared" si="423"/>
        <v>P, S, T &amp; D Plant - Commodity</v>
      </c>
      <c r="I724" s="42">
        <f>'Dep. Res. Class'!L$194</f>
        <v>0</v>
      </c>
      <c r="J724" s="135">
        <f t="shared" si="424"/>
        <v>0</v>
      </c>
      <c r="K724" s="135">
        <f t="shared" si="425"/>
        <v>0</v>
      </c>
      <c r="L724" s="135">
        <f t="shared" si="426"/>
        <v>0</v>
      </c>
      <c r="M724" s="135">
        <f t="shared" si="427"/>
        <v>0</v>
      </c>
      <c r="N724" s="135">
        <f t="shared" si="428"/>
        <v>0</v>
      </c>
      <c r="O724" s="135">
        <f t="shared" si="429"/>
        <v>0</v>
      </c>
      <c r="P724" s="135">
        <f t="shared" si="430"/>
        <v>0</v>
      </c>
      <c r="Q724" s="135">
        <f t="shared" si="431"/>
        <v>0</v>
      </c>
      <c r="R724" s="135">
        <f t="shared" si="432"/>
        <v>0</v>
      </c>
      <c r="S724" s="135">
        <f t="shared" si="433"/>
        <v>0</v>
      </c>
      <c r="T724" s="135">
        <f t="shared" si="434"/>
        <v>0</v>
      </c>
      <c r="U724" s="135">
        <f t="shared" si="435"/>
        <v>0</v>
      </c>
      <c r="V724" s="135">
        <f t="shared" si="436"/>
        <v>0</v>
      </c>
      <c r="W724" s="135">
        <f t="shared" si="437"/>
        <v>0</v>
      </c>
      <c r="X724" s="135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8">
        <v>39009</v>
      </c>
      <c r="E725" s="137" t="s">
        <v>305</v>
      </c>
      <c r="G725" s="43">
        <v>6.6</v>
      </c>
      <c r="H725" s="135" t="str">
        <f t="shared" si="423"/>
        <v>P, S, T &amp; D Plant - Commodity</v>
      </c>
      <c r="I725" s="42">
        <f>'Dep. Res. Class'!L$195</f>
        <v>5783.2822969335075</v>
      </c>
      <c r="J725" s="135">
        <f t="shared" si="424"/>
        <v>2271.8451345477533</v>
      </c>
      <c r="K725" s="135">
        <f t="shared" si="425"/>
        <v>1285.4077151023203</v>
      </c>
      <c r="L725" s="135">
        <f t="shared" si="426"/>
        <v>67.412902491087451</v>
      </c>
      <c r="M725" s="135">
        <f t="shared" si="427"/>
        <v>1055.1545338478143</v>
      </c>
      <c r="N725" s="135">
        <f t="shared" si="428"/>
        <v>1103.4620109445327</v>
      </c>
      <c r="O725" s="135">
        <f t="shared" si="429"/>
        <v>0</v>
      </c>
      <c r="P725" s="135">
        <f t="shared" si="430"/>
        <v>0</v>
      </c>
      <c r="Q725" s="135">
        <f t="shared" si="431"/>
        <v>0</v>
      </c>
      <c r="R725" s="135">
        <f t="shared" si="432"/>
        <v>0</v>
      </c>
      <c r="S725" s="135">
        <f t="shared" si="433"/>
        <v>0</v>
      </c>
      <c r="T725" s="135">
        <f t="shared" si="434"/>
        <v>0</v>
      </c>
      <c r="U725" s="135">
        <f t="shared" si="435"/>
        <v>0</v>
      </c>
      <c r="V725" s="135">
        <f t="shared" si="436"/>
        <v>0</v>
      </c>
      <c r="W725" s="135">
        <f t="shared" si="437"/>
        <v>0</v>
      </c>
      <c r="X725" s="135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8">
        <v>39100</v>
      </c>
      <c r="E726" s="137" t="s">
        <v>306</v>
      </c>
      <c r="G726" s="43">
        <v>6.6</v>
      </c>
      <c r="H726" s="135" t="str">
        <f t="shared" si="423"/>
        <v>P, S, T &amp; D Plant - Commodity</v>
      </c>
      <c r="I726" s="42">
        <f>'Dep. Res. Class'!L$196</f>
        <v>0</v>
      </c>
      <c r="J726" s="135">
        <f t="shared" si="424"/>
        <v>0</v>
      </c>
      <c r="K726" s="135">
        <f t="shared" si="425"/>
        <v>0</v>
      </c>
      <c r="L726" s="135">
        <f t="shared" si="426"/>
        <v>0</v>
      </c>
      <c r="M726" s="135">
        <f t="shared" si="427"/>
        <v>0</v>
      </c>
      <c r="N726" s="135">
        <f t="shared" si="428"/>
        <v>0</v>
      </c>
      <c r="O726" s="135">
        <f t="shared" si="429"/>
        <v>0</v>
      </c>
      <c r="P726" s="135">
        <f t="shared" si="430"/>
        <v>0</v>
      </c>
      <c r="Q726" s="135">
        <f t="shared" si="431"/>
        <v>0</v>
      </c>
      <c r="R726" s="135">
        <f t="shared" si="432"/>
        <v>0</v>
      </c>
      <c r="S726" s="135">
        <f t="shared" si="433"/>
        <v>0</v>
      </c>
      <c r="T726" s="135">
        <f t="shared" si="434"/>
        <v>0</v>
      </c>
      <c r="U726" s="135">
        <f t="shared" si="435"/>
        <v>0</v>
      </c>
      <c r="V726" s="135">
        <f t="shared" si="436"/>
        <v>0</v>
      </c>
      <c r="W726" s="135">
        <f t="shared" si="437"/>
        <v>0</v>
      </c>
      <c r="X726" s="135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8">
        <v>39102</v>
      </c>
      <c r="E727" s="137" t="s">
        <v>307</v>
      </c>
      <c r="G727" s="43">
        <v>6.6</v>
      </c>
      <c r="H727" s="135" t="str">
        <f t="shared" si="423"/>
        <v>P, S, T &amp; D Plant - Commodity</v>
      </c>
      <c r="I727" s="42">
        <f>'Dep. Res. Class'!L$197</f>
        <v>0</v>
      </c>
      <c r="J727" s="135">
        <f t="shared" si="424"/>
        <v>0</v>
      </c>
      <c r="K727" s="135">
        <f t="shared" si="425"/>
        <v>0</v>
      </c>
      <c r="L727" s="135">
        <f t="shared" si="426"/>
        <v>0</v>
      </c>
      <c r="M727" s="135">
        <f t="shared" si="427"/>
        <v>0</v>
      </c>
      <c r="N727" s="135">
        <f t="shared" si="428"/>
        <v>0</v>
      </c>
      <c r="O727" s="135">
        <f t="shared" si="429"/>
        <v>0</v>
      </c>
      <c r="P727" s="135">
        <f t="shared" si="430"/>
        <v>0</v>
      </c>
      <c r="Q727" s="135">
        <f t="shared" si="431"/>
        <v>0</v>
      </c>
      <c r="R727" s="135">
        <f t="shared" si="432"/>
        <v>0</v>
      </c>
      <c r="S727" s="135">
        <f t="shared" si="433"/>
        <v>0</v>
      </c>
      <c r="T727" s="135">
        <f t="shared" si="434"/>
        <v>0</v>
      </c>
      <c r="U727" s="135">
        <f t="shared" si="435"/>
        <v>0</v>
      </c>
      <c r="V727" s="135">
        <f t="shared" si="436"/>
        <v>0</v>
      </c>
      <c r="W727" s="135">
        <f t="shared" si="437"/>
        <v>0</v>
      </c>
      <c r="X727" s="135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5">
        <v>39103</v>
      </c>
      <c r="E728" s="137" t="s">
        <v>308</v>
      </c>
      <c r="G728" s="43">
        <v>6.6</v>
      </c>
      <c r="H728" s="135" t="str">
        <f t="shared" si="423"/>
        <v>P, S, T &amp; D Plant - Commodity</v>
      </c>
      <c r="I728" s="42">
        <f>'Dep. Res. Class'!L$198</f>
        <v>0</v>
      </c>
      <c r="J728" s="135">
        <f t="shared" si="424"/>
        <v>0</v>
      </c>
      <c r="K728" s="135">
        <f t="shared" si="425"/>
        <v>0</v>
      </c>
      <c r="L728" s="135">
        <f t="shared" si="426"/>
        <v>0</v>
      </c>
      <c r="M728" s="135">
        <f t="shared" si="427"/>
        <v>0</v>
      </c>
      <c r="N728" s="135">
        <f t="shared" si="428"/>
        <v>0</v>
      </c>
      <c r="O728" s="135">
        <f t="shared" si="429"/>
        <v>0</v>
      </c>
      <c r="P728" s="135">
        <f t="shared" si="430"/>
        <v>0</v>
      </c>
      <c r="Q728" s="135">
        <f t="shared" si="431"/>
        <v>0</v>
      </c>
      <c r="R728" s="135">
        <f t="shared" si="432"/>
        <v>0</v>
      </c>
      <c r="S728" s="135">
        <f t="shared" si="433"/>
        <v>0</v>
      </c>
      <c r="T728" s="135">
        <f t="shared" si="434"/>
        <v>0</v>
      </c>
      <c r="U728" s="135">
        <f t="shared" si="435"/>
        <v>0</v>
      </c>
      <c r="V728" s="135">
        <f t="shared" si="436"/>
        <v>0</v>
      </c>
      <c r="W728" s="135">
        <f t="shared" si="437"/>
        <v>0</v>
      </c>
      <c r="X728" s="135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8">
        <v>39200</v>
      </c>
      <c r="E729" s="137" t="s">
        <v>309</v>
      </c>
      <c r="G729" s="43">
        <v>6.6</v>
      </c>
      <c r="H729" s="135" t="str">
        <f t="shared" si="423"/>
        <v>P, S, T &amp; D Plant - Commodity</v>
      </c>
      <c r="I729" s="42">
        <f>'Dep. Res. Class'!L$199</f>
        <v>0</v>
      </c>
      <c r="J729" s="135">
        <f t="shared" si="424"/>
        <v>0</v>
      </c>
      <c r="K729" s="135">
        <f t="shared" si="425"/>
        <v>0</v>
      </c>
      <c r="L729" s="135">
        <f t="shared" si="426"/>
        <v>0</v>
      </c>
      <c r="M729" s="135">
        <f t="shared" si="427"/>
        <v>0</v>
      </c>
      <c r="N729" s="135">
        <f t="shared" si="428"/>
        <v>0</v>
      </c>
      <c r="O729" s="135">
        <f t="shared" si="429"/>
        <v>0</v>
      </c>
      <c r="P729" s="135">
        <f t="shared" si="430"/>
        <v>0</v>
      </c>
      <c r="Q729" s="135">
        <f t="shared" si="431"/>
        <v>0</v>
      </c>
      <c r="R729" s="135">
        <f t="shared" si="432"/>
        <v>0</v>
      </c>
      <c r="S729" s="135">
        <f t="shared" si="433"/>
        <v>0</v>
      </c>
      <c r="T729" s="135">
        <f t="shared" si="434"/>
        <v>0</v>
      </c>
      <c r="U729" s="135">
        <f t="shared" si="435"/>
        <v>0</v>
      </c>
      <c r="V729" s="135">
        <f t="shared" si="436"/>
        <v>0</v>
      </c>
      <c r="W729" s="135">
        <f t="shared" si="437"/>
        <v>0</v>
      </c>
      <c r="X729" s="135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8">
        <v>39201</v>
      </c>
      <c r="E730" s="137" t="s">
        <v>310</v>
      </c>
      <c r="G730" s="43">
        <v>6.6</v>
      </c>
      <c r="H730" s="135" t="str">
        <f t="shared" si="423"/>
        <v>P, S, T &amp; D Plant - Commodity</v>
      </c>
      <c r="I730" s="42">
        <f>'Dep. Res. Class'!L$200</f>
        <v>0</v>
      </c>
      <c r="J730" s="135">
        <f t="shared" si="424"/>
        <v>0</v>
      </c>
      <c r="K730" s="135">
        <f t="shared" si="425"/>
        <v>0</v>
      </c>
      <c r="L730" s="135">
        <f t="shared" si="426"/>
        <v>0</v>
      </c>
      <c r="M730" s="135">
        <f t="shared" si="427"/>
        <v>0</v>
      </c>
      <c r="N730" s="135">
        <f t="shared" si="428"/>
        <v>0</v>
      </c>
      <c r="O730" s="135">
        <f t="shared" si="429"/>
        <v>0</v>
      </c>
      <c r="P730" s="135">
        <f t="shared" si="430"/>
        <v>0</v>
      </c>
      <c r="Q730" s="135">
        <f t="shared" si="431"/>
        <v>0</v>
      </c>
      <c r="R730" s="135">
        <f t="shared" si="432"/>
        <v>0</v>
      </c>
      <c r="S730" s="135">
        <f t="shared" si="433"/>
        <v>0</v>
      </c>
      <c r="T730" s="135">
        <f t="shared" si="434"/>
        <v>0</v>
      </c>
      <c r="U730" s="135">
        <f t="shared" si="435"/>
        <v>0</v>
      </c>
      <c r="V730" s="135">
        <f t="shared" si="436"/>
        <v>0</v>
      </c>
      <c r="W730" s="135">
        <f t="shared" si="437"/>
        <v>0</v>
      </c>
      <c r="X730" s="135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8">
        <v>39202</v>
      </c>
      <c r="E731" s="137" t="s">
        <v>311</v>
      </c>
      <c r="G731" s="43">
        <v>6.6</v>
      </c>
      <c r="H731" s="135" t="str">
        <f t="shared" si="423"/>
        <v>P, S, T &amp; D Plant - Commodity</v>
      </c>
      <c r="I731" s="42">
        <f>'Dep. Res. Class'!L$201</f>
        <v>0</v>
      </c>
      <c r="J731" s="135">
        <f t="shared" si="424"/>
        <v>0</v>
      </c>
      <c r="K731" s="135">
        <f t="shared" si="425"/>
        <v>0</v>
      </c>
      <c r="L731" s="135">
        <f t="shared" si="426"/>
        <v>0</v>
      </c>
      <c r="M731" s="135">
        <f t="shared" si="427"/>
        <v>0</v>
      </c>
      <c r="N731" s="135">
        <f t="shared" si="428"/>
        <v>0</v>
      </c>
      <c r="O731" s="135">
        <f t="shared" si="429"/>
        <v>0</v>
      </c>
      <c r="P731" s="135">
        <f t="shared" si="430"/>
        <v>0</v>
      </c>
      <c r="Q731" s="135">
        <f t="shared" si="431"/>
        <v>0</v>
      </c>
      <c r="R731" s="135">
        <f t="shared" si="432"/>
        <v>0</v>
      </c>
      <c r="S731" s="135">
        <f t="shared" si="433"/>
        <v>0</v>
      </c>
      <c r="T731" s="135">
        <f t="shared" si="434"/>
        <v>0</v>
      </c>
      <c r="U731" s="135">
        <f t="shared" si="435"/>
        <v>0</v>
      </c>
      <c r="V731" s="135">
        <f t="shared" si="436"/>
        <v>0</v>
      </c>
      <c r="W731" s="135">
        <f t="shared" si="437"/>
        <v>0</v>
      </c>
      <c r="X731" s="135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8">
        <v>39300</v>
      </c>
      <c r="E732" s="137" t="s">
        <v>197</v>
      </c>
      <c r="G732" s="43">
        <v>6.6</v>
      </c>
      <c r="H732" s="135" t="str">
        <f t="shared" si="423"/>
        <v>P, S, T &amp; D Plant - Commodity</v>
      </c>
      <c r="I732" s="42">
        <f>'Dep. Res. Class'!L$202</f>
        <v>0</v>
      </c>
      <c r="J732" s="135">
        <f t="shared" si="424"/>
        <v>0</v>
      </c>
      <c r="K732" s="135">
        <f t="shared" si="425"/>
        <v>0</v>
      </c>
      <c r="L732" s="135">
        <f t="shared" si="426"/>
        <v>0</v>
      </c>
      <c r="M732" s="135">
        <f t="shared" si="427"/>
        <v>0</v>
      </c>
      <c r="N732" s="135">
        <f t="shared" si="428"/>
        <v>0</v>
      </c>
      <c r="O732" s="135">
        <f t="shared" si="429"/>
        <v>0</v>
      </c>
      <c r="P732" s="135">
        <f t="shared" si="430"/>
        <v>0</v>
      </c>
      <c r="Q732" s="135">
        <f t="shared" si="431"/>
        <v>0</v>
      </c>
      <c r="R732" s="135">
        <f t="shared" si="432"/>
        <v>0</v>
      </c>
      <c r="S732" s="135">
        <f t="shared" si="433"/>
        <v>0</v>
      </c>
      <c r="T732" s="135">
        <f t="shared" si="434"/>
        <v>0</v>
      </c>
      <c r="U732" s="135">
        <f t="shared" si="435"/>
        <v>0</v>
      </c>
      <c r="V732" s="135">
        <f t="shared" si="436"/>
        <v>0</v>
      </c>
      <c r="W732" s="135">
        <f t="shared" si="437"/>
        <v>0</v>
      </c>
      <c r="X732" s="135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8">
        <v>39400</v>
      </c>
      <c r="E733" s="137" t="s">
        <v>312</v>
      </c>
      <c r="G733" s="43">
        <v>6.6</v>
      </c>
      <c r="H733" s="135" t="str">
        <f t="shared" si="423"/>
        <v>P, S, T &amp; D Plant - Commodity</v>
      </c>
      <c r="I733" s="42">
        <f>'Dep. Res. Class'!L$203</f>
        <v>0</v>
      </c>
      <c r="J733" s="135">
        <f t="shared" si="424"/>
        <v>0</v>
      </c>
      <c r="K733" s="135">
        <f t="shared" si="425"/>
        <v>0</v>
      </c>
      <c r="L733" s="135">
        <f t="shared" si="426"/>
        <v>0</v>
      </c>
      <c r="M733" s="135">
        <f t="shared" si="427"/>
        <v>0</v>
      </c>
      <c r="N733" s="135">
        <f t="shared" si="428"/>
        <v>0</v>
      </c>
      <c r="O733" s="135">
        <f t="shared" si="429"/>
        <v>0</v>
      </c>
      <c r="P733" s="135">
        <f t="shared" si="430"/>
        <v>0</v>
      </c>
      <c r="Q733" s="135">
        <f t="shared" si="431"/>
        <v>0</v>
      </c>
      <c r="R733" s="135">
        <f t="shared" si="432"/>
        <v>0</v>
      </c>
      <c r="S733" s="135">
        <f t="shared" si="433"/>
        <v>0</v>
      </c>
      <c r="T733" s="135">
        <f t="shared" si="434"/>
        <v>0</v>
      </c>
      <c r="U733" s="135">
        <f t="shared" si="435"/>
        <v>0</v>
      </c>
      <c r="V733" s="135">
        <f t="shared" si="436"/>
        <v>0</v>
      </c>
      <c r="W733" s="135">
        <f t="shared" si="437"/>
        <v>0</v>
      </c>
      <c r="X733" s="135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8">
        <v>39600</v>
      </c>
      <c r="E734" s="137" t="s">
        <v>313</v>
      </c>
      <c r="G734" s="43">
        <v>6.6</v>
      </c>
      <c r="H734" s="135" t="str">
        <f t="shared" si="423"/>
        <v>P, S, T &amp; D Plant - Commodity</v>
      </c>
      <c r="I734" s="42">
        <f>'Dep. Res. Class'!L$204</f>
        <v>0</v>
      </c>
      <c r="J734" s="135">
        <f t="shared" si="424"/>
        <v>0</v>
      </c>
      <c r="K734" s="135">
        <f t="shared" si="425"/>
        <v>0</v>
      </c>
      <c r="L734" s="135">
        <f t="shared" si="426"/>
        <v>0</v>
      </c>
      <c r="M734" s="135">
        <f t="shared" si="427"/>
        <v>0</v>
      </c>
      <c r="N734" s="135">
        <f t="shared" si="428"/>
        <v>0</v>
      </c>
      <c r="O734" s="135">
        <f t="shared" si="429"/>
        <v>0</v>
      </c>
      <c r="P734" s="135">
        <f t="shared" si="430"/>
        <v>0</v>
      </c>
      <c r="Q734" s="135">
        <f t="shared" si="431"/>
        <v>0</v>
      </c>
      <c r="R734" s="135">
        <f t="shared" si="432"/>
        <v>0</v>
      </c>
      <c r="S734" s="135">
        <f t="shared" si="433"/>
        <v>0</v>
      </c>
      <c r="T734" s="135">
        <f t="shared" si="434"/>
        <v>0</v>
      </c>
      <c r="U734" s="135">
        <f t="shared" si="435"/>
        <v>0</v>
      </c>
      <c r="V734" s="135">
        <f t="shared" si="436"/>
        <v>0</v>
      </c>
      <c r="W734" s="135">
        <f t="shared" si="437"/>
        <v>0</v>
      </c>
      <c r="X734" s="135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8">
        <v>39603</v>
      </c>
      <c r="E735" s="137" t="s">
        <v>314</v>
      </c>
      <c r="G735" s="43">
        <v>6.6</v>
      </c>
      <c r="H735" s="135" t="str">
        <f t="shared" si="423"/>
        <v>P, S, T &amp; D Plant - Commodity</v>
      </c>
      <c r="I735" s="42">
        <f>'Dep. Res. Class'!L$205</f>
        <v>0</v>
      </c>
      <c r="J735" s="135">
        <f t="shared" si="424"/>
        <v>0</v>
      </c>
      <c r="K735" s="135">
        <f t="shared" si="425"/>
        <v>0</v>
      </c>
      <c r="L735" s="135">
        <f t="shared" si="426"/>
        <v>0</v>
      </c>
      <c r="M735" s="135">
        <f t="shared" si="427"/>
        <v>0</v>
      </c>
      <c r="N735" s="135">
        <f t="shared" si="428"/>
        <v>0</v>
      </c>
      <c r="O735" s="135">
        <f t="shared" si="429"/>
        <v>0</v>
      </c>
      <c r="P735" s="135">
        <f t="shared" si="430"/>
        <v>0</v>
      </c>
      <c r="Q735" s="135">
        <f t="shared" si="431"/>
        <v>0</v>
      </c>
      <c r="R735" s="135">
        <f t="shared" si="432"/>
        <v>0</v>
      </c>
      <c r="S735" s="135">
        <f t="shared" si="433"/>
        <v>0</v>
      </c>
      <c r="T735" s="135">
        <f t="shared" si="434"/>
        <v>0</v>
      </c>
      <c r="U735" s="135">
        <f t="shared" si="435"/>
        <v>0</v>
      </c>
      <c r="V735" s="135">
        <f t="shared" si="436"/>
        <v>0</v>
      </c>
      <c r="W735" s="135">
        <f t="shared" si="437"/>
        <v>0</v>
      </c>
      <c r="X735" s="135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6">
        <v>39604</v>
      </c>
      <c r="E736" s="137" t="s">
        <v>315</v>
      </c>
      <c r="G736" s="43">
        <v>6.6</v>
      </c>
      <c r="H736" s="135" t="str">
        <f t="shared" si="423"/>
        <v>P, S, T &amp; D Plant - Commodity</v>
      </c>
      <c r="I736" s="42">
        <f>'Dep. Res. Class'!L$206</f>
        <v>0</v>
      </c>
      <c r="J736" s="135">
        <f t="shared" si="424"/>
        <v>0</v>
      </c>
      <c r="K736" s="135">
        <f t="shared" si="425"/>
        <v>0</v>
      </c>
      <c r="L736" s="135">
        <f t="shared" si="426"/>
        <v>0</v>
      </c>
      <c r="M736" s="135">
        <f t="shared" si="427"/>
        <v>0</v>
      </c>
      <c r="N736" s="135">
        <f t="shared" si="428"/>
        <v>0</v>
      </c>
      <c r="O736" s="135">
        <f t="shared" si="429"/>
        <v>0</v>
      </c>
      <c r="P736" s="135">
        <f t="shared" si="430"/>
        <v>0</v>
      </c>
      <c r="Q736" s="135">
        <f t="shared" si="431"/>
        <v>0</v>
      </c>
      <c r="R736" s="135">
        <f t="shared" si="432"/>
        <v>0</v>
      </c>
      <c r="S736" s="135">
        <f t="shared" si="433"/>
        <v>0</v>
      </c>
      <c r="T736" s="135">
        <f t="shared" si="434"/>
        <v>0</v>
      </c>
      <c r="U736" s="135">
        <f t="shared" si="435"/>
        <v>0</v>
      </c>
      <c r="V736" s="135">
        <f t="shared" si="436"/>
        <v>0</v>
      </c>
      <c r="W736" s="135">
        <f t="shared" si="437"/>
        <v>0</v>
      </c>
      <c r="X736" s="135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6">
        <v>39605</v>
      </c>
      <c r="E737" s="140" t="s">
        <v>316</v>
      </c>
      <c r="G737" s="43">
        <v>6.6</v>
      </c>
      <c r="H737" s="135" t="str">
        <f t="shared" si="423"/>
        <v>P, S, T &amp; D Plant - Commodity</v>
      </c>
      <c r="I737" s="42">
        <f>'Dep. Res. Class'!L$207</f>
        <v>0</v>
      </c>
      <c r="J737" s="135">
        <f t="shared" si="424"/>
        <v>0</v>
      </c>
      <c r="K737" s="135">
        <f t="shared" si="425"/>
        <v>0</v>
      </c>
      <c r="L737" s="135">
        <f t="shared" si="426"/>
        <v>0</v>
      </c>
      <c r="M737" s="135">
        <f t="shared" si="427"/>
        <v>0</v>
      </c>
      <c r="N737" s="135">
        <f t="shared" si="428"/>
        <v>0</v>
      </c>
      <c r="O737" s="135">
        <f t="shared" si="429"/>
        <v>0</v>
      </c>
      <c r="P737" s="135">
        <f t="shared" si="430"/>
        <v>0</v>
      </c>
      <c r="Q737" s="135">
        <f t="shared" si="431"/>
        <v>0</v>
      </c>
      <c r="R737" s="135">
        <f t="shared" si="432"/>
        <v>0</v>
      </c>
      <c r="S737" s="135">
        <f t="shared" si="433"/>
        <v>0</v>
      </c>
      <c r="T737" s="135">
        <f t="shared" si="434"/>
        <v>0</v>
      </c>
      <c r="U737" s="135">
        <f t="shared" si="435"/>
        <v>0</v>
      </c>
      <c r="V737" s="135">
        <f t="shared" si="436"/>
        <v>0</v>
      </c>
      <c r="W737" s="135">
        <f t="shared" si="437"/>
        <v>0</v>
      </c>
      <c r="X737" s="135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6">
        <v>39700</v>
      </c>
      <c r="E738" s="137" t="s">
        <v>317</v>
      </c>
      <c r="G738" s="43">
        <v>6.6</v>
      </c>
      <c r="H738" s="135" t="str">
        <f t="shared" si="423"/>
        <v>P, S, T &amp; D Plant - Commodity</v>
      </c>
      <c r="I738" s="42">
        <f>'Dep. Res. Class'!L$208</f>
        <v>0</v>
      </c>
      <c r="J738" s="135">
        <f t="shared" si="424"/>
        <v>0</v>
      </c>
      <c r="K738" s="135">
        <f t="shared" si="425"/>
        <v>0</v>
      </c>
      <c r="L738" s="135">
        <f t="shared" si="426"/>
        <v>0</v>
      </c>
      <c r="M738" s="135">
        <f t="shared" si="427"/>
        <v>0</v>
      </c>
      <c r="N738" s="135">
        <f t="shared" si="428"/>
        <v>0</v>
      </c>
      <c r="O738" s="135">
        <f t="shared" si="429"/>
        <v>0</v>
      </c>
      <c r="P738" s="135">
        <f t="shared" si="430"/>
        <v>0</v>
      </c>
      <c r="Q738" s="135">
        <f t="shared" si="431"/>
        <v>0</v>
      </c>
      <c r="R738" s="135">
        <f t="shared" si="432"/>
        <v>0</v>
      </c>
      <c r="S738" s="135">
        <f t="shared" si="433"/>
        <v>0</v>
      </c>
      <c r="T738" s="135">
        <f t="shared" si="434"/>
        <v>0</v>
      </c>
      <c r="U738" s="135">
        <f t="shared" si="435"/>
        <v>0</v>
      </c>
      <c r="V738" s="135">
        <f t="shared" si="436"/>
        <v>0</v>
      </c>
      <c r="W738" s="135">
        <f t="shared" si="437"/>
        <v>0</v>
      </c>
      <c r="X738" s="135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6">
        <v>39701</v>
      </c>
      <c r="E739" s="137" t="s">
        <v>318</v>
      </c>
      <c r="G739" s="43">
        <v>6.6</v>
      </c>
      <c r="H739" s="135" t="str">
        <f t="shared" si="423"/>
        <v>P, S, T &amp; D Plant - Commodity</v>
      </c>
      <c r="I739" s="42">
        <f>'Dep. Res. Class'!L$209</f>
        <v>0</v>
      </c>
      <c r="J739" s="135">
        <f t="shared" si="424"/>
        <v>0</v>
      </c>
      <c r="K739" s="135">
        <f t="shared" si="425"/>
        <v>0</v>
      </c>
      <c r="L739" s="135">
        <f t="shared" si="426"/>
        <v>0</v>
      </c>
      <c r="M739" s="135">
        <f t="shared" si="427"/>
        <v>0</v>
      </c>
      <c r="N739" s="135">
        <f t="shared" si="428"/>
        <v>0</v>
      </c>
      <c r="O739" s="135">
        <f t="shared" si="429"/>
        <v>0</v>
      </c>
      <c r="P739" s="135">
        <f t="shared" si="430"/>
        <v>0</v>
      </c>
      <c r="Q739" s="135">
        <f t="shared" si="431"/>
        <v>0</v>
      </c>
      <c r="R739" s="135">
        <f t="shared" si="432"/>
        <v>0</v>
      </c>
      <c r="S739" s="135">
        <f t="shared" si="433"/>
        <v>0</v>
      </c>
      <c r="T739" s="135">
        <f t="shared" si="434"/>
        <v>0</v>
      </c>
      <c r="U739" s="135">
        <f t="shared" si="435"/>
        <v>0</v>
      </c>
      <c r="V739" s="135">
        <f t="shared" si="436"/>
        <v>0</v>
      </c>
      <c r="W739" s="135">
        <f t="shared" si="437"/>
        <v>0</v>
      </c>
      <c r="X739" s="135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6">
        <v>39702</v>
      </c>
      <c r="E740" s="137" t="s">
        <v>319</v>
      </c>
      <c r="G740" s="43">
        <v>6.6</v>
      </c>
      <c r="H740" s="135" t="str">
        <f t="shared" si="423"/>
        <v>P, S, T &amp; D Plant - Commodity</v>
      </c>
      <c r="I740" s="42">
        <f>'Dep. Res. Class'!L$210</f>
        <v>0</v>
      </c>
      <c r="J740" s="135">
        <f t="shared" si="424"/>
        <v>0</v>
      </c>
      <c r="K740" s="135">
        <f t="shared" si="425"/>
        <v>0</v>
      </c>
      <c r="L740" s="135">
        <f t="shared" si="426"/>
        <v>0</v>
      </c>
      <c r="M740" s="135">
        <f t="shared" si="427"/>
        <v>0</v>
      </c>
      <c r="N740" s="135">
        <f t="shared" si="428"/>
        <v>0</v>
      </c>
      <c r="O740" s="135">
        <f t="shared" si="429"/>
        <v>0</v>
      </c>
      <c r="P740" s="135">
        <f t="shared" si="430"/>
        <v>0</v>
      </c>
      <c r="Q740" s="135">
        <f t="shared" si="431"/>
        <v>0</v>
      </c>
      <c r="R740" s="135">
        <f t="shared" si="432"/>
        <v>0</v>
      </c>
      <c r="S740" s="135">
        <f t="shared" si="433"/>
        <v>0</v>
      </c>
      <c r="T740" s="135">
        <f t="shared" si="434"/>
        <v>0</v>
      </c>
      <c r="U740" s="135">
        <f t="shared" si="435"/>
        <v>0</v>
      </c>
      <c r="V740" s="135">
        <f t="shared" si="436"/>
        <v>0</v>
      </c>
      <c r="W740" s="135">
        <f t="shared" si="437"/>
        <v>0</v>
      </c>
      <c r="X740" s="135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6">
        <v>39705</v>
      </c>
      <c r="E741" s="137" t="s">
        <v>320</v>
      </c>
      <c r="G741" s="43">
        <v>6.6</v>
      </c>
      <c r="H741" s="135" t="str">
        <f t="shared" si="423"/>
        <v>P, S, T &amp; D Plant - Commodity</v>
      </c>
      <c r="I741" s="42">
        <f>'Dep. Res. Class'!L$211</f>
        <v>0</v>
      </c>
      <c r="J741" s="135">
        <f t="shared" si="424"/>
        <v>0</v>
      </c>
      <c r="K741" s="135">
        <f t="shared" si="425"/>
        <v>0</v>
      </c>
      <c r="L741" s="135">
        <f t="shared" si="426"/>
        <v>0</v>
      </c>
      <c r="M741" s="135">
        <f t="shared" si="427"/>
        <v>0</v>
      </c>
      <c r="N741" s="135">
        <f t="shared" si="428"/>
        <v>0</v>
      </c>
      <c r="O741" s="135">
        <f t="shared" si="429"/>
        <v>0</v>
      </c>
      <c r="P741" s="135">
        <f t="shared" si="430"/>
        <v>0</v>
      </c>
      <c r="Q741" s="135">
        <f t="shared" si="431"/>
        <v>0</v>
      </c>
      <c r="R741" s="135">
        <f t="shared" si="432"/>
        <v>0</v>
      </c>
      <c r="S741" s="135">
        <f t="shared" si="433"/>
        <v>0</v>
      </c>
      <c r="T741" s="135">
        <f t="shared" si="434"/>
        <v>0</v>
      </c>
      <c r="U741" s="135">
        <f t="shared" si="435"/>
        <v>0</v>
      </c>
      <c r="V741" s="135">
        <f t="shared" si="436"/>
        <v>0</v>
      </c>
      <c r="W741" s="135">
        <f t="shared" si="437"/>
        <v>0</v>
      </c>
      <c r="X741" s="135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6">
        <v>39800</v>
      </c>
      <c r="E742" s="137" t="s">
        <v>321</v>
      </c>
      <c r="G742" s="43">
        <v>6.6</v>
      </c>
      <c r="H742" s="135" t="str">
        <f t="shared" si="423"/>
        <v>P, S, T &amp; D Plant - Commodity</v>
      </c>
      <c r="I742" s="42">
        <f>'Dep. Res. Class'!L$212</f>
        <v>0</v>
      </c>
      <c r="J742" s="135">
        <f t="shared" si="424"/>
        <v>0</v>
      </c>
      <c r="K742" s="135">
        <f t="shared" si="425"/>
        <v>0</v>
      </c>
      <c r="L742" s="135">
        <f t="shared" si="426"/>
        <v>0</v>
      </c>
      <c r="M742" s="135">
        <f t="shared" si="427"/>
        <v>0</v>
      </c>
      <c r="N742" s="135">
        <f t="shared" si="428"/>
        <v>0</v>
      </c>
      <c r="O742" s="135">
        <f t="shared" si="429"/>
        <v>0</v>
      </c>
      <c r="P742" s="135">
        <f t="shared" si="430"/>
        <v>0</v>
      </c>
      <c r="Q742" s="135">
        <f t="shared" si="431"/>
        <v>0</v>
      </c>
      <c r="R742" s="135">
        <f t="shared" si="432"/>
        <v>0</v>
      </c>
      <c r="S742" s="135">
        <f t="shared" si="433"/>
        <v>0</v>
      </c>
      <c r="T742" s="135">
        <f t="shared" si="434"/>
        <v>0</v>
      </c>
      <c r="U742" s="135">
        <f t="shared" si="435"/>
        <v>0</v>
      </c>
      <c r="V742" s="135">
        <f t="shared" si="436"/>
        <v>0</v>
      </c>
      <c r="W742" s="135">
        <f t="shared" si="437"/>
        <v>0</v>
      </c>
      <c r="X742" s="135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6">
        <v>39900</v>
      </c>
      <c r="E743" s="137" t="s">
        <v>322</v>
      </c>
      <c r="G743" s="43">
        <v>6.6</v>
      </c>
      <c r="H743" s="135" t="str">
        <f t="shared" si="423"/>
        <v>P, S, T &amp; D Plant - Commodity</v>
      </c>
      <c r="I743" s="42">
        <f>'Dep. Res. Class'!L$213</f>
        <v>99.394124604385212</v>
      </c>
      <c r="J743" s="135">
        <f t="shared" si="424"/>
        <v>39.044965607996822</v>
      </c>
      <c r="K743" s="135">
        <f t="shared" si="425"/>
        <v>22.091602664815763</v>
      </c>
      <c r="L743" s="135">
        <f t="shared" si="426"/>
        <v>1.1585888576968171</v>
      </c>
      <c r="M743" s="135">
        <f t="shared" si="427"/>
        <v>18.134366581026235</v>
      </c>
      <c r="N743" s="135">
        <f t="shared" si="428"/>
        <v>18.964600892849578</v>
      </c>
      <c r="O743" s="135">
        <f t="shared" si="429"/>
        <v>0</v>
      </c>
      <c r="P743" s="135">
        <f t="shared" si="430"/>
        <v>0</v>
      </c>
      <c r="Q743" s="135">
        <f t="shared" si="431"/>
        <v>0</v>
      </c>
      <c r="R743" s="135">
        <f t="shared" si="432"/>
        <v>0</v>
      </c>
      <c r="S743" s="135">
        <f t="shared" si="433"/>
        <v>0</v>
      </c>
      <c r="T743" s="135">
        <f t="shared" si="434"/>
        <v>0</v>
      </c>
      <c r="U743" s="135">
        <f t="shared" si="435"/>
        <v>0</v>
      </c>
      <c r="V743" s="135">
        <f t="shared" si="436"/>
        <v>0</v>
      </c>
      <c r="W743" s="135">
        <f t="shared" si="437"/>
        <v>0</v>
      </c>
      <c r="X743" s="135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6">
        <v>39901</v>
      </c>
      <c r="E744" s="137" t="s">
        <v>323</v>
      </c>
      <c r="G744" s="43">
        <v>6.6</v>
      </c>
      <c r="H744" s="135" t="str">
        <f t="shared" si="423"/>
        <v>P, S, T &amp; D Plant - Commodity</v>
      </c>
      <c r="I744" s="42">
        <f>'Dep. Res. Class'!L$214</f>
        <v>13235.276639919073</v>
      </c>
      <c r="J744" s="135">
        <f t="shared" si="424"/>
        <v>5199.2099460088648</v>
      </c>
      <c r="K744" s="135">
        <f t="shared" si="425"/>
        <v>2941.7078107161078</v>
      </c>
      <c r="L744" s="135">
        <f t="shared" si="426"/>
        <v>154.2771678364243</v>
      </c>
      <c r="M744" s="135">
        <f t="shared" si="427"/>
        <v>2414.7640451073139</v>
      </c>
      <c r="N744" s="135">
        <f t="shared" si="428"/>
        <v>2525.3176702503638</v>
      </c>
      <c r="O744" s="135">
        <f t="shared" si="429"/>
        <v>0</v>
      </c>
      <c r="P744" s="135">
        <f t="shared" si="430"/>
        <v>0</v>
      </c>
      <c r="Q744" s="135">
        <f t="shared" si="431"/>
        <v>0</v>
      </c>
      <c r="R744" s="135">
        <f t="shared" si="432"/>
        <v>0</v>
      </c>
      <c r="S744" s="135">
        <f t="shared" si="433"/>
        <v>0</v>
      </c>
      <c r="T744" s="135">
        <f t="shared" si="434"/>
        <v>0</v>
      </c>
      <c r="U744" s="135">
        <f t="shared" si="435"/>
        <v>0</v>
      </c>
      <c r="V744" s="135">
        <f t="shared" si="436"/>
        <v>0</v>
      </c>
      <c r="W744" s="135">
        <f t="shared" si="437"/>
        <v>0</v>
      </c>
      <c r="X744" s="135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6">
        <v>39902</v>
      </c>
      <c r="E745" s="137" t="s">
        <v>324</v>
      </c>
      <c r="G745" s="43">
        <v>6.6</v>
      </c>
      <c r="H745" s="135" t="str">
        <f t="shared" si="423"/>
        <v>P, S, T &amp; D Plant - Commodity</v>
      </c>
      <c r="I745" s="42">
        <f>'Dep. Res. Class'!L$215</f>
        <v>10058.829117065046</v>
      </c>
      <c r="J745" s="135">
        <f t="shared" si="424"/>
        <v>3951.4069719488634</v>
      </c>
      <c r="K745" s="135">
        <f t="shared" si="425"/>
        <v>2235.7021304021482</v>
      </c>
      <c r="L745" s="135">
        <f t="shared" si="426"/>
        <v>117.25086752254272</v>
      </c>
      <c r="M745" s="135">
        <f t="shared" si="427"/>
        <v>1835.2241172282547</v>
      </c>
      <c r="N745" s="135">
        <f t="shared" si="428"/>
        <v>1919.245029963238</v>
      </c>
      <c r="O745" s="135">
        <f t="shared" si="429"/>
        <v>0</v>
      </c>
      <c r="P745" s="135">
        <f t="shared" si="430"/>
        <v>0</v>
      </c>
      <c r="Q745" s="135">
        <f t="shared" si="431"/>
        <v>0</v>
      </c>
      <c r="R745" s="135">
        <f t="shared" si="432"/>
        <v>0</v>
      </c>
      <c r="S745" s="135">
        <f t="shared" si="433"/>
        <v>0</v>
      </c>
      <c r="T745" s="135">
        <f t="shared" si="434"/>
        <v>0</v>
      </c>
      <c r="U745" s="135">
        <f t="shared" si="435"/>
        <v>0</v>
      </c>
      <c r="V745" s="135">
        <f t="shared" si="436"/>
        <v>0</v>
      </c>
      <c r="W745" s="135">
        <f t="shared" si="437"/>
        <v>0</v>
      </c>
      <c r="X745" s="135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6">
        <v>39903</v>
      </c>
      <c r="E746" s="137" t="s">
        <v>325</v>
      </c>
      <c r="G746" s="43">
        <v>6.6</v>
      </c>
      <c r="H746" s="135" t="str">
        <f t="shared" si="423"/>
        <v>P, S, T &amp; D Plant - Commodity</v>
      </c>
      <c r="I746" s="42">
        <f>'Dep. Res. Class'!L$216</f>
        <v>1387.4200963998421</v>
      </c>
      <c r="J746" s="135">
        <f t="shared" si="424"/>
        <v>545.01984059312747</v>
      </c>
      <c r="K746" s="135">
        <f t="shared" si="425"/>
        <v>308.37168314366767</v>
      </c>
      <c r="L746" s="135">
        <f t="shared" si="426"/>
        <v>16.172479721830371</v>
      </c>
      <c r="M746" s="135">
        <f t="shared" si="427"/>
        <v>253.13352001580435</v>
      </c>
      <c r="N746" s="135">
        <f t="shared" si="428"/>
        <v>264.72257292541246</v>
      </c>
      <c r="O746" s="135">
        <f t="shared" si="429"/>
        <v>0</v>
      </c>
      <c r="P746" s="135">
        <f t="shared" si="430"/>
        <v>0</v>
      </c>
      <c r="Q746" s="135">
        <f t="shared" si="431"/>
        <v>0</v>
      </c>
      <c r="R746" s="135">
        <f t="shared" si="432"/>
        <v>0</v>
      </c>
      <c r="S746" s="135">
        <f t="shared" si="433"/>
        <v>0</v>
      </c>
      <c r="T746" s="135">
        <f t="shared" si="434"/>
        <v>0</v>
      </c>
      <c r="U746" s="135">
        <f t="shared" si="435"/>
        <v>0</v>
      </c>
      <c r="V746" s="135">
        <f t="shared" si="436"/>
        <v>0</v>
      </c>
      <c r="W746" s="135">
        <f t="shared" si="437"/>
        <v>0</v>
      </c>
      <c r="X746" s="135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6">
        <v>39904</v>
      </c>
      <c r="E747" s="137" t="s">
        <v>326</v>
      </c>
      <c r="G747" s="43">
        <v>6.6</v>
      </c>
      <c r="H747" s="135" t="str">
        <f t="shared" si="423"/>
        <v>P, S, T &amp; D Plant - Commodity</v>
      </c>
      <c r="I747" s="42">
        <f>'Dep. Res. Class'!L$217</f>
        <v>0</v>
      </c>
      <c r="J747" s="135">
        <f t="shared" si="424"/>
        <v>0</v>
      </c>
      <c r="K747" s="135">
        <f t="shared" si="425"/>
        <v>0</v>
      </c>
      <c r="L747" s="135">
        <f t="shared" si="426"/>
        <v>0</v>
      </c>
      <c r="M747" s="135">
        <f t="shared" si="427"/>
        <v>0</v>
      </c>
      <c r="N747" s="135">
        <f t="shared" si="428"/>
        <v>0</v>
      </c>
      <c r="O747" s="135">
        <f t="shared" si="429"/>
        <v>0</v>
      </c>
      <c r="P747" s="135">
        <f t="shared" si="430"/>
        <v>0</v>
      </c>
      <c r="Q747" s="135">
        <f t="shared" si="431"/>
        <v>0</v>
      </c>
      <c r="R747" s="135">
        <f t="shared" si="432"/>
        <v>0</v>
      </c>
      <c r="S747" s="135">
        <f t="shared" si="433"/>
        <v>0</v>
      </c>
      <c r="T747" s="135">
        <f t="shared" si="434"/>
        <v>0</v>
      </c>
      <c r="U747" s="135">
        <f t="shared" si="435"/>
        <v>0</v>
      </c>
      <c r="V747" s="135">
        <f t="shared" si="436"/>
        <v>0</v>
      </c>
      <c r="W747" s="135">
        <f t="shared" si="437"/>
        <v>0</v>
      </c>
      <c r="X747" s="135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6">
        <v>39905</v>
      </c>
      <c r="E748" s="137" t="s">
        <v>327</v>
      </c>
      <c r="G748" s="43">
        <v>6.6</v>
      </c>
      <c r="H748" s="135" t="str">
        <f t="shared" si="423"/>
        <v>P, S, T &amp; D Plant - Commodity</v>
      </c>
      <c r="I748" s="42">
        <f>'Dep. Res. Class'!L$218</f>
        <v>0</v>
      </c>
      <c r="J748" s="135">
        <f t="shared" si="424"/>
        <v>0</v>
      </c>
      <c r="K748" s="135">
        <f t="shared" si="425"/>
        <v>0</v>
      </c>
      <c r="L748" s="135">
        <f t="shared" si="426"/>
        <v>0</v>
      </c>
      <c r="M748" s="135">
        <f t="shared" si="427"/>
        <v>0</v>
      </c>
      <c r="N748" s="135">
        <f t="shared" si="428"/>
        <v>0</v>
      </c>
      <c r="O748" s="135">
        <f t="shared" si="429"/>
        <v>0</v>
      </c>
      <c r="P748" s="135">
        <f t="shared" si="430"/>
        <v>0</v>
      </c>
      <c r="Q748" s="135">
        <f t="shared" si="431"/>
        <v>0</v>
      </c>
      <c r="R748" s="135">
        <f t="shared" si="432"/>
        <v>0</v>
      </c>
      <c r="S748" s="135">
        <f t="shared" si="433"/>
        <v>0</v>
      </c>
      <c r="T748" s="135">
        <f t="shared" si="434"/>
        <v>0</v>
      </c>
      <c r="U748" s="135">
        <f t="shared" si="435"/>
        <v>0</v>
      </c>
      <c r="V748" s="135">
        <f t="shared" si="436"/>
        <v>0</v>
      </c>
      <c r="W748" s="135">
        <f t="shared" si="437"/>
        <v>0</v>
      </c>
      <c r="X748" s="135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6">
        <v>39906</v>
      </c>
      <c r="E749" s="137" t="s">
        <v>328</v>
      </c>
      <c r="G749" s="43">
        <v>6.6</v>
      </c>
      <c r="H749" s="135" t="str">
        <f t="shared" si="423"/>
        <v>P, S, T &amp; D Plant - Commodity</v>
      </c>
      <c r="I749" s="42">
        <f>'Dep. Res. Class'!L$219</f>
        <v>977.82656471228745</v>
      </c>
      <c r="J749" s="135">
        <f t="shared" si="424"/>
        <v>384.11933041052708</v>
      </c>
      <c r="K749" s="135">
        <f t="shared" si="425"/>
        <v>217.33433468734989</v>
      </c>
      <c r="L749" s="135">
        <f t="shared" si="426"/>
        <v>11.398047592298319</v>
      </c>
      <c r="M749" s="135">
        <f t="shared" si="427"/>
        <v>178.40355702851932</v>
      </c>
      <c r="N749" s="135">
        <f t="shared" si="428"/>
        <v>186.57129499359289</v>
      </c>
      <c r="O749" s="135">
        <f t="shared" si="429"/>
        <v>0</v>
      </c>
      <c r="P749" s="135">
        <f t="shared" si="430"/>
        <v>0</v>
      </c>
      <c r="Q749" s="135">
        <f t="shared" si="431"/>
        <v>0</v>
      </c>
      <c r="R749" s="135">
        <f t="shared" si="432"/>
        <v>0</v>
      </c>
      <c r="S749" s="135">
        <f t="shared" si="433"/>
        <v>0</v>
      </c>
      <c r="T749" s="135">
        <f t="shared" si="434"/>
        <v>0</v>
      </c>
      <c r="U749" s="135">
        <f t="shared" si="435"/>
        <v>0</v>
      </c>
      <c r="V749" s="135">
        <f t="shared" si="436"/>
        <v>0</v>
      </c>
      <c r="W749" s="135">
        <f t="shared" si="437"/>
        <v>0</v>
      </c>
      <c r="X749" s="135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6">
        <v>39907</v>
      </c>
      <c r="E750" s="137" t="s">
        <v>329</v>
      </c>
      <c r="G750" s="43">
        <v>6.6</v>
      </c>
      <c r="H750" s="135" t="str">
        <f t="shared" si="423"/>
        <v>P, S, T &amp; D Plant - Commodity</v>
      </c>
      <c r="I750" s="42">
        <f>'Dep. Res. Class'!L$220</f>
        <v>1499.493337873975</v>
      </c>
      <c r="J750" s="135">
        <f t="shared" si="424"/>
        <v>589.04554006330693</v>
      </c>
      <c r="K750" s="135">
        <f t="shared" si="425"/>
        <v>333.28138006850236</v>
      </c>
      <c r="L750" s="135">
        <f t="shared" si="426"/>
        <v>17.47886286404043</v>
      </c>
      <c r="M750" s="135">
        <f t="shared" si="427"/>
        <v>273.58117980359555</v>
      </c>
      <c r="N750" s="135">
        <f t="shared" si="428"/>
        <v>286.10637507452975</v>
      </c>
      <c r="O750" s="135">
        <f t="shared" si="429"/>
        <v>0</v>
      </c>
      <c r="P750" s="135">
        <f t="shared" si="430"/>
        <v>0</v>
      </c>
      <c r="Q750" s="135">
        <f t="shared" si="431"/>
        <v>0</v>
      </c>
      <c r="R750" s="135">
        <f t="shared" si="432"/>
        <v>0</v>
      </c>
      <c r="S750" s="135">
        <f t="shared" si="433"/>
        <v>0</v>
      </c>
      <c r="T750" s="135">
        <f t="shared" si="434"/>
        <v>0</v>
      </c>
      <c r="U750" s="135">
        <f t="shared" si="435"/>
        <v>0</v>
      </c>
      <c r="V750" s="135">
        <f t="shared" si="436"/>
        <v>0</v>
      </c>
      <c r="W750" s="135">
        <f t="shared" si="437"/>
        <v>0</v>
      </c>
      <c r="X750" s="135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6">
        <v>39908</v>
      </c>
      <c r="E751" s="137" t="s">
        <v>330</v>
      </c>
      <c r="G751" s="43">
        <v>6.6</v>
      </c>
      <c r="H751" s="135" t="str">
        <f t="shared" si="423"/>
        <v>P, S, T &amp; D Plant - Commodity</v>
      </c>
      <c r="I751" s="42">
        <f>'Dep. Res. Class'!L$221</f>
        <v>25.406978971987211</v>
      </c>
      <c r="J751" s="135">
        <f t="shared" si="424"/>
        <v>9.9806163001366386</v>
      </c>
      <c r="K751" s="135">
        <f t="shared" si="425"/>
        <v>5.6470227651434781</v>
      </c>
      <c r="L751" s="135">
        <f t="shared" si="426"/>
        <v>0.29615676843923833</v>
      </c>
      <c r="M751" s="135">
        <f t="shared" si="427"/>
        <v>4.6354799363474006</v>
      </c>
      <c r="N751" s="135">
        <f t="shared" si="428"/>
        <v>4.8477032019204582</v>
      </c>
      <c r="O751" s="135">
        <f t="shared" si="429"/>
        <v>0</v>
      </c>
      <c r="P751" s="135">
        <f t="shared" si="430"/>
        <v>0</v>
      </c>
      <c r="Q751" s="135">
        <f t="shared" si="431"/>
        <v>0</v>
      </c>
      <c r="R751" s="135">
        <f t="shared" si="432"/>
        <v>0</v>
      </c>
      <c r="S751" s="135">
        <f t="shared" si="433"/>
        <v>0</v>
      </c>
      <c r="T751" s="135">
        <f t="shared" si="434"/>
        <v>0</v>
      </c>
      <c r="U751" s="135">
        <f t="shared" si="435"/>
        <v>0</v>
      </c>
      <c r="V751" s="135">
        <f t="shared" si="436"/>
        <v>0</v>
      </c>
      <c r="W751" s="135">
        <f t="shared" si="437"/>
        <v>0</v>
      </c>
      <c r="X751" s="135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6">
        <v>39909</v>
      </c>
      <c r="E752" s="137" t="s">
        <v>331</v>
      </c>
      <c r="G752" s="43">
        <v>6.6</v>
      </c>
      <c r="H752" s="135" t="str">
        <f t="shared" si="423"/>
        <v>P, S, T &amp; D Plant - Commodity</v>
      </c>
      <c r="I752" s="42">
        <f>'Dep. Res. Class'!L$222</f>
        <v>26034.555185095058</v>
      </c>
      <c r="J752" s="135">
        <f t="shared" si="424"/>
        <v>10227.146884864096</v>
      </c>
      <c r="K752" s="135">
        <f t="shared" si="425"/>
        <v>5786.509524517347</v>
      </c>
      <c r="L752" s="135">
        <f t="shared" si="426"/>
        <v>303.47211842351936</v>
      </c>
      <c r="M752" s="135">
        <f t="shared" si="427"/>
        <v>4749.9806389928344</v>
      </c>
      <c r="N752" s="135">
        <f t="shared" si="428"/>
        <v>4967.4460182972634</v>
      </c>
      <c r="O752" s="135">
        <f t="shared" si="429"/>
        <v>0</v>
      </c>
      <c r="P752" s="135">
        <f t="shared" si="430"/>
        <v>0</v>
      </c>
      <c r="Q752" s="135">
        <f t="shared" si="431"/>
        <v>0</v>
      </c>
      <c r="R752" s="135">
        <f t="shared" si="432"/>
        <v>0</v>
      </c>
      <c r="S752" s="135">
        <f t="shared" si="433"/>
        <v>0</v>
      </c>
      <c r="T752" s="135">
        <f t="shared" si="434"/>
        <v>0</v>
      </c>
      <c r="U752" s="135">
        <f t="shared" si="435"/>
        <v>0</v>
      </c>
      <c r="V752" s="135">
        <f t="shared" si="436"/>
        <v>0</v>
      </c>
      <c r="W752" s="135">
        <f t="shared" si="437"/>
        <v>0</v>
      </c>
      <c r="X752" s="135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6">
        <v>39924</v>
      </c>
      <c r="E753" s="137" t="s">
        <v>332</v>
      </c>
      <c r="G753" s="43">
        <v>6.6</v>
      </c>
      <c r="H753" s="135" t="str">
        <f t="shared" si="423"/>
        <v>P, S, T &amp; D Plant - Commodity</v>
      </c>
      <c r="I753" s="42">
        <f>'Dep. Res. Class'!L$223</f>
        <v>0</v>
      </c>
      <c r="J753" s="135">
        <f t="shared" si="424"/>
        <v>0</v>
      </c>
      <c r="K753" s="135">
        <f t="shared" si="425"/>
        <v>0</v>
      </c>
      <c r="L753" s="135">
        <f t="shared" si="426"/>
        <v>0</v>
      </c>
      <c r="M753" s="135">
        <f t="shared" si="427"/>
        <v>0</v>
      </c>
      <c r="N753" s="135">
        <f t="shared" si="428"/>
        <v>0</v>
      </c>
      <c r="O753" s="135">
        <f t="shared" si="429"/>
        <v>0</v>
      </c>
      <c r="P753" s="135">
        <f t="shared" si="430"/>
        <v>0</v>
      </c>
      <c r="Q753" s="135">
        <f t="shared" si="431"/>
        <v>0</v>
      </c>
      <c r="R753" s="135">
        <f t="shared" si="432"/>
        <v>0</v>
      </c>
      <c r="S753" s="135">
        <f t="shared" si="433"/>
        <v>0</v>
      </c>
      <c r="T753" s="135">
        <f t="shared" si="434"/>
        <v>0</v>
      </c>
      <c r="U753" s="135">
        <f t="shared" si="435"/>
        <v>0</v>
      </c>
      <c r="V753" s="135">
        <f t="shared" si="436"/>
        <v>0</v>
      </c>
      <c r="W753" s="135">
        <f t="shared" si="437"/>
        <v>0</v>
      </c>
      <c r="X753" s="135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6"/>
      <c r="E754" s="137" t="s">
        <v>366</v>
      </c>
      <c r="G754" s="43">
        <v>6.6</v>
      </c>
      <c r="H754" s="135" t="str">
        <f t="shared" si="423"/>
        <v>P, S, T &amp; D Plant - Commodity</v>
      </c>
      <c r="I754" s="42">
        <f>'Dep. Res. Class'!L$224</f>
        <v>0</v>
      </c>
      <c r="J754" s="135">
        <f t="shared" si="424"/>
        <v>0</v>
      </c>
      <c r="K754" s="135">
        <f t="shared" si="425"/>
        <v>0</v>
      </c>
      <c r="L754" s="135">
        <f t="shared" si="426"/>
        <v>0</v>
      </c>
      <c r="M754" s="135">
        <f t="shared" si="427"/>
        <v>0</v>
      </c>
      <c r="N754" s="135">
        <f t="shared" si="428"/>
        <v>0</v>
      </c>
      <c r="O754" s="135">
        <f t="shared" si="429"/>
        <v>0</v>
      </c>
      <c r="P754" s="135">
        <f t="shared" si="430"/>
        <v>0</v>
      </c>
      <c r="Q754" s="135">
        <f t="shared" si="431"/>
        <v>0</v>
      </c>
      <c r="R754" s="135">
        <f t="shared" si="432"/>
        <v>0</v>
      </c>
      <c r="S754" s="135">
        <f t="shared" si="433"/>
        <v>0</v>
      </c>
      <c r="T754" s="135">
        <f t="shared" si="434"/>
        <v>0</v>
      </c>
      <c r="U754" s="135">
        <f t="shared" si="435"/>
        <v>0</v>
      </c>
      <c r="V754" s="135">
        <f t="shared" si="436"/>
        <v>0</v>
      </c>
      <c r="W754" s="135">
        <f t="shared" si="437"/>
        <v>0</v>
      </c>
      <c r="X754" s="135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0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60057.531448074755</v>
      </c>
      <c r="J756" s="135">
        <f>SUM(J720:J754)</f>
        <v>23592.382942399887</v>
      </c>
      <c r="K756" s="135">
        <f t="shared" ref="K756:X756" si="441">SUM(K720:K754)</f>
        <v>13348.546778407952</v>
      </c>
      <c r="L756" s="135">
        <f t="shared" si="441"/>
        <v>700.06136714287913</v>
      </c>
      <c r="M756" s="135">
        <f t="shared" si="441"/>
        <v>10957.441353458515</v>
      </c>
      <c r="N756" s="135">
        <f t="shared" si="441"/>
        <v>11459.099006665527</v>
      </c>
      <c r="O756" s="135">
        <f t="shared" si="441"/>
        <v>0</v>
      </c>
      <c r="P756" s="135">
        <f t="shared" si="441"/>
        <v>0</v>
      </c>
      <c r="Q756" s="135">
        <f t="shared" si="441"/>
        <v>0</v>
      </c>
      <c r="R756" s="135">
        <f t="shared" si="441"/>
        <v>0</v>
      </c>
      <c r="S756" s="135">
        <f t="shared" si="441"/>
        <v>0</v>
      </c>
      <c r="T756" s="135">
        <f t="shared" si="441"/>
        <v>0</v>
      </c>
      <c r="U756" s="135">
        <f t="shared" si="441"/>
        <v>0</v>
      </c>
      <c r="V756" s="135">
        <f t="shared" si="441"/>
        <v>0</v>
      </c>
      <c r="W756" s="135">
        <f t="shared" si="441"/>
        <v>0</v>
      </c>
      <c r="X756" s="135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5"/>
      <c r="I757" s="42">
        <f>SUM(I622:I629)</f>
        <v>15809.246303454469</v>
      </c>
      <c r="J757" s="42">
        <f t="shared" ref="J757:O757" si="442">SUM(J622:J629)</f>
        <v>6210.3417144990581</v>
      </c>
      <c r="K757" s="42">
        <f t="shared" si="442"/>
        <v>3513.8051585668354</v>
      </c>
      <c r="L757" s="42">
        <f t="shared" si="442"/>
        <v>184.28067744115762</v>
      </c>
      <c r="M757" s="42">
        <f t="shared" si="442"/>
        <v>2884.3824418966578</v>
      </c>
      <c r="N757" s="42">
        <f t="shared" si="442"/>
        <v>3016.4363110507629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363</v>
      </c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5"/>
      <c r="I759" s="42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5"/>
      <c r="I760" s="42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5"/>
      <c r="I761" s="42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8">
        <v>37400</v>
      </c>
      <c r="E762" s="137" t="s">
        <v>125</v>
      </c>
      <c r="G762" s="43">
        <v>6.6</v>
      </c>
      <c r="H762" s="135" t="str">
        <f t="shared" ref="H762:H796" si="444">VLOOKUP($G762,alloc,3)</f>
        <v>P, S, T &amp; D Plant - Commodity</v>
      </c>
      <c r="I762" s="42">
        <f>'Dep. Res. Class'!L$232</f>
        <v>0</v>
      </c>
      <c r="J762" s="135">
        <f t="shared" ref="J762:J796" si="445">$I762*VLOOKUP($G762,alloc,6)</f>
        <v>0</v>
      </c>
      <c r="K762" s="135">
        <f t="shared" ref="K762:K796" si="446">$I762*VLOOKUP($G762,alloc,7)</f>
        <v>0</v>
      </c>
      <c r="L762" s="135">
        <f t="shared" ref="L762:L796" si="447">$I762*VLOOKUP($G762,alloc,8)</f>
        <v>0</v>
      </c>
      <c r="M762" s="135">
        <f t="shared" ref="M762:M796" si="448">$I762*VLOOKUP($G762,alloc,9)</f>
        <v>0</v>
      </c>
      <c r="N762" s="135">
        <f t="shared" ref="N762:N796" si="449">$I762*VLOOKUP($G762,alloc,10)</f>
        <v>0</v>
      </c>
      <c r="O762" s="135">
        <f t="shared" ref="O762:O796" si="450">$I762*VLOOKUP($G762,alloc,11)</f>
        <v>0</v>
      </c>
      <c r="P762" s="135">
        <f t="shared" ref="P762:P796" si="451">$I762*VLOOKUP($G762,alloc,12)</f>
        <v>0</v>
      </c>
      <c r="Q762" s="135">
        <f t="shared" ref="Q762:Q796" si="452">$I762*VLOOKUP($G762,alloc,13)</f>
        <v>0</v>
      </c>
      <c r="R762" s="135">
        <f t="shared" ref="R762:R796" si="453">$I762*VLOOKUP($G762,alloc,14)</f>
        <v>0</v>
      </c>
      <c r="S762" s="135">
        <f t="shared" ref="S762:S796" si="454">$I762*VLOOKUP($G762,alloc,15)</f>
        <v>0</v>
      </c>
      <c r="T762" s="135">
        <f t="shared" ref="T762:T796" si="455">$I762*VLOOKUP($G762,alloc,16)</f>
        <v>0</v>
      </c>
      <c r="U762" s="135">
        <f t="shared" ref="U762:U796" si="456">$I762*VLOOKUP($G762,alloc,17)</f>
        <v>0</v>
      </c>
      <c r="V762" s="135">
        <f t="shared" ref="V762:V796" si="457">$I762*VLOOKUP($G762,alloc,18)</f>
        <v>0</v>
      </c>
      <c r="W762" s="135">
        <f t="shared" ref="W762:W796" si="458">$I762*VLOOKUP($G762,alloc,19)</f>
        <v>0</v>
      </c>
      <c r="X762" s="135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8">
        <v>39001</v>
      </c>
      <c r="E763" s="137" t="s">
        <v>302</v>
      </c>
      <c r="G763" s="43">
        <v>6.6</v>
      </c>
      <c r="H763" s="135" t="str">
        <f t="shared" si="444"/>
        <v>P, S, T &amp; D Plant - Commodity</v>
      </c>
      <c r="I763" s="42">
        <f>'Dep. Res. Class'!L$233</f>
        <v>0</v>
      </c>
      <c r="J763" s="135">
        <f t="shared" si="445"/>
        <v>0</v>
      </c>
      <c r="K763" s="135">
        <f t="shared" si="446"/>
        <v>0</v>
      </c>
      <c r="L763" s="135">
        <f t="shared" si="447"/>
        <v>0</v>
      </c>
      <c r="M763" s="135">
        <f t="shared" si="448"/>
        <v>0</v>
      </c>
      <c r="N763" s="135">
        <f t="shared" si="449"/>
        <v>0</v>
      </c>
      <c r="O763" s="135">
        <f t="shared" si="450"/>
        <v>0</v>
      </c>
      <c r="P763" s="135">
        <f t="shared" si="451"/>
        <v>0</v>
      </c>
      <c r="Q763" s="135">
        <f t="shared" si="452"/>
        <v>0</v>
      </c>
      <c r="R763" s="135">
        <f t="shared" si="453"/>
        <v>0</v>
      </c>
      <c r="S763" s="135">
        <f t="shared" si="454"/>
        <v>0</v>
      </c>
      <c r="T763" s="135">
        <f t="shared" si="455"/>
        <v>0</v>
      </c>
      <c r="U763" s="135">
        <f t="shared" si="456"/>
        <v>0</v>
      </c>
      <c r="V763" s="135">
        <f t="shared" si="457"/>
        <v>0</v>
      </c>
      <c r="W763" s="135">
        <f t="shared" si="458"/>
        <v>0</v>
      </c>
      <c r="X763" s="135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8">
        <v>36602</v>
      </c>
      <c r="E764" s="137" t="s">
        <v>149</v>
      </c>
      <c r="G764" s="43">
        <v>6.6</v>
      </c>
      <c r="H764" s="135" t="str">
        <f t="shared" si="444"/>
        <v>P, S, T &amp; D Plant - Commodity</v>
      </c>
      <c r="I764" s="42">
        <f>'Dep. Res. Class'!L$234</f>
        <v>2052.8685592941574</v>
      </c>
      <c r="J764" s="135">
        <f t="shared" si="445"/>
        <v>806.42777039803025</v>
      </c>
      <c r="K764" s="135">
        <f t="shared" si="446"/>
        <v>456.27602954932047</v>
      </c>
      <c r="L764" s="135">
        <f t="shared" si="447"/>
        <v>23.929288059843664</v>
      </c>
      <c r="M764" s="135">
        <f t="shared" si="448"/>
        <v>374.54397978832833</v>
      </c>
      <c r="N764" s="135">
        <f t="shared" si="449"/>
        <v>391.69149149863489</v>
      </c>
      <c r="O764" s="135">
        <f t="shared" si="450"/>
        <v>0</v>
      </c>
      <c r="P764" s="135">
        <f t="shared" si="451"/>
        <v>0</v>
      </c>
      <c r="Q764" s="135">
        <f t="shared" si="452"/>
        <v>0</v>
      </c>
      <c r="R764" s="135">
        <f t="shared" si="453"/>
        <v>0</v>
      </c>
      <c r="S764" s="135">
        <f t="shared" si="454"/>
        <v>0</v>
      </c>
      <c r="T764" s="135">
        <f t="shared" si="455"/>
        <v>0</v>
      </c>
      <c r="U764" s="135">
        <f t="shared" si="456"/>
        <v>0</v>
      </c>
      <c r="V764" s="135">
        <f t="shared" si="457"/>
        <v>0</v>
      </c>
      <c r="W764" s="135">
        <f t="shared" si="458"/>
        <v>0</v>
      </c>
      <c r="X764" s="135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8">
        <v>37503</v>
      </c>
      <c r="E765" s="137" t="s">
        <v>289</v>
      </c>
      <c r="G765" s="43">
        <v>6.6</v>
      </c>
      <c r="H765" s="135" t="str">
        <f t="shared" si="444"/>
        <v>P, S, T &amp; D Plant - Commodity</v>
      </c>
      <c r="I765" s="42">
        <f>'Dep. Res. Class'!L$235</f>
        <v>0</v>
      </c>
      <c r="J765" s="135">
        <f t="shared" si="445"/>
        <v>0</v>
      </c>
      <c r="K765" s="135">
        <f t="shared" si="446"/>
        <v>0</v>
      </c>
      <c r="L765" s="135">
        <f t="shared" si="447"/>
        <v>0</v>
      </c>
      <c r="M765" s="135">
        <f t="shared" si="448"/>
        <v>0</v>
      </c>
      <c r="N765" s="135">
        <f t="shared" si="449"/>
        <v>0</v>
      </c>
      <c r="O765" s="135">
        <f t="shared" si="450"/>
        <v>0</v>
      </c>
      <c r="P765" s="135">
        <f t="shared" si="451"/>
        <v>0</v>
      </c>
      <c r="Q765" s="135">
        <f t="shared" si="452"/>
        <v>0</v>
      </c>
      <c r="R765" s="135">
        <f t="shared" si="453"/>
        <v>0</v>
      </c>
      <c r="S765" s="135">
        <f t="shared" si="454"/>
        <v>0</v>
      </c>
      <c r="T765" s="135">
        <f t="shared" si="455"/>
        <v>0</v>
      </c>
      <c r="U765" s="135">
        <f t="shared" si="456"/>
        <v>0</v>
      </c>
      <c r="V765" s="135">
        <f t="shared" si="457"/>
        <v>0</v>
      </c>
      <c r="W765" s="135">
        <f t="shared" si="458"/>
        <v>0</v>
      </c>
      <c r="X765" s="135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8">
        <v>39004</v>
      </c>
      <c r="E766" s="137" t="s">
        <v>304</v>
      </c>
      <c r="G766" s="43">
        <v>6.6</v>
      </c>
      <c r="H766" s="135" t="str">
        <f t="shared" si="444"/>
        <v>P, S, T &amp; D Plant - Commodity</v>
      </c>
      <c r="I766" s="42">
        <f>'Dep. Res. Class'!L$236</f>
        <v>0</v>
      </c>
      <c r="J766" s="135">
        <f t="shared" si="445"/>
        <v>0</v>
      </c>
      <c r="K766" s="135">
        <f t="shared" si="446"/>
        <v>0</v>
      </c>
      <c r="L766" s="135">
        <f t="shared" si="447"/>
        <v>0</v>
      </c>
      <c r="M766" s="135">
        <f t="shared" si="448"/>
        <v>0</v>
      </c>
      <c r="N766" s="135">
        <f t="shared" si="449"/>
        <v>0</v>
      </c>
      <c r="O766" s="135">
        <f t="shared" si="450"/>
        <v>0</v>
      </c>
      <c r="P766" s="135">
        <f t="shared" si="451"/>
        <v>0</v>
      </c>
      <c r="Q766" s="135">
        <f t="shared" si="452"/>
        <v>0</v>
      </c>
      <c r="R766" s="135">
        <f t="shared" si="453"/>
        <v>0</v>
      </c>
      <c r="S766" s="135">
        <f t="shared" si="454"/>
        <v>0</v>
      </c>
      <c r="T766" s="135">
        <f t="shared" si="455"/>
        <v>0</v>
      </c>
      <c r="U766" s="135">
        <f t="shared" si="456"/>
        <v>0</v>
      </c>
      <c r="V766" s="135">
        <f t="shared" si="457"/>
        <v>0</v>
      </c>
      <c r="W766" s="135">
        <f t="shared" si="458"/>
        <v>0</v>
      </c>
      <c r="X766" s="135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8">
        <v>39009</v>
      </c>
      <c r="E767" s="137" t="s">
        <v>305</v>
      </c>
      <c r="G767" s="43">
        <v>6.6</v>
      </c>
      <c r="H767" s="135" t="str">
        <f t="shared" si="444"/>
        <v>P, S, T &amp; D Plant - Commodity</v>
      </c>
      <c r="I767" s="42">
        <f>'Dep. Res. Class'!L$237</f>
        <v>1091.7409892165197</v>
      </c>
      <c r="J767" s="135">
        <f t="shared" si="445"/>
        <v>428.86830128507177</v>
      </c>
      <c r="K767" s="135">
        <f t="shared" si="446"/>
        <v>242.65325785262942</v>
      </c>
      <c r="L767" s="135">
        <f t="shared" si="447"/>
        <v>12.72589250754722</v>
      </c>
      <c r="M767" s="135">
        <f t="shared" si="448"/>
        <v>199.18713896607022</v>
      </c>
      <c r="N767" s="135">
        <f t="shared" si="449"/>
        <v>208.30639860520108</v>
      </c>
      <c r="O767" s="135">
        <f t="shared" si="450"/>
        <v>0</v>
      </c>
      <c r="P767" s="135">
        <f t="shared" si="451"/>
        <v>0</v>
      </c>
      <c r="Q767" s="135">
        <f t="shared" si="452"/>
        <v>0</v>
      </c>
      <c r="R767" s="135">
        <f t="shared" si="453"/>
        <v>0</v>
      </c>
      <c r="S767" s="135">
        <f t="shared" si="454"/>
        <v>0</v>
      </c>
      <c r="T767" s="135">
        <f t="shared" si="455"/>
        <v>0</v>
      </c>
      <c r="U767" s="135">
        <f t="shared" si="456"/>
        <v>0</v>
      </c>
      <c r="V767" s="135">
        <f t="shared" si="457"/>
        <v>0</v>
      </c>
      <c r="W767" s="135">
        <f t="shared" si="458"/>
        <v>0</v>
      </c>
      <c r="X767" s="135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8">
        <v>39100</v>
      </c>
      <c r="E768" s="137" t="s">
        <v>306</v>
      </c>
      <c r="G768" s="43">
        <v>6.6</v>
      </c>
      <c r="H768" s="135" t="str">
        <f t="shared" si="444"/>
        <v>P, S, T &amp; D Plant - Commodity</v>
      </c>
      <c r="I768" s="42">
        <f>'Dep. Res. Class'!L$238</f>
        <v>579.94210069900794</v>
      </c>
      <c r="J768" s="135">
        <f t="shared" si="445"/>
        <v>227.81848994143829</v>
      </c>
      <c r="K768" s="135">
        <f t="shared" si="446"/>
        <v>128.89947477514988</v>
      </c>
      <c r="L768" s="135">
        <f t="shared" si="447"/>
        <v>6.7601023566891154</v>
      </c>
      <c r="M768" s="135">
        <f t="shared" si="448"/>
        <v>105.80990266483259</v>
      </c>
      <c r="N768" s="135">
        <f t="shared" si="449"/>
        <v>110.65413096089812</v>
      </c>
      <c r="O768" s="135">
        <f t="shared" si="450"/>
        <v>0</v>
      </c>
      <c r="P768" s="135">
        <f t="shared" si="451"/>
        <v>0</v>
      </c>
      <c r="Q768" s="135">
        <f t="shared" si="452"/>
        <v>0</v>
      </c>
      <c r="R768" s="135">
        <f t="shared" si="453"/>
        <v>0</v>
      </c>
      <c r="S768" s="135">
        <f t="shared" si="454"/>
        <v>0</v>
      </c>
      <c r="T768" s="135">
        <f t="shared" si="455"/>
        <v>0</v>
      </c>
      <c r="U768" s="135">
        <f t="shared" si="456"/>
        <v>0</v>
      </c>
      <c r="V768" s="135">
        <f t="shared" si="457"/>
        <v>0</v>
      </c>
      <c r="W768" s="135">
        <f t="shared" si="458"/>
        <v>0</v>
      </c>
      <c r="X768" s="135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8">
        <v>39102</v>
      </c>
      <c r="E769" s="137" t="s">
        <v>307</v>
      </c>
      <c r="G769" s="43">
        <v>6.6</v>
      </c>
      <c r="H769" s="135" t="str">
        <f t="shared" si="444"/>
        <v>P, S, T &amp; D Plant - Commodity</v>
      </c>
      <c r="I769" s="42">
        <f>'Dep. Res. Class'!L$239</f>
        <v>0</v>
      </c>
      <c r="J769" s="135">
        <f t="shared" si="445"/>
        <v>0</v>
      </c>
      <c r="K769" s="135">
        <f t="shared" si="446"/>
        <v>0</v>
      </c>
      <c r="L769" s="135">
        <f t="shared" si="447"/>
        <v>0</v>
      </c>
      <c r="M769" s="135">
        <f t="shared" si="448"/>
        <v>0</v>
      </c>
      <c r="N769" s="135">
        <f t="shared" si="449"/>
        <v>0</v>
      </c>
      <c r="O769" s="135">
        <f t="shared" si="450"/>
        <v>0</v>
      </c>
      <c r="P769" s="135">
        <f t="shared" si="451"/>
        <v>0</v>
      </c>
      <c r="Q769" s="135">
        <f t="shared" si="452"/>
        <v>0</v>
      </c>
      <c r="R769" s="135">
        <f t="shared" si="453"/>
        <v>0</v>
      </c>
      <c r="S769" s="135">
        <f t="shared" si="454"/>
        <v>0</v>
      </c>
      <c r="T769" s="135">
        <f t="shared" si="455"/>
        <v>0</v>
      </c>
      <c r="U769" s="135">
        <f t="shared" si="456"/>
        <v>0</v>
      </c>
      <c r="V769" s="135">
        <f t="shared" si="457"/>
        <v>0</v>
      </c>
      <c r="W769" s="135">
        <f t="shared" si="458"/>
        <v>0</v>
      </c>
      <c r="X769" s="135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5">
        <v>39103</v>
      </c>
      <c r="E770" s="137" t="s">
        <v>308</v>
      </c>
      <c r="G770" s="43">
        <v>6.6</v>
      </c>
      <c r="H770" s="135" t="str">
        <f t="shared" si="444"/>
        <v>P, S, T &amp; D Plant - Commodity</v>
      </c>
      <c r="I770" s="42">
        <f>'Dep. Res. Class'!L$240</f>
        <v>0</v>
      </c>
      <c r="J770" s="135">
        <f t="shared" si="445"/>
        <v>0</v>
      </c>
      <c r="K770" s="135">
        <f t="shared" si="446"/>
        <v>0</v>
      </c>
      <c r="L770" s="135">
        <f t="shared" si="447"/>
        <v>0</v>
      </c>
      <c r="M770" s="135">
        <f t="shared" si="448"/>
        <v>0</v>
      </c>
      <c r="N770" s="135">
        <f t="shared" si="449"/>
        <v>0</v>
      </c>
      <c r="O770" s="135">
        <f t="shared" si="450"/>
        <v>0</v>
      </c>
      <c r="P770" s="135">
        <f t="shared" si="451"/>
        <v>0</v>
      </c>
      <c r="Q770" s="135">
        <f t="shared" si="452"/>
        <v>0</v>
      </c>
      <c r="R770" s="135">
        <f t="shared" si="453"/>
        <v>0</v>
      </c>
      <c r="S770" s="135">
        <f t="shared" si="454"/>
        <v>0</v>
      </c>
      <c r="T770" s="135">
        <f t="shared" si="455"/>
        <v>0</v>
      </c>
      <c r="U770" s="135">
        <f t="shared" si="456"/>
        <v>0</v>
      </c>
      <c r="V770" s="135">
        <f t="shared" si="457"/>
        <v>0</v>
      </c>
      <c r="W770" s="135">
        <f t="shared" si="458"/>
        <v>0</v>
      </c>
      <c r="X770" s="135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8">
        <v>39200</v>
      </c>
      <c r="E771" s="137" t="s">
        <v>309</v>
      </c>
      <c r="G771" s="43">
        <v>6.6</v>
      </c>
      <c r="H771" s="135" t="str">
        <f t="shared" si="444"/>
        <v>P, S, T &amp; D Plant - Commodity</v>
      </c>
      <c r="I771" s="42">
        <f>'Dep. Res. Class'!L$241</f>
        <v>26.17693967617037</v>
      </c>
      <c r="J771" s="135">
        <f t="shared" si="445"/>
        <v>10.283079743866331</v>
      </c>
      <c r="K771" s="135">
        <f t="shared" si="446"/>
        <v>5.8181562804497302</v>
      </c>
      <c r="L771" s="135">
        <f t="shared" si="447"/>
        <v>0.30513182502615099</v>
      </c>
      <c r="M771" s="135">
        <f t="shared" si="448"/>
        <v>4.7759585583808253</v>
      </c>
      <c r="N771" s="135">
        <f t="shared" si="449"/>
        <v>4.9946132684473357</v>
      </c>
      <c r="O771" s="135">
        <f t="shared" si="450"/>
        <v>0</v>
      </c>
      <c r="P771" s="135">
        <f t="shared" si="451"/>
        <v>0</v>
      </c>
      <c r="Q771" s="135">
        <f t="shared" si="452"/>
        <v>0</v>
      </c>
      <c r="R771" s="135">
        <f t="shared" si="453"/>
        <v>0</v>
      </c>
      <c r="S771" s="135">
        <f t="shared" si="454"/>
        <v>0</v>
      </c>
      <c r="T771" s="135">
        <f t="shared" si="455"/>
        <v>0</v>
      </c>
      <c r="U771" s="135">
        <f t="shared" si="456"/>
        <v>0</v>
      </c>
      <c r="V771" s="135">
        <f t="shared" si="457"/>
        <v>0</v>
      </c>
      <c r="W771" s="135">
        <f t="shared" si="458"/>
        <v>0</v>
      </c>
      <c r="X771" s="135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8">
        <v>39201</v>
      </c>
      <c r="E772" s="137" t="s">
        <v>310</v>
      </c>
      <c r="G772" s="43">
        <v>6.6</v>
      </c>
      <c r="H772" s="135" t="str">
        <f t="shared" si="444"/>
        <v>P, S, T &amp; D Plant - Commodity</v>
      </c>
      <c r="I772" s="42">
        <f>'Dep. Res. Class'!L$242</f>
        <v>0</v>
      </c>
      <c r="J772" s="135">
        <f t="shared" si="445"/>
        <v>0</v>
      </c>
      <c r="K772" s="135">
        <f t="shared" si="446"/>
        <v>0</v>
      </c>
      <c r="L772" s="135">
        <f t="shared" si="447"/>
        <v>0</v>
      </c>
      <c r="M772" s="135">
        <f t="shared" si="448"/>
        <v>0</v>
      </c>
      <c r="N772" s="135">
        <f t="shared" si="449"/>
        <v>0</v>
      </c>
      <c r="O772" s="135">
        <f t="shared" si="450"/>
        <v>0</v>
      </c>
      <c r="P772" s="135">
        <f t="shared" si="451"/>
        <v>0</v>
      </c>
      <c r="Q772" s="135">
        <f t="shared" si="452"/>
        <v>0</v>
      </c>
      <c r="R772" s="135">
        <f t="shared" si="453"/>
        <v>0</v>
      </c>
      <c r="S772" s="135">
        <f t="shared" si="454"/>
        <v>0</v>
      </c>
      <c r="T772" s="135">
        <f t="shared" si="455"/>
        <v>0</v>
      </c>
      <c r="U772" s="135">
        <f t="shared" si="456"/>
        <v>0</v>
      </c>
      <c r="V772" s="135">
        <f t="shared" si="457"/>
        <v>0</v>
      </c>
      <c r="W772" s="135">
        <f t="shared" si="458"/>
        <v>0</v>
      </c>
      <c r="X772" s="135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8">
        <v>39202</v>
      </c>
      <c r="E773" s="137" t="s">
        <v>311</v>
      </c>
      <c r="G773" s="43">
        <v>6.6</v>
      </c>
      <c r="H773" s="135" t="str">
        <f t="shared" si="444"/>
        <v>P, S, T &amp; D Plant - Commodity</v>
      </c>
      <c r="I773" s="42">
        <f>'Dep. Res. Class'!L$243</f>
        <v>0</v>
      </c>
      <c r="J773" s="135">
        <f t="shared" si="445"/>
        <v>0</v>
      </c>
      <c r="K773" s="135">
        <f t="shared" si="446"/>
        <v>0</v>
      </c>
      <c r="L773" s="135">
        <f t="shared" si="447"/>
        <v>0</v>
      </c>
      <c r="M773" s="135">
        <f t="shared" si="448"/>
        <v>0</v>
      </c>
      <c r="N773" s="135">
        <f t="shared" si="449"/>
        <v>0</v>
      </c>
      <c r="O773" s="135">
        <f t="shared" si="450"/>
        <v>0</v>
      </c>
      <c r="P773" s="135">
        <f t="shared" si="451"/>
        <v>0</v>
      </c>
      <c r="Q773" s="135">
        <f t="shared" si="452"/>
        <v>0</v>
      </c>
      <c r="R773" s="135">
        <f t="shared" si="453"/>
        <v>0</v>
      </c>
      <c r="S773" s="135">
        <f t="shared" si="454"/>
        <v>0</v>
      </c>
      <c r="T773" s="135">
        <f t="shared" si="455"/>
        <v>0</v>
      </c>
      <c r="U773" s="135">
        <f t="shared" si="456"/>
        <v>0</v>
      </c>
      <c r="V773" s="135">
        <f t="shared" si="457"/>
        <v>0</v>
      </c>
      <c r="W773" s="135">
        <f t="shared" si="458"/>
        <v>0</v>
      </c>
      <c r="X773" s="135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8">
        <v>39300</v>
      </c>
      <c r="E774" s="137" t="s">
        <v>197</v>
      </c>
      <c r="G774" s="43">
        <v>6.6</v>
      </c>
      <c r="H774" s="135" t="str">
        <f t="shared" si="444"/>
        <v>P, S, T &amp; D Plant - Commodity</v>
      </c>
      <c r="I774" s="42">
        <f>'Dep. Res. Class'!L$244</f>
        <v>0</v>
      </c>
      <c r="J774" s="135">
        <f t="shared" si="445"/>
        <v>0</v>
      </c>
      <c r="K774" s="135">
        <f t="shared" si="446"/>
        <v>0</v>
      </c>
      <c r="L774" s="135">
        <f t="shared" si="447"/>
        <v>0</v>
      </c>
      <c r="M774" s="135">
        <f t="shared" si="448"/>
        <v>0</v>
      </c>
      <c r="N774" s="135">
        <f t="shared" si="449"/>
        <v>0</v>
      </c>
      <c r="O774" s="135">
        <f t="shared" si="450"/>
        <v>0</v>
      </c>
      <c r="P774" s="135">
        <f t="shared" si="451"/>
        <v>0</v>
      </c>
      <c r="Q774" s="135">
        <f t="shared" si="452"/>
        <v>0</v>
      </c>
      <c r="R774" s="135">
        <f t="shared" si="453"/>
        <v>0</v>
      </c>
      <c r="S774" s="135">
        <f t="shared" si="454"/>
        <v>0</v>
      </c>
      <c r="T774" s="135">
        <f t="shared" si="455"/>
        <v>0</v>
      </c>
      <c r="U774" s="135">
        <f t="shared" si="456"/>
        <v>0</v>
      </c>
      <c r="V774" s="135">
        <f t="shared" si="457"/>
        <v>0</v>
      </c>
      <c r="W774" s="135">
        <f t="shared" si="458"/>
        <v>0</v>
      </c>
      <c r="X774" s="135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8">
        <v>39400</v>
      </c>
      <c r="E775" s="137" t="s">
        <v>312</v>
      </c>
      <c r="G775" s="43">
        <v>6.6</v>
      </c>
      <c r="H775" s="135" t="str">
        <f t="shared" si="444"/>
        <v>P, S, T &amp; D Plant - Commodity</v>
      </c>
      <c r="I775" s="42">
        <f>'Dep. Res. Class'!L$245</f>
        <v>33.030860502361087</v>
      </c>
      <c r="J775" s="135">
        <f t="shared" si="445"/>
        <v>12.975503506374551</v>
      </c>
      <c r="K775" s="135">
        <f t="shared" si="446"/>
        <v>7.3415269644914583</v>
      </c>
      <c r="L775" s="135">
        <f t="shared" si="447"/>
        <v>0.38502463893610295</v>
      </c>
      <c r="M775" s="135">
        <f t="shared" si="448"/>
        <v>6.0264501067916152</v>
      </c>
      <c r="N775" s="135">
        <f t="shared" si="449"/>
        <v>6.3023552857673621</v>
      </c>
      <c r="O775" s="135">
        <f t="shared" si="450"/>
        <v>0</v>
      </c>
      <c r="P775" s="135">
        <f t="shared" si="451"/>
        <v>0</v>
      </c>
      <c r="Q775" s="135">
        <f t="shared" si="452"/>
        <v>0</v>
      </c>
      <c r="R775" s="135">
        <f t="shared" si="453"/>
        <v>0</v>
      </c>
      <c r="S775" s="135">
        <f t="shared" si="454"/>
        <v>0</v>
      </c>
      <c r="T775" s="135">
        <f t="shared" si="455"/>
        <v>0</v>
      </c>
      <c r="U775" s="135">
        <f t="shared" si="456"/>
        <v>0</v>
      </c>
      <c r="V775" s="135">
        <f t="shared" si="457"/>
        <v>0</v>
      </c>
      <c r="W775" s="135">
        <f t="shared" si="458"/>
        <v>0</v>
      </c>
      <c r="X775" s="135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8">
        <v>39500</v>
      </c>
      <c r="E776" s="137" t="s">
        <v>463</v>
      </c>
      <c r="G776" s="43">
        <v>6.6</v>
      </c>
      <c r="H776" s="135" t="str">
        <f t="shared" si="444"/>
        <v>P, S, T &amp; D Plant - Commodity</v>
      </c>
      <c r="I776" s="42">
        <f>'Dep. Res. Class'!L$246</f>
        <v>4.5811137821856569</v>
      </c>
      <c r="J776" s="135">
        <f t="shared" si="445"/>
        <v>1.7995976199167372</v>
      </c>
      <c r="K776" s="135">
        <f t="shared" si="446"/>
        <v>1.0182105415302567</v>
      </c>
      <c r="L776" s="135">
        <f t="shared" si="447"/>
        <v>5.3399810149819017E-2</v>
      </c>
      <c r="M776" s="135">
        <f t="shared" si="448"/>
        <v>0.83581999445348532</v>
      </c>
      <c r="N776" s="135">
        <f t="shared" si="449"/>
        <v>0.87408581613535907</v>
      </c>
      <c r="O776" s="135">
        <f t="shared" si="450"/>
        <v>0</v>
      </c>
      <c r="P776" s="135">
        <f t="shared" si="451"/>
        <v>0</v>
      </c>
      <c r="Q776" s="135">
        <f t="shared" si="452"/>
        <v>0</v>
      </c>
      <c r="R776" s="135">
        <f t="shared" si="453"/>
        <v>0</v>
      </c>
      <c r="S776" s="135">
        <f t="shared" si="454"/>
        <v>0</v>
      </c>
      <c r="T776" s="135">
        <f t="shared" si="455"/>
        <v>0</v>
      </c>
      <c r="U776" s="135">
        <f t="shared" si="456"/>
        <v>0</v>
      </c>
      <c r="V776" s="135">
        <f t="shared" si="457"/>
        <v>0</v>
      </c>
      <c r="W776" s="135">
        <f t="shared" si="458"/>
        <v>0</v>
      </c>
      <c r="X776" s="135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8">
        <v>39603</v>
      </c>
      <c r="E777" s="137" t="s">
        <v>314</v>
      </c>
      <c r="G777" s="43">
        <v>6.6</v>
      </c>
      <c r="H777" s="135" t="str">
        <f t="shared" si="444"/>
        <v>P, S, T &amp; D Plant - Commodity</v>
      </c>
      <c r="I777" s="42">
        <f>'Dep. Res. Class'!L$247</f>
        <v>0</v>
      </c>
      <c r="J777" s="135">
        <f t="shared" si="445"/>
        <v>0</v>
      </c>
      <c r="K777" s="135">
        <f t="shared" si="446"/>
        <v>0</v>
      </c>
      <c r="L777" s="135">
        <f t="shared" si="447"/>
        <v>0</v>
      </c>
      <c r="M777" s="135">
        <f t="shared" si="448"/>
        <v>0</v>
      </c>
      <c r="N777" s="135">
        <f t="shared" si="449"/>
        <v>0</v>
      </c>
      <c r="O777" s="135">
        <f t="shared" si="450"/>
        <v>0</v>
      </c>
      <c r="P777" s="135">
        <f t="shared" si="451"/>
        <v>0</v>
      </c>
      <c r="Q777" s="135">
        <f t="shared" si="452"/>
        <v>0</v>
      </c>
      <c r="R777" s="135">
        <f t="shared" si="453"/>
        <v>0</v>
      </c>
      <c r="S777" s="135">
        <f t="shared" si="454"/>
        <v>0</v>
      </c>
      <c r="T777" s="135">
        <f t="shared" si="455"/>
        <v>0</v>
      </c>
      <c r="U777" s="135">
        <f t="shared" si="456"/>
        <v>0</v>
      </c>
      <c r="V777" s="135">
        <f t="shared" si="457"/>
        <v>0</v>
      </c>
      <c r="W777" s="135">
        <f t="shared" si="458"/>
        <v>0</v>
      </c>
      <c r="X777" s="135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6">
        <v>39604</v>
      </c>
      <c r="E778" s="137" t="s">
        <v>315</v>
      </c>
      <c r="G778" s="43">
        <v>6.6</v>
      </c>
      <c r="H778" s="135" t="str">
        <f t="shared" si="444"/>
        <v>P, S, T &amp; D Plant - Commodity</v>
      </c>
      <c r="I778" s="42">
        <f>'Dep. Res. Class'!L$248</f>
        <v>0</v>
      </c>
      <c r="J778" s="135">
        <f t="shared" si="445"/>
        <v>0</v>
      </c>
      <c r="K778" s="135">
        <f t="shared" si="446"/>
        <v>0</v>
      </c>
      <c r="L778" s="135">
        <f t="shared" si="447"/>
        <v>0</v>
      </c>
      <c r="M778" s="135">
        <f t="shared" si="448"/>
        <v>0</v>
      </c>
      <c r="N778" s="135">
        <f t="shared" si="449"/>
        <v>0</v>
      </c>
      <c r="O778" s="135">
        <f t="shared" si="450"/>
        <v>0</v>
      </c>
      <c r="P778" s="135">
        <f t="shared" si="451"/>
        <v>0</v>
      </c>
      <c r="Q778" s="135">
        <f t="shared" si="452"/>
        <v>0</v>
      </c>
      <c r="R778" s="135">
        <f t="shared" si="453"/>
        <v>0</v>
      </c>
      <c r="S778" s="135">
        <f t="shared" si="454"/>
        <v>0</v>
      </c>
      <c r="T778" s="135">
        <f t="shared" si="455"/>
        <v>0</v>
      </c>
      <c r="U778" s="135">
        <f t="shared" si="456"/>
        <v>0</v>
      </c>
      <c r="V778" s="135">
        <f t="shared" si="457"/>
        <v>0</v>
      </c>
      <c r="W778" s="135">
        <f t="shared" si="458"/>
        <v>0</v>
      </c>
      <c r="X778" s="135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6">
        <v>39605</v>
      </c>
      <c r="E779" s="140" t="s">
        <v>316</v>
      </c>
      <c r="G779" s="43">
        <v>6.6</v>
      </c>
      <c r="H779" s="135" t="str">
        <f t="shared" si="444"/>
        <v>P, S, T &amp; D Plant - Commodity</v>
      </c>
      <c r="I779" s="42">
        <f>'Dep. Res. Class'!L$249</f>
        <v>0</v>
      </c>
      <c r="J779" s="135">
        <f t="shared" si="445"/>
        <v>0</v>
      </c>
      <c r="K779" s="135">
        <f t="shared" si="446"/>
        <v>0</v>
      </c>
      <c r="L779" s="135">
        <f t="shared" si="447"/>
        <v>0</v>
      </c>
      <c r="M779" s="135">
        <f t="shared" si="448"/>
        <v>0</v>
      </c>
      <c r="N779" s="135">
        <f t="shared" si="449"/>
        <v>0</v>
      </c>
      <c r="O779" s="135">
        <f t="shared" si="450"/>
        <v>0</v>
      </c>
      <c r="P779" s="135">
        <f t="shared" si="451"/>
        <v>0</v>
      </c>
      <c r="Q779" s="135">
        <f t="shared" si="452"/>
        <v>0</v>
      </c>
      <c r="R779" s="135">
        <f t="shared" si="453"/>
        <v>0</v>
      </c>
      <c r="S779" s="135">
        <f t="shared" si="454"/>
        <v>0</v>
      </c>
      <c r="T779" s="135">
        <f t="shared" si="455"/>
        <v>0</v>
      </c>
      <c r="U779" s="135">
        <f t="shared" si="456"/>
        <v>0</v>
      </c>
      <c r="V779" s="135">
        <f t="shared" si="457"/>
        <v>0</v>
      </c>
      <c r="W779" s="135">
        <f t="shared" si="458"/>
        <v>0</v>
      </c>
      <c r="X779" s="135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6">
        <v>39700</v>
      </c>
      <c r="E780" s="137" t="s">
        <v>317</v>
      </c>
      <c r="G780" s="43">
        <v>6.6</v>
      </c>
      <c r="H780" s="135" t="str">
        <f t="shared" si="444"/>
        <v>P, S, T &amp; D Plant - Commodity</v>
      </c>
      <c r="I780" s="42">
        <f>'Dep. Res. Class'!L$250</f>
        <v>743.22802729310206</v>
      </c>
      <c r="J780" s="135">
        <f t="shared" si="445"/>
        <v>291.96205389466434</v>
      </c>
      <c r="K780" s="135">
        <f t="shared" si="446"/>
        <v>165.19183939358982</v>
      </c>
      <c r="L780" s="135">
        <f t="shared" si="447"/>
        <v>8.6634468040959316</v>
      </c>
      <c r="M780" s="135">
        <f t="shared" si="448"/>
        <v>135.60126973170651</v>
      </c>
      <c r="N780" s="135">
        <f t="shared" si="449"/>
        <v>141.80941746904554</v>
      </c>
      <c r="O780" s="135">
        <f t="shared" si="450"/>
        <v>0</v>
      </c>
      <c r="P780" s="135">
        <f t="shared" si="451"/>
        <v>0</v>
      </c>
      <c r="Q780" s="135">
        <f t="shared" si="452"/>
        <v>0</v>
      </c>
      <c r="R780" s="135">
        <f t="shared" si="453"/>
        <v>0</v>
      </c>
      <c r="S780" s="135">
        <f t="shared" si="454"/>
        <v>0</v>
      </c>
      <c r="T780" s="135">
        <f t="shared" si="455"/>
        <v>0</v>
      </c>
      <c r="U780" s="135">
        <f t="shared" si="456"/>
        <v>0</v>
      </c>
      <c r="V780" s="135">
        <f t="shared" si="457"/>
        <v>0</v>
      </c>
      <c r="W780" s="135">
        <f t="shared" si="458"/>
        <v>0</v>
      </c>
      <c r="X780" s="135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6">
        <v>39701</v>
      </c>
      <c r="E781" s="137" t="s">
        <v>318</v>
      </c>
      <c r="G781" s="43">
        <v>6.6</v>
      </c>
      <c r="H781" s="135" t="str">
        <f t="shared" si="444"/>
        <v>P, S, T &amp; D Plant - Commodity</v>
      </c>
      <c r="I781" s="42">
        <f>'Dep. Res. Class'!L$251</f>
        <v>0</v>
      </c>
      <c r="J781" s="135">
        <f t="shared" si="445"/>
        <v>0</v>
      </c>
      <c r="K781" s="135">
        <f t="shared" si="446"/>
        <v>0</v>
      </c>
      <c r="L781" s="135">
        <f t="shared" si="447"/>
        <v>0</v>
      </c>
      <c r="M781" s="135">
        <f t="shared" si="448"/>
        <v>0</v>
      </c>
      <c r="N781" s="135">
        <f t="shared" si="449"/>
        <v>0</v>
      </c>
      <c r="O781" s="135">
        <f t="shared" si="450"/>
        <v>0</v>
      </c>
      <c r="P781" s="135">
        <f t="shared" si="451"/>
        <v>0</v>
      </c>
      <c r="Q781" s="135">
        <f t="shared" si="452"/>
        <v>0</v>
      </c>
      <c r="R781" s="135">
        <f t="shared" si="453"/>
        <v>0</v>
      </c>
      <c r="S781" s="135">
        <f t="shared" si="454"/>
        <v>0</v>
      </c>
      <c r="T781" s="135">
        <f t="shared" si="455"/>
        <v>0</v>
      </c>
      <c r="U781" s="135">
        <f t="shared" si="456"/>
        <v>0</v>
      </c>
      <c r="V781" s="135">
        <f t="shared" si="457"/>
        <v>0</v>
      </c>
      <c r="W781" s="135">
        <f t="shared" si="458"/>
        <v>0</v>
      </c>
      <c r="X781" s="135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6">
        <v>39702</v>
      </c>
      <c r="E782" s="137" t="s">
        <v>319</v>
      </c>
      <c r="G782" s="43">
        <v>6.6</v>
      </c>
      <c r="H782" s="135" t="str">
        <f t="shared" si="444"/>
        <v>P, S, T &amp; D Plant - Commodity</v>
      </c>
      <c r="I782" s="42">
        <f>'Dep. Res. Class'!L$252</f>
        <v>0</v>
      </c>
      <c r="J782" s="135">
        <f t="shared" si="445"/>
        <v>0</v>
      </c>
      <c r="K782" s="135">
        <f t="shared" si="446"/>
        <v>0</v>
      </c>
      <c r="L782" s="135">
        <f t="shared" si="447"/>
        <v>0</v>
      </c>
      <c r="M782" s="135">
        <f t="shared" si="448"/>
        <v>0</v>
      </c>
      <c r="N782" s="135">
        <f t="shared" si="449"/>
        <v>0</v>
      </c>
      <c r="O782" s="135">
        <f t="shared" si="450"/>
        <v>0</v>
      </c>
      <c r="P782" s="135">
        <f t="shared" si="451"/>
        <v>0</v>
      </c>
      <c r="Q782" s="135">
        <f t="shared" si="452"/>
        <v>0</v>
      </c>
      <c r="R782" s="135">
        <f t="shared" si="453"/>
        <v>0</v>
      </c>
      <c r="S782" s="135">
        <f t="shared" si="454"/>
        <v>0</v>
      </c>
      <c r="T782" s="135">
        <f t="shared" si="455"/>
        <v>0</v>
      </c>
      <c r="U782" s="135">
        <f t="shared" si="456"/>
        <v>0</v>
      </c>
      <c r="V782" s="135">
        <f t="shared" si="457"/>
        <v>0</v>
      </c>
      <c r="W782" s="135">
        <f t="shared" si="458"/>
        <v>0</v>
      </c>
      <c r="X782" s="135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6">
        <v>39705</v>
      </c>
      <c r="E783" s="137" t="s">
        <v>320</v>
      </c>
      <c r="G783" s="43">
        <v>6.6</v>
      </c>
      <c r="H783" s="135" t="str">
        <f t="shared" si="444"/>
        <v>P, S, T &amp; D Plant - Commodity</v>
      </c>
      <c r="I783" s="42">
        <f>'Dep. Res. Class'!L$253</f>
        <v>0</v>
      </c>
      <c r="J783" s="135">
        <f t="shared" si="445"/>
        <v>0</v>
      </c>
      <c r="K783" s="135">
        <f t="shared" si="446"/>
        <v>0</v>
      </c>
      <c r="L783" s="135">
        <f t="shared" si="447"/>
        <v>0</v>
      </c>
      <c r="M783" s="135">
        <f t="shared" si="448"/>
        <v>0</v>
      </c>
      <c r="N783" s="135">
        <f t="shared" si="449"/>
        <v>0</v>
      </c>
      <c r="O783" s="135">
        <f t="shared" si="450"/>
        <v>0</v>
      </c>
      <c r="P783" s="135">
        <f t="shared" si="451"/>
        <v>0</v>
      </c>
      <c r="Q783" s="135">
        <f t="shared" si="452"/>
        <v>0</v>
      </c>
      <c r="R783" s="135">
        <f t="shared" si="453"/>
        <v>0</v>
      </c>
      <c r="S783" s="135">
        <f t="shared" si="454"/>
        <v>0</v>
      </c>
      <c r="T783" s="135">
        <f t="shared" si="455"/>
        <v>0</v>
      </c>
      <c r="U783" s="135">
        <f t="shared" si="456"/>
        <v>0</v>
      </c>
      <c r="V783" s="135">
        <f t="shared" si="457"/>
        <v>0</v>
      </c>
      <c r="W783" s="135">
        <f t="shared" si="458"/>
        <v>0</v>
      </c>
      <c r="X783" s="135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6">
        <v>39800</v>
      </c>
      <c r="E784" s="137" t="s">
        <v>321</v>
      </c>
      <c r="G784" s="43">
        <v>6.6</v>
      </c>
      <c r="H784" s="135" t="str">
        <f t="shared" si="444"/>
        <v>P, S, T &amp; D Plant - Commodity</v>
      </c>
      <c r="I784" s="42">
        <f>'Dep. Res. Class'!L$254</f>
        <v>52.361996570116354</v>
      </c>
      <c r="J784" s="135">
        <f t="shared" si="445"/>
        <v>20.569348172075351</v>
      </c>
      <c r="K784" s="135">
        <f t="shared" si="446"/>
        <v>11.638116715325653</v>
      </c>
      <c r="L784" s="135">
        <f t="shared" si="447"/>
        <v>0.61035826850291719</v>
      </c>
      <c r="M784" s="135">
        <f t="shared" si="448"/>
        <v>9.5533980956761173</v>
      </c>
      <c r="N784" s="135">
        <f t="shared" si="449"/>
        <v>9.9907753185363184</v>
      </c>
      <c r="O784" s="135">
        <f t="shared" si="450"/>
        <v>0</v>
      </c>
      <c r="P784" s="135">
        <f t="shared" si="451"/>
        <v>0</v>
      </c>
      <c r="Q784" s="135">
        <f t="shared" si="452"/>
        <v>0</v>
      </c>
      <c r="R784" s="135">
        <f t="shared" si="453"/>
        <v>0</v>
      </c>
      <c r="S784" s="135">
        <f t="shared" si="454"/>
        <v>0</v>
      </c>
      <c r="T784" s="135">
        <f t="shared" si="455"/>
        <v>0</v>
      </c>
      <c r="U784" s="135">
        <f t="shared" si="456"/>
        <v>0</v>
      </c>
      <c r="V784" s="135">
        <f t="shared" si="457"/>
        <v>0</v>
      </c>
      <c r="W784" s="135">
        <f t="shared" si="458"/>
        <v>0</v>
      </c>
      <c r="X784" s="135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6">
        <v>39900</v>
      </c>
      <c r="E785" s="137" t="s">
        <v>322</v>
      </c>
      <c r="G785" s="43">
        <v>6.6</v>
      </c>
      <c r="H785" s="135" t="str">
        <f t="shared" si="444"/>
        <v>P, S, T &amp; D Plant - Commodity</v>
      </c>
      <c r="I785" s="42">
        <f>'Dep. Res. Class'!L$255</f>
        <v>314.281850803711</v>
      </c>
      <c r="J785" s="135">
        <f t="shared" si="445"/>
        <v>123.45924977649122</v>
      </c>
      <c r="K785" s="135">
        <f t="shared" si="446"/>
        <v>69.853120597957073</v>
      </c>
      <c r="L785" s="135">
        <f t="shared" si="447"/>
        <v>3.6634303281689959</v>
      </c>
      <c r="M785" s="135">
        <f t="shared" si="448"/>
        <v>57.340434506794175</v>
      </c>
      <c r="N785" s="135">
        <f t="shared" si="449"/>
        <v>59.965615594299564</v>
      </c>
      <c r="O785" s="135">
        <f t="shared" si="450"/>
        <v>0</v>
      </c>
      <c r="P785" s="135">
        <f t="shared" si="451"/>
        <v>0</v>
      </c>
      <c r="Q785" s="135">
        <f t="shared" si="452"/>
        <v>0</v>
      </c>
      <c r="R785" s="135">
        <f t="shared" si="453"/>
        <v>0</v>
      </c>
      <c r="S785" s="135">
        <f t="shared" si="454"/>
        <v>0</v>
      </c>
      <c r="T785" s="135">
        <f t="shared" si="455"/>
        <v>0</v>
      </c>
      <c r="U785" s="135">
        <f t="shared" si="456"/>
        <v>0</v>
      </c>
      <c r="V785" s="135">
        <f t="shared" si="457"/>
        <v>0</v>
      </c>
      <c r="W785" s="135">
        <f t="shared" si="458"/>
        <v>0</v>
      </c>
      <c r="X785" s="135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6">
        <v>39901</v>
      </c>
      <c r="E786" s="137" t="s">
        <v>323</v>
      </c>
      <c r="G786" s="43">
        <v>6.6</v>
      </c>
      <c r="H786" s="135" t="str">
        <f t="shared" si="444"/>
        <v>P, S, T &amp; D Plant - Commodity</v>
      </c>
      <c r="I786" s="42">
        <f>'Dep. Res. Class'!L$256</f>
        <v>3303.8976195724731</v>
      </c>
      <c r="J786" s="135">
        <f t="shared" si="445"/>
        <v>1297.8691591882923</v>
      </c>
      <c r="K786" s="135">
        <f t="shared" si="446"/>
        <v>734.33307800977911</v>
      </c>
      <c r="L786" s="135">
        <f t="shared" si="447"/>
        <v>38.5119239617391</v>
      </c>
      <c r="M786" s="135">
        <f t="shared" si="448"/>
        <v>602.79308075785207</v>
      </c>
      <c r="N786" s="135">
        <f t="shared" si="449"/>
        <v>630.39037765481089</v>
      </c>
      <c r="O786" s="135">
        <f t="shared" si="450"/>
        <v>0</v>
      </c>
      <c r="P786" s="135">
        <f t="shared" si="451"/>
        <v>0</v>
      </c>
      <c r="Q786" s="135">
        <f t="shared" si="452"/>
        <v>0</v>
      </c>
      <c r="R786" s="135">
        <f t="shared" si="453"/>
        <v>0</v>
      </c>
      <c r="S786" s="135">
        <f t="shared" si="454"/>
        <v>0</v>
      </c>
      <c r="T786" s="135">
        <f t="shared" si="455"/>
        <v>0</v>
      </c>
      <c r="U786" s="135">
        <f t="shared" si="456"/>
        <v>0</v>
      </c>
      <c r="V786" s="135">
        <f t="shared" si="457"/>
        <v>0</v>
      </c>
      <c r="W786" s="135">
        <f t="shared" si="458"/>
        <v>0</v>
      </c>
      <c r="X786" s="135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6">
        <v>39902</v>
      </c>
      <c r="E787" s="137" t="s">
        <v>324</v>
      </c>
      <c r="G787" s="43">
        <v>6.6</v>
      </c>
      <c r="H787" s="135" t="str">
        <f t="shared" si="444"/>
        <v>P, S, T &amp; D Plant - Commodity</v>
      </c>
      <c r="I787" s="42">
        <f>'Dep. Res. Class'!L$257</f>
        <v>781.19405873224048</v>
      </c>
      <c r="J787" s="135">
        <f t="shared" si="445"/>
        <v>306.87623919196994</v>
      </c>
      <c r="K787" s="135">
        <f t="shared" si="446"/>
        <v>173.63027058508848</v>
      </c>
      <c r="L787" s="135">
        <f t="shared" si="447"/>
        <v>9.1059983248365466</v>
      </c>
      <c r="M787" s="135">
        <f t="shared" si="448"/>
        <v>142.52813723503704</v>
      </c>
      <c r="N787" s="135">
        <f t="shared" si="449"/>
        <v>149.05341339530852</v>
      </c>
      <c r="O787" s="135">
        <f t="shared" si="450"/>
        <v>0</v>
      </c>
      <c r="P787" s="135">
        <f t="shared" si="451"/>
        <v>0</v>
      </c>
      <c r="Q787" s="135">
        <f t="shared" si="452"/>
        <v>0</v>
      </c>
      <c r="R787" s="135">
        <f t="shared" si="453"/>
        <v>0</v>
      </c>
      <c r="S787" s="135">
        <f t="shared" si="454"/>
        <v>0</v>
      </c>
      <c r="T787" s="135">
        <f t="shared" si="455"/>
        <v>0</v>
      </c>
      <c r="U787" s="135">
        <f t="shared" si="456"/>
        <v>0</v>
      </c>
      <c r="V787" s="135">
        <f t="shared" si="457"/>
        <v>0</v>
      </c>
      <c r="W787" s="135">
        <f t="shared" si="458"/>
        <v>0</v>
      </c>
      <c r="X787" s="135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6">
        <v>39903</v>
      </c>
      <c r="E788" s="137" t="s">
        <v>325</v>
      </c>
      <c r="G788" s="43">
        <v>6.6</v>
      </c>
      <c r="H788" s="135" t="str">
        <f t="shared" si="444"/>
        <v>P, S, T &amp; D Plant - Commodity</v>
      </c>
      <c r="I788" s="42">
        <f>'Dep. Res. Class'!L$258</f>
        <v>233.81364260133489</v>
      </c>
      <c r="J788" s="135">
        <f t="shared" si="445"/>
        <v>91.848946508522346</v>
      </c>
      <c r="K788" s="135">
        <f t="shared" si="446"/>
        <v>51.968042482604041</v>
      </c>
      <c r="L788" s="135">
        <f t="shared" si="447"/>
        <v>2.7254516519325604</v>
      </c>
      <c r="M788" s="135">
        <f t="shared" si="448"/>
        <v>42.659083959481748</v>
      </c>
      <c r="N788" s="135">
        <f t="shared" si="449"/>
        <v>44.612117998794211</v>
      </c>
      <c r="O788" s="135">
        <f t="shared" si="450"/>
        <v>0</v>
      </c>
      <c r="P788" s="135">
        <f t="shared" si="451"/>
        <v>0</v>
      </c>
      <c r="Q788" s="135">
        <f t="shared" si="452"/>
        <v>0</v>
      </c>
      <c r="R788" s="135">
        <f t="shared" si="453"/>
        <v>0</v>
      </c>
      <c r="S788" s="135">
        <f t="shared" si="454"/>
        <v>0</v>
      </c>
      <c r="T788" s="135">
        <f t="shared" si="455"/>
        <v>0</v>
      </c>
      <c r="U788" s="135">
        <f t="shared" si="456"/>
        <v>0</v>
      </c>
      <c r="V788" s="135">
        <f t="shared" si="457"/>
        <v>0</v>
      </c>
      <c r="W788" s="135">
        <f t="shared" si="458"/>
        <v>0</v>
      </c>
      <c r="X788" s="135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6">
        <v>39904</v>
      </c>
      <c r="E789" s="137" t="s">
        <v>326</v>
      </c>
      <c r="G789" s="43">
        <v>6.6</v>
      </c>
      <c r="H789" s="135" t="str">
        <f t="shared" si="444"/>
        <v>P, S, T &amp; D Plant - Commodity</v>
      </c>
      <c r="I789" s="42">
        <f>'Dep. Res. Class'!L$259</f>
        <v>0</v>
      </c>
      <c r="J789" s="135">
        <f t="shared" si="445"/>
        <v>0</v>
      </c>
      <c r="K789" s="135">
        <f t="shared" si="446"/>
        <v>0</v>
      </c>
      <c r="L789" s="135">
        <f t="shared" si="447"/>
        <v>0</v>
      </c>
      <c r="M789" s="135">
        <f t="shared" si="448"/>
        <v>0</v>
      </c>
      <c r="N789" s="135">
        <f t="shared" si="449"/>
        <v>0</v>
      </c>
      <c r="O789" s="135">
        <f t="shared" si="450"/>
        <v>0</v>
      </c>
      <c r="P789" s="135">
        <f t="shared" si="451"/>
        <v>0</v>
      </c>
      <c r="Q789" s="135">
        <f t="shared" si="452"/>
        <v>0</v>
      </c>
      <c r="R789" s="135">
        <f t="shared" si="453"/>
        <v>0</v>
      </c>
      <c r="S789" s="135">
        <f t="shared" si="454"/>
        <v>0</v>
      </c>
      <c r="T789" s="135">
        <f t="shared" si="455"/>
        <v>0</v>
      </c>
      <c r="U789" s="135">
        <f t="shared" si="456"/>
        <v>0</v>
      </c>
      <c r="V789" s="135">
        <f t="shared" si="457"/>
        <v>0</v>
      </c>
      <c r="W789" s="135">
        <f t="shared" si="458"/>
        <v>0</v>
      </c>
      <c r="X789" s="135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6">
        <v>39905</v>
      </c>
      <c r="E790" s="137" t="s">
        <v>327</v>
      </c>
      <c r="G790" s="43">
        <v>6.6</v>
      </c>
      <c r="H790" s="135" t="str">
        <f t="shared" si="444"/>
        <v>P, S, T &amp; D Plant - Commodity</v>
      </c>
      <c r="I790" s="42">
        <f>'Dep. Res. Class'!L$260</f>
        <v>0</v>
      </c>
      <c r="J790" s="135">
        <f t="shared" si="445"/>
        <v>0</v>
      </c>
      <c r="K790" s="135">
        <f t="shared" si="446"/>
        <v>0</v>
      </c>
      <c r="L790" s="135">
        <f t="shared" si="447"/>
        <v>0</v>
      </c>
      <c r="M790" s="135">
        <f t="shared" si="448"/>
        <v>0</v>
      </c>
      <c r="N790" s="135">
        <f t="shared" si="449"/>
        <v>0</v>
      </c>
      <c r="O790" s="135">
        <f t="shared" si="450"/>
        <v>0</v>
      </c>
      <c r="P790" s="135">
        <f t="shared" si="451"/>
        <v>0</v>
      </c>
      <c r="Q790" s="135">
        <f t="shared" si="452"/>
        <v>0</v>
      </c>
      <c r="R790" s="135">
        <f t="shared" si="453"/>
        <v>0</v>
      </c>
      <c r="S790" s="135">
        <f t="shared" si="454"/>
        <v>0</v>
      </c>
      <c r="T790" s="135">
        <f t="shared" si="455"/>
        <v>0</v>
      </c>
      <c r="U790" s="135">
        <f t="shared" si="456"/>
        <v>0</v>
      </c>
      <c r="V790" s="135">
        <f t="shared" si="457"/>
        <v>0</v>
      </c>
      <c r="W790" s="135">
        <f t="shared" si="458"/>
        <v>0</v>
      </c>
      <c r="X790" s="135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6">
        <v>39906</v>
      </c>
      <c r="E791" s="137" t="s">
        <v>328</v>
      </c>
      <c r="G791" s="43">
        <v>6.6</v>
      </c>
      <c r="H791" s="135" t="str">
        <f t="shared" si="444"/>
        <v>P, S, T &amp; D Plant - Commodity</v>
      </c>
      <c r="I791" s="42">
        <f>'Dep. Res. Class'!L$261</f>
        <v>435.4197937218712</v>
      </c>
      <c r="J791" s="135">
        <f t="shared" si="445"/>
        <v>171.04583332847685</v>
      </c>
      <c r="K791" s="135">
        <f t="shared" si="446"/>
        <v>96.777562190785972</v>
      </c>
      <c r="L791" s="135">
        <f t="shared" si="447"/>
        <v>5.0754762762360448</v>
      </c>
      <c r="M791" s="135">
        <f t="shared" si="448"/>
        <v>79.441940732569904</v>
      </c>
      <c r="N791" s="135">
        <f t="shared" si="449"/>
        <v>83.078981193802463</v>
      </c>
      <c r="O791" s="135">
        <f t="shared" si="450"/>
        <v>0</v>
      </c>
      <c r="P791" s="135">
        <f t="shared" si="451"/>
        <v>0</v>
      </c>
      <c r="Q791" s="135">
        <f t="shared" si="452"/>
        <v>0</v>
      </c>
      <c r="R791" s="135">
        <f t="shared" si="453"/>
        <v>0</v>
      </c>
      <c r="S791" s="135">
        <f t="shared" si="454"/>
        <v>0</v>
      </c>
      <c r="T791" s="135">
        <f t="shared" si="455"/>
        <v>0</v>
      </c>
      <c r="U791" s="135">
        <f t="shared" si="456"/>
        <v>0</v>
      </c>
      <c r="V791" s="135">
        <f t="shared" si="457"/>
        <v>0</v>
      </c>
      <c r="W791" s="135">
        <f t="shared" si="458"/>
        <v>0</v>
      </c>
      <c r="X791" s="135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6">
        <v>39907</v>
      </c>
      <c r="E792" s="137" t="s">
        <v>329</v>
      </c>
      <c r="G792" s="43">
        <v>6.6</v>
      </c>
      <c r="H792" s="135" t="str">
        <f t="shared" si="444"/>
        <v>P, S, T &amp; D Plant - Commodity</v>
      </c>
      <c r="I792" s="42">
        <f>'Dep. Res. Class'!L$262</f>
        <v>108.63519164336901</v>
      </c>
      <c r="J792" s="135">
        <f t="shared" si="445"/>
        <v>42.675131336146883</v>
      </c>
      <c r="K792" s="135">
        <f t="shared" si="446"/>
        <v>24.145546819329187</v>
      </c>
      <c r="L792" s="135">
        <f t="shared" si="447"/>
        <v>1.266307471319212</v>
      </c>
      <c r="M792" s="135">
        <f t="shared" si="448"/>
        <v>19.820390759535648</v>
      </c>
      <c r="N792" s="135">
        <f t="shared" si="449"/>
        <v>20.727815257038092</v>
      </c>
      <c r="O792" s="135">
        <f t="shared" si="450"/>
        <v>0</v>
      </c>
      <c r="P792" s="135">
        <f t="shared" si="451"/>
        <v>0</v>
      </c>
      <c r="Q792" s="135">
        <f t="shared" si="452"/>
        <v>0</v>
      </c>
      <c r="R792" s="135">
        <f t="shared" si="453"/>
        <v>0</v>
      </c>
      <c r="S792" s="135">
        <f t="shared" si="454"/>
        <v>0</v>
      </c>
      <c r="T792" s="135">
        <f t="shared" si="455"/>
        <v>0</v>
      </c>
      <c r="U792" s="135">
        <f t="shared" si="456"/>
        <v>0</v>
      </c>
      <c r="V792" s="135">
        <f t="shared" si="457"/>
        <v>0</v>
      </c>
      <c r="W792" s="135">
        <f t="shared" si="458"/>
        <v>0</v>
      </c>
      <c r="X792" s="135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6">
        <v>39908</v>
      </c>
      <c r="E793" s="137" t="s">
        <v>330</v>
      </c>
      <c r="G793" s="43">
        <v>6.6</v>
      </c>
      <c r="H793" s="135" t="str">
        <f t="shared" si="444"/>
        <v>P, S, T &amp; D Plant - Commodity</v>
      </c>
      <c r="I793" s="42">
        <f>'Dep. Res. Class'!L$263</f>
        <v>19968.312131137187</v>
      </c>
      <c r="J793" s="135">
        <f t="shared" si="445"/>
        <v>7844.1463568722756</v>
      </c>
      <c r="K793" s="135">
        <f t="shared" si="446"/>
        <v>4438.2101984792844</v>
      </c>
      <c r="L793" s="135">
        <f t="shared" si="447"/>
        <v>232.76088032598884</v>
      </c>
      <c r="M793" s="135">
        <f t="shared" si="448"/>
        <v>3643.2001753795694</v>
      </c>
      <c r="N793" s="135">
        <f t="shared" si="449"/>
        <v>3809.9945200800707</v>
      </c>
      <c r="O793" s="135">
        <f t="shared" si="450"/>
        <v>0</v>
      </c>
      <c r="P793" s="135">
        <f t="shared" si="451"/>
        <v>0</v>
      </c>
      <c r="Q793" s="135">
        <f t="shared" si="452"/>
        <v>0</v>
      </c>
      <c r="R793" s="135">
        <f t="shared" si="453"/>
        <v>0</v>
      </c>
      <c r="S793" s="135">
        <f t="shared" si="454"/>
        <v>0</v>
      </c>
      <c r="T793" s="135">
        <f t="shared" si="455"/>
        <v>0</v>
      </c>
      <c r="U793" s="135">
        <f t="shared" si="456"/>
        <v>0</v>
      </c>
      <c r="V793" s="135">
        <f t="shared" si="457"/>
        <v>0</v>
      </c>
      <c r="W793" s="135">
        <f t="shared" si="458"/>
        <v>0</v>
      </c>
      <c r="X793" s="135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6">
        <v>39909</v>
      </c>
      <c r="E794" s="137" t="s">
        <v>331</v>
      </c>
      <c r="G794" s="43">
        <v>6.6</v>
      </c>
      <c r="H794" s="135" t="str">
        <f t="shared" si="444"/>
        <v>P, S, T &amp; D Plant - Commodity</v>
      </c>
      <c r="I794" s="42">
        <f>'Dep. Res. Class'!L$264</f>
        <v>35.536703284700323</v>
      </c>
      <c r="J794" s="135">
        <f t="shared" si="445"/>
        <v>13.95987301156325</v>
      </c>
      <c r="K794" s="135">
        <f t="shared" si="446"/>
        <v>7.8984822504127798</v>
      </c>
      <c r="L794" s="135">
        <f t="shared" si="447"/>
        <v>0.41423402669734033</v>
      </c>
      <c r="M794" s="135">
        <f t="shared" si="448"/>
        <v>6.483638816790612</v>
      </c>
      <c r="N794" s="135">
        <f t="shared" si="449"/>
        <v>6.780475179236344</v>
      </c>
      <c r="O794" s="135">
        <f t="shared" si="450"/>
        <v>0</v>
      </c>
      <c r="P794" s="135">
        <f t="shared" si="451"/>
        <v>0</v>
      </c>
      <c r="Q794" s="135">
        <f t="shared" si="452"/>
        <v>0</v>
      </c>
      <c r="R794" s="135">
        <f t="shared" si="453"/>
        <v>0</v>
      </c>
      <c r="S794" s="135">
        <f t="shared" si="454"/>
        <v>0</v>
      </c>
      <c r="T794" s="135">
        <f t="shared" si="455"/>
        <v>0</v>
      </c>
      <c r="U794" s="135">
        <f t="shared" si="456"/>
        <v>0</v>
      </c>
      <c r="V794" s="135">
        <f t="shared" si="457"/>
        <v>0</v>
      </c>
      <c r="W794" s="135">
        <f t="shared" si="458"/>
        <v>0</v>
      </c>
      <c r="X794" s="135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6">
        <v>39924</v>
      </c>
      <c r="E795" s="137" t="s">
        <v>332</v>
      </c>
      <c r="G795" s="43">
        <v>6.6</v>
      </c>
      <c r="H795" s="135" t="str">
        <f t="shared" si="444"/>
        <v>P, S, T &amp; D Plant - Commodity</v>
      </c>
      <c r="I795" s="42">
        <f>'Dep. Res. Class'!L$265</f>
        <v>0</v>
      </c>
      <c r="J795" s="135">
        <f t="shared" si="445"/>
        <v>0</v>
      </c>
      <c r="K795" s="135">
        <f t="shared" si="446"/>
        <v>0</v>
      </c>
      <c r="L795" s="135">
        <f t="shared" si="447"/>
        <v>0</v>
      </c>
      <c r="M795" s="135">
        <f t="shared" si="448"/>
        <v>0</v>
      </c>
      <c r="N795" s="135">
        <f t="shared" si="449"/>
        <v>0</v>
      </c>
      <c r="O795" s="135">
        <f t="shared" si="450"/>
        <v>0</v>
      </c>
      <c r="P795" s="135">
        <f t="shared" si="451"/>
        <v>0</v>
      </c>
      <c r="Q795" s="135">
        <f t="shared" si="452"/>
        <v>0</v>
      </c>
      <c r="R795" s="135">
        <f t="shared" si="453"/>
        <v>0</v>
      </c>
      <c r="S795" s="135">
        <f t="shared" si="454"/>
        <v>0</v>
      </c>
      <c r="T795" s="135">
        <f t="shared" si="455"/>
        <v>0</v>
      </c>
      <c r="U795" s="135">
        <f t="shared" si="456"/>
        <v>0</v>
      </c>
      <c r="V795" s="135">
        <f t="shared" si="457"/>
        <v>0</v>
      </c>
      <c r="W795" s="135">
        <f t="shared" si="458"/>
        <v>0</v>
      </c>
      <c r="X795" s="135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6"/>
      <c r="E796" s="137" t="s">
        <v>366</v>
      </c>
      <c r="G796" s="43">
        <v>6.6</v>
      </c>
      <c r="H796" s="135" t="str">
        <f t="shared" si="444"/>
        <v>P, S, T &amp; D Plant - Commodity</v>
      </c>
      <c r="I796" s="42">
        <f>'Dep. Res. Class'!L$266</f>
        <v>0</v>
      </c>
      <c r="J796" s="135">
        <f t="shared" si="445"/>
        <v>0</v>
      </c>
      <c r="K796" s="135">
        <f t="shared" si="446"/>
        <v>0</v>
      </c>
      <c r="L796" s="135">
        <f t="shared" si="447"/>
        <v>0</v>
      </c>
      <c r="M796" s="135">
        <f t="shared" si="448"/>
        <v>0</v>
      </c>
      <c r="N796" s="135">
        <f t="shared" si="449"/>
        <v>0</v>
      </c>
      <c r="O796" s="135">
        <f t="shared" si="450"/>
        <v>0</v>
      </c>
      <c r="P796" s="135">
        <f t="shared" si="451"/>
        <v>0</v>
      </c>
      <c r="Q796" s="135">
        <f t="shared" si="452"/>
        <v>0</v>
      </c>
      <c r="R796" s="135">
        <f t="shared" si="453"/>
        <v>0</v>
      </c>
      <c r="S796" s="135">
        <f t="shared" si="454"/>
        <v>0</v>
      </c>
      <c r="T796" s="135">
        <f t="shared" si="455"/>
        <v>0</v>
      </c>
      <c r="U796" s="135">
        <f t="shared" si="456"/>
        <v>0</v>
      </c>
      <c r="V796" s="135">
        <f t="shared" si="457"/>
        <v>0</v>
      </c>
      <c r="W796" s="135">
        <f t="shared" si="458"/>
        <v>0</v>
      </c>
      <c r="X796" s="135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7"/>
      <c r="G797" s="43"/>
      <c r="H797" s="135"/>
      <c r="I797" s="42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29765.021578530504</v>
      </c>
      <c r="J798" s="135">
        <f>SUM(J762:J796)</f>
        <v>11692.584933775175</v>
      </c>
      <c r="K798" s="135">
        <f t="shared" ref="K798:X798" si="461">SUM(K762:K796)</f>
        <v>6615.6529134877283</v>
      </c>
      <c r="L798" s="135">
        <f t="shared" si="461"/>
        <v>346.95634663770954</v>
      </c>
      <c r="M798" s="135">
        <f t="shared" si="461"/>
        <v>5430.6008000538704</v>
      </c>
      <c r="N798" s="135">
        <f t="shared" si="461"/>
        <v>5679.2265845760276</v>
      </c>
      <c r="O798" s="135">
        <f t="shared" si="461"/>
        <v>0</v>
      </c>
      <c r="P798" s="135">
        <f t="shared" si="461"/>
        <v>0</v>
      </c>
      <c r="Q798" s="135">
        <f t="shared" si="461"/>
        <v>0</v>
      </c>
      <c r="R798" s="135">
        <f t="shared" si="461"/>
        <v>0</v>
      </c>
      <c r="S798" s="135">
        <f t="shared" si="461"/>
        <v>0</v>
      </c>
      <c r="T798" s="135">
        <f t="shared" si="461"/>
        <v>0</v>
      </c>
      <c r="U798" s="135">
        <f t="shared" si="461"/>
        <v>0</v>
      </c>
      <c r="V798" s="135">
        <f t="shared" si="461"/>
        <v>0</v>
      </c>
      <c r="W798" s="135">
        <f t="shared" si="461"/>
        <v>0</v>
      </c>
      <c r="X798" s="135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5"/>
      <c r="I799" s="42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446</v>
      </c>
      <c r="E800" s="44"/>
      <c r="G800" s="43"/>
      <c r="H800" s="44"/>
      <c r="I800" s="42">
        <f>'Dep. Res. Class'!L$270</f>
        <v>2853548.707479788</v>
      </c>
      <c r="J800" s="42">
        <f>J664+J674+J714+J756+J798</f>
        <v>1120958.7245499669</v>
      </c>
      <c r="K800" s="42">
        <f t="shared" ref="K800:X800" si="462">K664+K674+K714+K756+K798</f>
        <v>634237.33023713133</v>
      </c>
      <c r="L800" s="42">
        <f t="shared" si="462"/>
        <v>33262.426230326426</v>
      </c>
      <c r="M800" s="42">
        <f t="shared" si="462"/>
        <v>520627.33611488534</v>
      </c>
      <c r="N800" s="42">
        <f t="shared" si="462"/>
        <v>544462.89034747798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2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8"/>
      <c r="H803" s="44"/>
      <c r="I803" s="44"/>
      <c r="J803" s="44"/>
      <c r="K803" s="44"/>
      <c r="L803" s="44"/>
      <c r="M803" s="44"/>
      <c r="N803" s="131"/>
      <c r="O803" s="131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8"/>
      <c r="H804" s="44"/>
      <c r="I804" s="44"/>
      <c r="J804" s="42"/>
      <c r="K804" s="131"/>
      <c r="L804" s="131"/>
      <c r="M804" s="131"/>
      <c r="N804" s="45"/>
      <c r="O804" s="45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44"/>
      <c r="AB804" s="44"/>
      <c r="AC804" s="44"/>
      <c r="AD804" s="44"/>
      <c r="AE804" s="44"/>
      <c r="AF804" s="44"/>
      <c r="AG804" s="44"/>
    </row>
    <row r="805" spans="1:33">
      <c r="A805" s="131" t="s">
        <v>301</v>
      </c>
      <c r="B805" s="44"/>
      <c r="C805" s="131" t="s">
        <v>299</v>
      </c>
      <c r="D805" s="44"/>
      <c r="E805" s="44"/>
      <c r="F805" s="44"/>
      <c r="G805" s="130" t="s">
        <v>38</v>
      </c>
      <c r="H805" s="148" t="s">
        <v>38</v>
      </c>
      <c r="I805" s="45" t="s">
        <v>1</v>
      </c>
      <c r="J805" s="3" t="s">
        <v>56</v>
      </c>
      <c r="K805" s="3" t="s">
        <v>608</v>
      </c>
      <c r="L805" s="3" t="s">
        <v>608</v>
      </c>
      <c r="M805" s="68" t="s">
        <v>609</v>
      </c>
      <c r="N805" s="68" t="s">
        <v>609</v>
      </c>
      <c r="O805" s="45"/>
      <c r="P805" s="45"/>
      <c r="Q805" s="45"/>
      <c r="R805" s="45"/>
      <c r="S805" s="45"/>
      <c r="T805" s="131"/>
      <c r="U805" s="131"/>
      <c r="V805" s="131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2" t="s">
        <v>300</v>
      </c>
      <c r="B806" s="133"/>
      <c r="C806" s="132" t="s">
        <v>300</v>
      </c>
      <c r="D806" s="44"/>
      <c r="E806" s="44"/>
      <c r="F806" s="44"/>
      <c r="G806" s="130" t="s">
        <v>39</v>
      </c>
      <c r="H806" s="148" t="s">
        <v>21</v>
      </c>
      <c r="I806" s="45" t="s">
        <v>2</v>
      </c>
      <c r="J806" s="3" t="s">
        <v>508</v>
      </c>
      <c r="K806" s="68" t="s">
        <v>610</v>
      </c>
      <c r="L806" s="68" t="s">
        <v>611</v>
      </c>
      <c r="M806" s="68" t="s">
        <v>610</v>
      </c>
      <c r="N806" s="68" t="s">
        <v>611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333</v>
      </c>
      <c r="E807" s="44"/>
      <c r="G807" s="128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5"/>
      <c r="I808" s="42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6">
        <v>30100</v>
      </c>
      <c r="D809" s="44"/>
      <c r="E809" s="137" t="s">
        <v>334</v>
      </c>
      <c r="G809" s="43"/>
      <c r="H809" s="135"/>
      <c r="I809" s="42">
        <f>'Dep. Res. Class'!G$14</f>
        <v>8329.7199999999993</v>
      </c>
      <c r="J809" s="135">
        <f t="shared" ref="J809:X809" si="464">+J14+J279+J544</f>
        <v>5052.9047391353724</v>
      </c>
      <c r="K809" s="135">
        <f t="shared" si="464"/>
        <v>1994.3197137238599</v>
      </c>
      <c r="L809" s="135">
        <f t="shared" si="464"/>
        <v>19.618163483365073</v>
      </c>
      <c r="M809" s="135">
        <f t="shared" si="464"/>
        <v>644.9333317824852</v>
      </c>
      <c r="N809" s="135">
        <f t="shared" si="464"/>
        <v>617.94405187491623</v>
      </c>
      <c r="O809" s="135">
        <f t="shared" si="464"/>
        <v>0</v>
      </c>
      <c r="P809" s="135">
        <f t="shared" si="464"/>
        <v>0</v>
      </c>
      <c r="Q809" s="135">
        <f t="shared" si="464"/>
        <v>0</v>
      </c>
      <c r="R809" s="135">
        <f t="shared" si="464"/>
        <v>0</v>
      </c>
      <c r="S809" s="135">
        <f t="shared" si="464"/>
        <v>0</v>
      </c>
      <c r="T809" s="135">
        <f t="shared" si="464"/>
        <v>0</v>
      </c>
      <c r="U809" s="135">
        <f t="shared" si="464"/>
        <v>0</v>
      </c>
      <c r="V809" s="135">
        <f t="shared" si="464"/>
        <v>0</v>
      </c>
      <c r="W809" s="135">
        <f t="shared" si="464"/>
        <v>0</v>
      </c>
      <c r="X809" s="135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6">
        <v>30200</v>
      </c>
      <c r="D810" s="44"/>
      <c r="E810" s="137" t="s">
        <v>196</v>
      </c>
      <c r="G810" s="43"/>
      <c r="H810" s="135"/>
      <c r="I810" s="42">
        <f>'Dep. Res. Class'!G$15</f>
        <v>119852.68999999996</v>
      </c>
      <c r="J810" s="135">
        <f t="shared" ref="J810:X810" si="465">+J15+J280+J545</f>
        <v>72704.03150395483</v>
      </c>
      <c r="K810" s="135">
        <f t="shared" si="465"/>
        <v>28695.392211242925</v>
      </c>
      <c r="L810" s="135">
        <f t="shared" si="465"/>
        <v>282.27715533548229</v>
      </c>
      <c r="M810" s="135">
        <f t="shared" si="465"/>
        <v>9279.6630240624327</v>
      </c>
      <c r="N810" s="135">
        <f t="shared" si="465"/>
        <v>8891.3261054042941</v>
      </c>
      <c r="O810" s="135">
        <f t="shared" si="465"/>
        <v>0</v>
      </c>
      <c r="P810" s="135">
        <f t="shared" si="465"/>
        <v>0</v>
      </c>
      <c r="Q810" s="135">
        <f t="shared" si="465"/>
        <v>0</v>
      </c>
      <c r="R810" s="135">
        <f t="shared" si="465"/>
        <v>0</v>
      </c>
      <c r="S810" s="135">
        <f t="shared" si="465"/>
        <v>0</v>
      </c>
      <c r="T810" s="135">
        <f t="shared" si="465"/>
        <v>0</v>
      </c>
      <c r="U810" s="135">
        <f t="shared" si="465"/>
        <v>0</v>
      </c>
      <c r="V810" s="135">
        <f t="shared" si="465"/>
        <v>0</v>
      </c>
      <c r="W810" s="135">
        <f t="shared" si="465"/>
        <v>0</v>
      </c>
      <c r="X810" s="135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8">
        <v>30300</v>
      </c>
      <c r="D811" s="44"/>
      <c r="E811" s="137" t="s">
        <v>335</v>
      </c>
      <c r="G811" s="43"/>
      <c r="H811" s="135"/>
      <c r="I811" s="42">
        <f>'Dep. Res. Class'!G$16</f>
        <v>0</v>
      </c>
      <c r="J811" s="135">
        <f t="shared" ref="J811:X811" si="466">+J16+J281+J546</f>
        <v>0</v>
      </c>
      <c r="K811" s="135">
        <f t="shared" si="466"/>
        <v>0</v>
      </c>
      <c r="L811" s="135">
        <f t="shared" si="466"/>
        <v>0</v>
      </c>
      <c r="M811" s="135">
        <f t="shared" si="466"/>
        <v>0</v>
      </c>
      <c r="N811" s="135">
        <f t="shared" si="466"/>
        <v>0</v>
      </c>
      <c r="O811" s="135">
        <f t="shared" si="466"/>
        <v>0</v>
      </c>
      <c r="P811" s="135">
        <f t="shared" si="466"/>
        <v>0</v>
      </c>
      <c r="Q811" s="135">
        <f t="shared" si="466"/>
        <v>0</v>
      </c>
      <c r="R811" s="135">
        <f t="shared" si="466"/>
        <v>0</v>
      </c>
      <c r="S811" s="135">
        <f t="shared" si="466"/>
        <v>0</v>
      </c>
      <c r="T811" s="135">
        <f t="shared" si="466"/>
        <v>0</v>
      </c>
      <c r="U811" s="135">
        <f t="shared" si="466"/>
        <v>0</v>
      </c>
      <c r="V811" s="135">
        <f t="shared" si="466"/>
        <v>0</v>
      </c>
      <c r="W811" s="135">
        <f t="shared" si="466"/>
        <v>0</v>
      </c>
      <c r="X811" s="135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336</v>
      </c>
      <c r="E813" s="44"/>
      <c r="G813" s="43"/>
      <c r="H813" s="44"/>
      <c r="I813" s="42">
        <f>'Dep. Res. Class'!G$18</f>
        <v>128182.40999999996</v>
      </c>
      <c r="J813" s="42">
        <f>SUM(J809:J811)</f>
        <v>77756.936243090197</v>
      </c>
      <c r="K813" s="42">
        <f t="shared" ref="K813:X813" si="467">SUM(K809:K811)</f>
        <v>30689.711924966785</v>
      </c>
      <c r="L813" s="42">
        <f t="shared" si="467"/>
        <v>301.89531881884739</v>
      </c>
      <c r="M813" s="42">
        <f t="shared" si="467"/>
        <v>9924.5963558449184</v>
      </c>
      <c r="N813" s="42">
        <f t="shared" si="467"/>
        <v>9509.2701572792103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5"/>
      <c r="I814" s="42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345</v>
      </c>
      <c r="E815" s="44"/>
      <c r="G815" s="43"/>
      <c r="H815" s="135"/>
      <c r="I815" s="42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5"/>
      <c r="I816" s="42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6">
        <v>32520</v>
      </c>
      <c r="D817" s="44"/>
      <c r="E817" s="137" t="s">
        <v>337</v>
      </c>
      <c r="G817" s="43"/>
      <c r="H817" s="135"/>
      <c r="I817" s="42">
        <f>'Dep. Res. Class'!G$22</f>
        <v>0</v>
      </c>
      <c r="J817" s="135">
        <f t="shared" ref="J817:X817" si="468">+J22+J287+J552</f>
        <v>0</v>
      </c>
      <c r="K817" s="135">
        <f t="shared" si="468"/>
        <v>0</v>
      </c>
      <c r="L817" s="135">
        <f t="shared" si="468"/>
        <v>0</v>
      </c>
      <c r="M817" s="135">
        <f t="shared" si="468"/>
        <v>0</v>
      </c>
      <c r="N817" s="135">
        <f t="shared" si="468"/>
        <v>0</v>
      </c>
      <c r="O817" s="135">
        <f t="shared" si="468"/>
        <v>0</v>
      </c>
      <c r="P817" s="135">
        <f t="shared" si="468"/>
        <v>0</v>
      </c>
      <c r="Q817" s="135">
        <f t="shared" si="468"/>
        <v>0</v>
      </c>
      <c r="R817" s="135">
        <f t="shared" si="468"/>
        <v>0</v>
      </c>
      <c r="S817" s="135">
        <f t="shared" si="468"/>
        <v>0</v>
      </c>
      <c r="T817" s="135">
        <f t="shared" si="468"/>
        <v>0</v>
      </c>
      <c r="U817" s="135">
        <f t="shared" si="468"/>
        <v>0</v>
      </c>
      <c r="V817" s="135">
        <f t="shared" si="468"/>
        <v>0</v>
      </c>
      <c r="W817" s="135">
        <f t="shared" si="468"/>
        <v>0</v>
      </c>
      <c r="X817" s="135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6">
        <v>32540</v>
      </c>
      <c r="D818" s="44"/>
      <c r="E818" s="137" t="s">
        <v>338</v>
      </c>
      <c r="G818" s="43"/>
      <c r="H818" s="135"/>
      <c r="I818" s="42">
        <f>'Dep. Res. Class'!G$23</f>
        <v>0</v>
      </c>
      <c r="J818" s="135">
        <f t="shared" ref="J818:X818" si="470">+J23+J288+J553</f>
        <v>0</v>
      </c>
      <c r="K818" s="135">
        <f t="shared" si="470"/>
        <v>0</v>
      </c>
      <c r="L818" s="135">
        <f t="shared" si="470"/>
        <v>0</v>
      </c>
      <c r="M818" s="135">
        <f t="shared" si="470"/>
        <v>0</v>
      </c>
      <c r="N818" s="135">
        <f t="shared" si="470"/>
        <v>0</v>
      </c>
      <c r="O818" s="135">
        <f t="shared" si="470"/>
        <v>0</v>
      </c>
      <c r="P818" s="135">
        <f t="shared" si="470"/>
        <v>0</v>
      </c>
      <c r="Q818" s="135">
        <f t="shared" si="470"/>
        <v>0</v>
      </c>
      <c r="R818" s="135">
        <f t="shared" si="470"/>
        <v>0</v>
      </c>
      <c r="S818" s="135">
        <f t="shared" si="470"/>
        <v>0</v>
      </c>
      <c r="T818" s="135">
        <f t="shared" si="470"/>
        <v>0</v>
      </c>
      <c r="U818" s="135">
        <f t="shared" si="470"/>
        <v>0</v>
      </c>
      <c r="V818" s="135">
        <f t="shared" si="470"/>
        <v>0</v>
      </c>
      <c r="W818" s="135">
        <f t="shared" si="470"/>
        <v>0</v>
      </c>
      <c r="X818" s="135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6">
        <v>33100</v>
      </c>
      <c r="D819" s="44"/>
      <c r="E819" s="137" t="s">
        <v>339</v>
      </c>
      <c r="G819" s="43"/>
      <c r="H819" s="135"/>
      <c r="I819" s="42">
        <f>'Dep. Res. Class'!G$24</f>
        <v>0</v>
      </c>
      <c r="J819" s="135">
        <f t="shared" ref="J819:X819" si="471">+J24+J289+J554</f>
        <v>0</v>
      </c>
      <c r="K819" s="135">
        <f t="shared" si="471"/>
        <v>0</v>
      </c>
      <c r="L819" s="135">
        <f t="shared" si="471"/>
        <v>0</v>
      </c>
      <c r="M819" s="135">
        <f t="shared" si="471"/>
        <v>0</v>
      </c>
      <c r="N819" s="135">
        <f t="shared" si="471"/>
        <v>0</v>
      </c>
      <c r="O819" s="135">
        <f t="shared" si="471"/>
        <v>0</v>
      </c>
      <c r="P819" s="135">
        <f t="shared" si="471"/>
        <v>0</v>
      </c>
      <c r="Q819" s="135">
        <f t="shared" si="471"/>
        <v>0</v>
      </c>
      <c r="R819" s="135">
        <f t="shared" si="471"/>
        <v>0</v>
      </c>
      <c r="S819" s="135">
        <f t="shared" si="471"/>
        <v>0</v>
      </c>
      <c r="T819" s="135">
        <f t="shared" si="471"/>
        <v>0</v>
      </c>
      <c r="U819" s="135">
        <f t="shared" si="471"/>
        <v>0</v>
      </c>
      <c r="V819" s="135">
        <f t="shared" si="471"/>
        <v>0</v>
      </c>
      <c r="W819" s="135">
        <f t="shared" si="471"/>
        <v>0</v>
      </c>
      <c r="X819" s="135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6">
        <v>33201</v>
      </c>
      <c r="D820" s="44"/>
      <c r="E820" s="137" t="s">
        <v>340</v>
      </c>
      <c r="G820" s="43"/>
      <c r="H820" s="135"/>
      <c r="I820" s="42">
        <f>'Dep. Res. Class'!G$25</f>
        <v>0</v>
      </c>
      <c r="J820" s="135">
        <f t="shared" ref="J820:X820" si="472">+J25+J290+J555</f>
        <v>0</v>
      </c>
      <c r="K820" s="135">
        <f t="shared" si="472"/>
        <v>0</v>
      </c>
      <c r="L820" s="135">
        <f t="shared" si="472"/>
        <v>0</v>
      </c>
      <c r="M820" s="135">
        <f t="shared" si="472"/>
        <v>0</v>
      </c>
      <c r="N820" s="135">
        <f t="shared" si="472"/>
        <v>0</v>
      </c>
      <c r="O820" s="135">
        <f t="shared" si="472"/>
        <v>0</v>
      </c>
      <c r="P820" s="135">
        <f t="shared" si="472"/>
        <v>0</v>
      </c>
      <c r="Q820" s="135">
        <f t="shared" si="472"/>
        <v>0</v>
      </c>
      <c r="R820" s="135">
        <f t="shared" si="472"/>
        <v>0</v>
      </c>
      <c r="S820" s="135">
        <f t="shared" si="472"/>
        <v>0</v>
      </c>
      <c r="T820" s="135">
        <f t="shared" si="472"/>
        <v>0</v>
      </c>
      <c r="U820" s="135">
        <f t="shared" si="472"/>
        <v>0</v>
      </c>
      <c r="V820" s="135">
        <f t="shared" si="472"/>
        <v>0</v>
      </c>
      <c r="W820" s="135">
        <f t="shared" si="472"/>
        <v>0</v>
      </c>
      <c r="X820" s="135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6">
        <v>33202</v>
      </c>
      <c r="D821" s="44"/>
      <c r="E821" s="137" t="s">
        <v>341</v>
      </c>
      <c r="G821" s="43"/>
      <c r="H821" s="135"/>
      <c r="I821" s="42">
        <f>'Dep. Res. Class'!G$26</f>
        <v>0</v>
      </c>
      <c r="J821" s="135">
        <f t="shared" ref="J821:X821" si="473">+J26+J291+J556</f>
        <v>0</v>
      </c>
      <c r="K821" s="135">
        <f t="shared" si="473"/>
        <v>0</v>
      </c>
      <c r="L821" s="135">
        <f t="shared" si="473"/>
        <v>0</v>
      </c>
      <c r="M821" s="135">
        <f t="shared" si="473"/>
        <v>0</v>
      </c>
      <c r="N821" s="135">
        <f t="shared" si="473"/>
        <v>0</v>
      </c>
      <c r="O821" s="135">
        <f t="shared" si="473"/>
        <v>0</v>
      </c>
      <c r="P821" s="135">
        <f t="shared" si="473"/>
        <v>0</v>
      </c>
      <c r="Q821" s="135">
        <f t="shared" si="473"/>
        <v>0</v>
      </c>
      <c r="R821" s="135">
        <f t="shared" si="473"/>
        <v>0</v>
      </c>
      <c r="S821" s="135">
        <f t="shared" si="473"/>
        <v>0</v>
      </c>
      <c r="T821" s="135">
        <f t="shared" si="473"/>
        <v>0</v>
      </c>
      <c r="U821" s="135">
        <f t="shared" si="473"/>
        <v>0</v>
      </c>
      <c r="V821" s="135">
        <f t="shared" si="473"/>
        <v>0</v>
      </c>
      <c r="W821" s="135">
        <f t="shared" si="473"/>
        <v>0</v>
      </c>
      <c r="X821" s="135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6">
        <v>33400</v>
      </c>
      <c r="D822" s="44"/>
      <c r="E822" s="137" t="s">
        <v>342</v>
      </c>
      <c r="G822" s="43"/>
      <c r="H822" s="135"/>
      <c r="I822" s="42">
        <f>'Dep. Res. Class'!G$27</f>
        <v>0</v>
      </c>
      <c r="J822" s="135">
        <f t="shared" ref="J822:X822" si="474">+J27+J292+J557</f>
        <v>0</v>
      </c>
      <c r="K822" s="135">
        <f t="shared" si="474"/>
        <v>0</v>
      </c>
      <c r="L822" s="135">
        <f t="shared" si="474"/>
        <v>0</v>
      </c>
      <c r="M822" s="135">
        <f t="shared" si="474"/>
        <v>0</v>
      </c>
      <c r="N822" s="135">
        <f t="shared" si="474"/>
        <v>0</v>
      </c>
      <c r="O822" s="135">
        <f t="shared" si="474"/>
        <v>0</v>
      </c>
      <c r="P822" s="135">
        <f t="shared" si="474"/>
        <v>0</v>
      </c>
      <c r="Q822" s="135">
        <f t="shared" si="474"/>
        <v>0</v>
      </c>
      <c r="R822" s="135">
        <f t="shared" si="474"/>
        <v>0</v>
      </c>
      <c r="S822" s="135">
        <f t="shared" si="474"/>
        <v>0</v>
      </c>
      <c r="T822" s="135">
        <f t="shared" si="474"/>
        <v>0</v>
      </c>
      <c r="U822" s="135">
        <f t="shared" si="474"/>
        <v>0</v>
      </c>
      <c r="V822" s="135">
        <f t="shared" si="474"/>
        <v>0</v>
      </c>
      <c r="W822" s="135">
        <f t="shared" si="474"/>
        <v>0</v>
      </c>
      <c r="X822" s="135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6">
        <v>33600</v>
      </c>
      <c r="D823" s="44"/>
      <c r="E823" s="137" t="s">
        <v>343</v>
      </c>
      <c r="G823" s="43"/>
      <c r="H823" s="135"/>
      <c r="I823" s="42">
        <f>'Dep. Res. Class'!G$28</f>
        <v>0</v>
      </c>
      <c r="J823" s="135">
        <f t="shared" ref="J823:X823" si="475">+J28+J293+J558</f>
        <v>0</v>
      </c>
      <c r="K823" s="135">
        <f t="shared" si="475"/>
        <v>0</v>
      </c>
      <c r="L823" s="135">
        <f t="shared" si="475"/>
        <v>0</v>
      </c>
      <c r="M823" s="135">
        <f t="shared" si="475"/>
        <v>0</v>
      </c>
      <c r="N823" s="135">
        <f t="shared" si="475"/>
        <v>0</v>
      </c>
      <c r="O823" s="135">
        <f t="shared" si="475"/>
        <v>0</v>
      </c>
      <c r="P823" s="135">
        <f t="shared" si="475"/>
        <v>0</v>
      </c>
      <c r="Q823" s="135">
        <f t="shared" si="475"/>
        <v>0</v>
      </c>
      <c r="R823" s="135">
        <f t="shared" si="475"/>
        <v>0</v>
      </c>
      <c r="S823" s="135">
        <f t="shared" si="475"/>
        <v>0</v>
      </c>
      <c r="T823" s="135">
        <f t="shared" si="475"/>
        <v>0</v>
      </c>
      <c r="U823" s="135">
        <f t="shared" si="475"/>
        <v>0</v>
      </c>
      <c r="V823" s="135">
        <f t="shared" si="475"/>
        <v>0</v>
      </c>
      <c r="W823" s="135">
        <f t="shared" si="475"/>
        <v>0</v>
      </c>
      <c r="X823" s="135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0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344</v>
      </c>
      <c r="E825" s="44"/>
      <c r="G825" s="43"/>
      <c r="H825" s="135"/>
      <c r="I825" s="42">
        <f>'Dep. Res. Class'!G$30</f>
        <v>0</v>
      </c>
      <c r="J825" s="42">
        <f t="shared" ref="J825:P825" si="476">SUM(J816:J823)</f>
        <v>0</v>
      </c>
      <c r="K825" s="42">
        <f t="shared" si="476"/>
        <v>0</v>
      </c>
      <c r="L825" s="42">
        <f t="shared" si="476"/>
        <v>0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5"/>
      <c r="I826" s="42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357</v>
      </c>
      <c r="E827" s="44"/>
      <c r="G827" s="43"/>
      <c r="H827" s="135"/>
      <c r="I827" s="42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5"/>
      <c r="I828" s="42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6">
        <v>35010</v>
      </c>
      <c r="D829" s="44"/>
      <c r="E829" s="137" t="s">
        <v>285</v>
      </c>
      <c r="G829" s="43"/>
      <c r="H829" s="135"/>
      <c r="I829" s="42">
        <f>'Dep. Res. Class'!G$34</f>
        <v>0</v>
      </c>
      <c r="J829" s="135">
        <f t="shared" ref="J829:X829" si="478">+J34+J299+J564</f>
        <v>0</v>
      </c>
      <c r="K829" s="135">
        <f t="shared" si="478"/>
        <v>0</v>
      </c>
      <c r="L829" s="135">
        <f t="shared" si="478"/>
        <v>0</v>
      </c>
      <c r="M829" s="135">
        <f t="shared" si="478"/>
        <v>0</v>
      </c>
      <c r="N829" s="135">
        <f t="shared" si="478"/>
        <v>0</v>
      </c>
      <c r="O829" s="135">
        <f t="shared" si="478"/>
        <v>0</v>
      </c>
      <c r="P829" s="135">
        <f t="shared" si="478"/>
        <v>0</v>
      </c>
      <c r="Q829" s="135">
        <f t="shared" si="478"/>
        <v>0</v>
      </c>
      <c r="R829" s="135">
        <f t="shared" si="478"/>
        <v>0</v>
      </c>
      <c r="S829" s="135">
        <f t="shared" si="478"/>
        <v>0</v>
      </c>
      <c r="T829" s="135">
        <f t="shared" si="478"/>
        <v>0</v>
      </c>
      <c r="U829" s="135">
        <f t="shared" si="478"/>
        <v>0</v>
      </c>
      <c r="V829" s="135">
        <f t="shared" si="478"/>
        <v>0</v>
      </c>
      <c r="W829" s="135">
        <f t="shared" si="478"/>
        <v>0</v>
      </c>
      <c r="X829" s="135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6">
        <v>35020</v>
      </c>
      <c r="D830" s="44"/>
      <c r="E830" s="137" t="s">
        <v>147</v>
      </c>
      <c r="G830" s="43"/>
      <c r="H830" s="135"/>
      <c r="I830" s="42">
        <f>'Dep. Res. Class'!G$35</f>
        <v>4436.4299374999964</v>
      </c>
      <c r="J830" s="135">
        <f t="shared" ref="J830:X830" si="480">+J35+J300+J565</f>
        <v>1969.6690913869238</v>
      </c>
      <c r="K830" s="135">
        <f t="shared" si="480"/>
        <v>1051.6406418222498</v>
      </c>
      <c r="L830" s="135">
        <f t="shared" si="480"/>
        <v>33.399968752580321</v>
      </c>
      <c r="M830" s="135">
        <f t="shared" si="480"/>
        <v>685.64206758644752</v>
      </c>
      <c r="N830" s="135">
        <f t="shared" si="480"/>
        <v>696.07816795179519</v>
      </c>
      <c r="O830" s="135">
        <f t="shared" si="480"/>
        <v>0</v>
      </c>
      <c r="P830" s="135">
        <f t="shared" si="480"/>
        <v>0</v>
      </c>
      <c r="Q830" s="135">
        <f t="shared" si="480"/>
        <v>0</v>
      </c>
      <c r="R830" s="135">
        <f t="shared" si="480"/>
        <v>0</v>
      </c>
      <c r="S830" s="135">
        <f t="shared" si="480"/>
        <v>0</v>
      </c>
      <c r="T830" s="135">
        <f t="shared" si="480"/>
        <v>0</v>
      </c>
      <c r="U830" s="135">
        <f t="shared" si="480"/>
        <v>0</v>
      </c>
      <c r="V830" s="135">
        <f t="shared" si="480"/>
        <v>0</v>
      </c>
      <c r="W830" s="135">
        <f t="shared" si="480"/>
        <v>0</v>
      </c>
      <c r="X830" s="135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6">
        <v>35100</v>
      </c>
      <c r="D831" s="44"/>
      <c r="E831" s="137" t="s">
        <v>81</v>
      </c>
      <c r="G831" s="43"/>
      <c r="H831" s="135"/>
      <c r="I831" s="42">
        <f>'Dep. Res. Class'!G$36</f>
        <v>5990.3304662499968</v>
      </c>
      <c r="J831" s="135">
        <f t="shared" ref="J831:X831" si="481">+J36+J301+J566</f>
        <v>2659.5638684232122</v>
      </c>
      <c r="K831" s="135">
        <f t="shared" si="481"/>
        <v>1419.9874820528546</v>
      </c>
      <c r="L831" s="135">
        <f t="shared" si="481"/>
        <v>45.098616051429524</v>
      </c>
      <c r="M831" s="135">
        <f t="shared" si="481"/>
        <v>925.79452944549951</v>
      </c>
      <c r="N831" s="135">
        <f t="shared" si="481"/>
        <v>939.88597027700143</v>
      </c>
      <c r="O831" s="135">
        <f t="shared" si="481"/>
        <v>0</v>
      </c>
      <c r="P831" s="135">
        <f t="shared" si="481"/>
        <v>0</v>
      </c>
      <c r="Q831" s="135">
        <f t="shared" si="481"/>
        <v>0</v>
      </c>
      <c r="R831" s="135">
        <f t="shared" si="481"/>
        <v>0</v>
      </c>
      <c r="S831" s="135">
        <f t="shared" si="481"/>
        <v>0</v>
      </c>
      <c r="T831" s="135">
        <f t="shared" si="481"/>
        <v>0</v>
      </c>
      <c r="U831" s="135">
        <f t="shared" si="481"/>
        <v>0</v>
      </c>
      <c r="V831" s="135">
        <f t="shared" si="481"/>
        <v>0</v>
      </c>
      <c r="W831" s="135">
        <f t="shared" si="481"/>
        <v>0</v>
      </c>
      <c r="X831" s="135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6">
        <v>35102</v>
      </c>
      <c r="D832" s="44"/>
      <c r="E832" s="137" t="s">
        <v>346</v>
      </c>
      <c r="G832" s="43"/>
      <c r="H832" s="135"/>
      <c r="I832" s="42">
        <f>'Dep. Res. Class'!G$37</f>
        <v>111820.96547499996</v>
      </c>
      <c r="J832" s="135">
        <f t="shared" ref="J832:X832" si="482">+J37+J302+J567</f>
        <v>49645.841942286264</v>
      </c>
      <c r="K832" s="135">
        <f t="shared" si="482"/>
        <v>26506.779901404152</v>
      </c>
      <c r="L832" s="135">
        <f t="shared" si="482"/>
        <v>841.85185055643967</v>
      </c>
      <c r="M832" s="135">
        <f t="shared" si="482"/>
        <v>17281.724054678998</v>
      </c>
      <c r="N832" s="135">
        <f t="shared" si="482"/>
        <v>17544.767726074111</v>
      </c>
      <c r="O832" s="135">
        <f t="shared" si="482"/>
        <v>0</v>
      </c>
      <c r="P832" s="135">
        <f t="shared" si="482"/>
        <v>0</v>
      </c>
      <c r="Q832" s="135">
        <f t="shared" si="482"/>
        <v>0</v>
      </c>
      <c r="R832" s="135">
        <f t="shared" si="482"/>
        <v>0</v>
      </c>
      <c r="S832" s="135">
        <f t="shared" si="482"/>
        <v>0</v>
      </c>
      <c r="T832" s="135">
        <f t="shared" si="482"/>
        <v>0</v>
      </c>
      <c r="U832" s="135">
        <f t="shared" si="482"/>
        <v>0</v>
      </c>
      <c r="V832" s="135">
        <f t="shared" si="482"/>
        <v>0</v>
      </c>
      <c r="W832" s="135">
        <f t="shared" si="482"/>
        <v>0</v>
      </c>
      <c r="X832" s="135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6">
        <v>35103</v>
      </c>
      <c r="D833" s="44"/>
      <c r="E833" s="137" t="s">
        <v>347</v>
      </c>
      <c r="G833" s="43"/>
      <c r="H833" s="135"/>
      <c r="I833" s="42">
        <f>'Dep. Res. Class'!G$38</f>
        <v>20272.601370000008</v>
      </c>
      <c r="J833" s="135">
        <f t="shared" ref="J833:X833" si="483">+J38+J303+J568</f>
        <v>9000.5515432525081</v>
      </c>
      <c r="K833" s="135">
        <f t="shared" si="483"/>
        <v>4805.551269038483</v>
      </c>
      <c r="L833" s="135">
        <f t="shared" si="483"/>
        <v>152.62367755841922</v>
      </c>
      <c r="M833" s="135">
        <f t="shared" si="483"/>
        <v>3133.0931660143378</v>
      </c>
      <c r="N833" s="135">
        <f t="shared" si="483"/>
        <v>3180.7817141362602</v>
      </c>
      <c r="O833" s="135">
        <f t="shared" si="483"/>
        <v>0</v>
      </c>
      <c r="P833" s="135">
        <f t="shared" si="483"/>
        <v>0</v>
      </c>
      <c r="Q833" s="135">
        <f t="shared" si="483"/>
        <v>0</v>
      </c>
      <c r="R833" s="135">
        <f t="shared" si="483"/>
        <v>0</v>
      </c>
      <c r="S833" s="135">
        <f t="shared" si="483"/>
        <v>0</v>
      </c>
      <c r="T833" s="135">
        <f t="shared" si="483"/>
        <v>0</v>
      </c>
      <c r="U833" s="135">
        <f t="shared" si="483"/>
        <v>0</v>
      </c>
      <c r="V833" s="135">
        <f t="shared" si="483"/>
        <v>0</v>
      </c>
      <c r="W833" s="135">
        <f t="shared" si="483"/>
        <v>0</v>
      </c>
      <c r="X833" s="135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6">
        <v>35104</v>
      </c>
      <c r="D834" s="44"/>
      <c r="E834" s="137" t="s">
        <v>348</v>
      </c>
      <c r="G834" s="43"/>
      <c r="H834" s="135"/>
      <c r="I834" s="42">
        <f>'Dep. Res. Class'!G$39</f>
        <v>98364.101112500008</v>
      </c>
      <c r="J834" s="135">
        <f t="shared" ref="J834:X834" si="484">+J39+J304+J569</f>
        <v>43671.315087312716</v>
      </c>
      <c r="K834" s="135">
        <f t="shared" si="484"/>
        <v>23316.875930314014</v>
      </c>
      <c r="L834" s="135">
        <f t="shared" si="484"/>
        <v>740.54091912122169</v>
      </c>
      <c r="M834" s="135">
        <f t="shared" si="484"/>
        <v>15201.990477293983</v>
      </c>
      <c r="N834" s="135">
        <f t="shared" si="484"/>
        <v>15433.378698458078</v>
      </c>
      <c r="O834" s="135">
        <f t="shared" si="484"/>
        <v>0</v>
      </c>
      <c r="P834" s="135">
        <f t="shared" si="484"/>
        <v>0</v>
      </c>
      <c r="Q834" s="135">
        <f t="shared" si="484"/>
        <v>0</v>
      </c>
      <c r="R834" s="135">
        <f t="shared" si="484"/>
        <v>0</v>
      </c>
      <c r="S834" s="135">
        <f t="shared" si="484"/>
        <v>0</v>
      </c>
      <c r="T834" s="135">
        <f t="shared" si="484"/>
        <v>0</v>
      </c>
      <c r="U834" s="135">
        <f t="shared" si="484"/>
        <v>0</v>
      </c>
      <c r="V834" s="135">
        <f t="shared" si="484"/>
        <v>0</v>
      </c>
      <c r="W834" s="135">
        <f t="shared" si="484"/>
        <v>0</v>
      </c>
      <c r="X834" s="135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6">
        <v>35200</v>
      </c>
      <c r="D835" s="44"/>
      <c r="E835" s="137" t="s">
        <v>349</v>
      </c>
      <c r="G835" s="43"/>
      <c r="H835" s="135"/>
      <c r="I835" s="42">
        <f>'Dep. Res. Class'!G$40</f>
        <v>1167489.7363025001</v>
      </c>
      <c r="J835" s="135">
        <f t="shared" ref="J835:X835" si="485">+J40+J305+J570</f>
        <v>518337.60039099155</v>
      </c>
      <c r="K835" s="135">
        <f t="shared" si="485"/>
        <v>276749.47489375318</v>
      </c>
      <c r="L835" s="135">
        <f t="shared" si="485"/>
        <v>8789.5269982412028</v>
      </c>
      <c r="M835" s="135">
        <f t="shared" si="485"/>
        <v>180433.38629517198</v>
      </c>
      <c r="N835" s="135">
        <f t="shared" si="485"/>
        <v>183179.74772434225</v>
      </c>
      <c r="O835" s="135">
        <f t="shared" si="485"/>
        <v>0</v>
      </c>
      <c r="P835" s="135">
        <f t="shared" si="485"/>
        <v>0</v>
      </c>
      <c r="Q835" s="135">
        <f t="shared" si="485"/>
        <v>0</v>
      </c>
      <c r="R835" s="135">
        <f t="shared" si="485"/>
        <v>0</v>
      </c>
      <c r="S835" s="135">
        <f t="shared" si="485"/>
        <v>0</v>
      </c>
      <c r="T835" s="135">
        <f t="shared" si="485"/>
        <v>0</v>
      </c>
      <c r="U835" s="135">
        <f t="shared" si="485"/>
        <v>0</v>
      </c>
      <c r="V835" s="135">
        <f t="shared" si="485"/>
        <v>0</v>
      </c>
      <c r="W835" s="135">
        <f t="shared" si="485"/>
        <v>0</v>
      </c>
      <c r="X835" s="135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6">
        <v>35201</v>
      </c>
      <c r="D836" s="44"/>
      <c r="E836" s="137" t="s">
        <v>350</v>
      </c>
      <c r="G836" s="43"/>
      <c r="H836" s="135"/>
      <c r="I836" s="42">
        <f>'Dep. Res. Class'!G$41</f>
        <v>1393755.5124424996</v>
      </c>
      <c r="J836" s="135">
        <f t="shared" ref="J836:X836" si="486">+J41+J306+J571</f>
        <v>618794.20896594226</v>
      </c>
      <c r="K836" s="135">
        <f t="shared" si="486"/>
        <v>330385.00828309997</v>
      </c>
      <c r="L836" s="135">
        <f t="shared" si="486"/>
        <v>10492.984498826227</v>
      </c>
      <c r="M836" s="135">
        <f t="shared" si="486"/>
        <v>215402.34484117443</v>
      </c>
      <c r="N836" s="135">
        <f t="shared" si="486"/>
        <v>218680.96585345693</v>
      </c>
      <c r="O836" s="135">
        <f t="shared" si="486"/>
        <v>0</v>
      </c>
      <c r="P836" s="135">
        <f t="shared" si="486"/>
        <v>0</v>
      </c>
      <c r="Q836" s="135">
        <f t="shared" si="486"/>
        <v>0</v>
      </c>
      <c r="R836" s="135">
        <f t="shared" si="486"/>
        <v>0</v>
      </c>
      <c r="S836" s="135">
        <f t="shared" si="486"/>
        <v>0</v>
      </c>
      <c r="T836" s="135">
        <f t="shared" si="486"/>
        <v>0</v>
      </c>
      <c r="U836" s="135">
        <f t="shared" si="486"/>
        <v>0</v>
      </c>
      <c r="V836" s="135">
        <f t="shared" si="486"/>
        <v>0</v>
      </c>
      <c r="W836" s="135">
        <f t="shared" si="486"/>
        <v>0</v>
      </c>
      <c r="X836" s="135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6">
        <v>35202</v>
      </c>
      <c r="D837" s="44"/>
      <c r="E837" s="137" t="s">
        <v>351</v>
      </c>
      <c r="G837" s="43"/>
      <c r="H837" s="135"/>
      <c r="I837" s="42">
        <f>'Dep. Res. Class'!G$42</f>
        <v>458146.13999999996</v>
      </c>
      <c r="J837" s="135">
        <f t="shared" ref="J837:X837" si="487">+J42+J307+J572</f>
        <v>203405.96019977765</v>
      </c>
      <c r="K837" s="135">
        <f t="shared" si="487"/>
        <v>108601.98571951111</v>
      </c>
      <c r="L837" s="135">
        <f t="shared" si="487"/>
        <v>3449.1848120424197</v>
      </c>
      <c r="M837" s="135">
        <f t="shared" si="487"/>
        <v>70805.64127275825</v>
      </c>
      <c r="N837" s="135">
        <f t="shared" si="487"/>
        <v>71883.36799591055</v>
      </c>
      <c r="O837" s="135">
        <f t="shared" si="487"/>
        <v>0</v>
      </c>
      <c r="P837" s="135">
        <f t="shared" si="487"/>
        <v>0</v>
      </c>
      <c r="Q837" s="135">
        <f t="shared" si="487"/>
        <v>0</v>
      </c>
      <c r="R837" s="135">
        <f t="shared" si="487"/>
        <v>0</v>
      </c>
      <c r="S837" s="135">
        <f t="shared" si="487"/>
        <v>0</v>
      </c>
      <c r="T837" s="135">
        <f t="shared" si="487"/>
        <v>0</v>
      </c>
      <c r="U837" s="135">
        <f t="shared" si="487"/>
        <v>0</v>
      </c>
      <c r="V837" s="135">
        <f t="shared" si="487"/>
        <v>0</v>
      </c>
      <c r="W837" s="135">
        <f t="shared" si="487"/>
        <v>0</v>
      </c>
      <c r="X837" s="135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6">
        <v>35203</v>
      </c>
      <c r="D838" s="44"/>
      <c r="E838" s="137" t="s">
        <v>352</v>
      </c>
      <c r="G838" s="43"/>
      <c r="H838" s="135"/>
      <c r="I838" s="42">
        <f>'Dep. Res. Class'!G$43</f>
        <v>731646.02160000068</v>
      </c>
      <c r="J838" s="135">
        <f t="shared" ref="J838:X838" si="488">+J43+J308+J573</f>
        <v>324833.38515063212</v>
      </c>
      <c r="K838" s="135">
        <f t="shared" si="488"/>
        <v>173434.20330801085</v>
      </c>
      <c r="L838" s="135">
        <f t="shared" si="488"/>
        <v>5508.2475331866435</v>
      </c>
      <c r="M838" s="135">
        <f t="shared" si="488"/>
        <v>113074.54373412463</v>
      </c>
      <c r="N838" s="135">
        <f t="shared" si="488"/>
        <v>114795.6418740465</v>
      </c>
      <c r="O838" s="135">
        <f t="shared" si="488"/>
        <v>0</v>
      </c>
      <c r="P838" s="135">
        <f t="shared" si="488"/>
        <v>0</v>
      </c>
      <c r="Q838" s="135">
        <f t="shared" si="488"/>
        <v>0</v>
      </c>
      <c r="R838" s="135">
        <f t="shared" si="488"/>
        <v>0</v>
      </c>
      <c r="S838" s="135">
        <f t="shared" si="488"/>
        <v>0</v>
      </c>
      <c r="T838" s="135">
        <f t="shared" si="488"/>
        <v>0</v>
      </c>
      <c r="U838" s="135">
        <f t="shared" si="488"/>
        <v>0</v>
      </c>
      <c r="V838" s="135">
        <f t="shared" si="488"/>
        <v>0</v>
      </c>
      <c r="W838" s="135">
        <f t="shared" si="488"/>
        <v>0</v>
      </c>
      <c r="X838" s="135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6">
        <v>35210</v>
      </c>
      <c r="D839" s="44"/>
      <c r="E839" s="137" t="s">
        <v>353</v>
      </c>
      <c r="G839" s="43"/>
      <c r="H839" s="135"/>
      <c r="I839" s="42">
        <f>'Dep. Res. Class'!G$44</f>
        <v>167472.56914375009</v>
      </c>
      <c r="J839" s="135">
        <f t="shared" ref="J839:X839" si="489">+J44+J309+J574</f>
        <v>74353.826780703967</v>
      </c>
      <c r="K839" s="135">
        <f t="shared" si="489"/>
        <v>39698.803448522754</v>
      </c>
      <c r="L839" s="135">
        <f t="shared" si="489"/>
        <v>1260.828786911414</v>
      </c>
      <c r="M839" s="135">
        <f t="shared" si="489"/>
        <v>25882.576799227365</v>
      </c>
      <c r="N839" s="135">
        <f t="shared" si="489"/>
        <v>26276.533328384612</v>
      </c>
      <c r="O839" s="135">
        <f t="shared" si="489"/>
        <v>0</v>
      </c>
      <c r="P839" s="135">
        <f t="shared" si="489"/>
        <v>0</v>
      </c>
      <c r="Q839" s="135">
        <f t="shared" si="489"/>
        <v>0</v>
      </c>
      <c r="R839" s="135">
        <f t="shared" si="489"/>
        <v>0</v>
      </c>
      <c r="S839" s="135">
        <f t="shared" si="489"/>
        <v>0</v>
      </c>
      <c r="T839" s="135">
        <f t="shared" si="489"/>
        <v>0</v>
      </c>
      <c r="U839" s="135">
        <f t="shared" si="489"/>
        <v>0</v>
      </c>
      <c r="V839" s="135">
        <f t="shared" si="489"/>
        <v>0</v>
      </c>
      <c r="W839" s="135">
        <f t="shared" si="489"/>
        <v>0</v>
      </c>
      <c r="X839" s="135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6">
        <v>35211</v>
      </c>
      <c r="D840" s="44"/>
      <c r="E840" s="137" t="s">
        <v>354</v>
      </c>
      <c r="G840" s="43"/>
      <c r="H840" s="135"/>
      <c r="I840" s="42">
        <f>'Dep. Res. Class'!G$45</f>
        <v>43475.016970000011</v>
      </c>
      <c r="J840" s="135">
        <f t="shared" ref="J840:X840" si="490">+J45+J310+J575</f>
        <v>19301.870733832839</v>
      </c>
      <c r="K840" s="135">
        <f t="shared" si="490"/>
        <v>10305.605045873453</v>
      </c>
      <c r="L840" s="135">
        <f t="shared" si="490"/>
        <v>327.30466360845145</v>
      </c>
      <c r="M840" s="135">
        <f t="shared" si="490"/>
        <v>6718.9837197032775</v>
      </c>
      <c r="N840" s="135">
        <f t="shared" si="490"/>
        <v>6821.2528069819973</v>
      </c>
      <c r="O840" s="135">
        <f t="shared" si="490"/>
        <v>0</v>
      </c>
      <c r="P840" s="135">
        <f t="shared" si="490"/>
        <v>0</v>
      </c>
      <c r="Q840" s="135">
        <f t="shared" si="490"/>
        <v>0</v>
      </c>
      <c r="R840" s="135">
        <f t="shared" si="490"/>
        <v>0</v>
      </c>
      <c r="S840" s="135">
        <f t="shared" si="490"/>
        <v>0</v>
      </c>
      <c r="T840" s="135">
        <f t="shared" si="490"/>
        <v>0</v>
      </c>
      <c r="U840" s="135">
        <f t="shared" si="490"/>
        <v>0</v>
      </c>
      <c r="V840" s="135">
        <f t="shared" si="490"/>
        <v>0</v>
      </c>
      <c r="W840" s="135">
        <f t="shared" si="490"/>
        <v>0</v>
      </c>
      <c r="X840" s="135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6">
        <v>35301</v>
      </c>
      <c r="D841" s="44"/>
      <c r="E841" s="140" t="s">
        <v>340</v>
      </c>
      <c r="G841" s="43"/>
      <c r="H841" s="135"/>
      <c r="I841" s="42">
        <f>'Dep. Res. Class'!G$46</f>
        <v>140219.74111249999</v>
      </c>
      <c r="J841" s="135">
        <f t="shared" ref="J841:X841" si="491">+J46+J311+J576</f>
        <v>62254.221065689439</v>
      </c>
      <c r="K841" s="135">
        <f t="shared" si="491"/>
        <v>33238.613168045616</v>
      </c>
      <c r="L841" s="135">
        <f t="shared" si="491"/>
        <v>1055.6539915271469</v>
      </c>
      <c r="M841" s="135">
        <f t="shared" si="491"/>
        <v>21670.702471859102</v>
      </c>
      <c r="N841" s="135">
        <f t="shared" si="491"/>
        <v>22000.550415378693</v>
      </c>
      <c r="O841" s="135">
        <f t="shared" si="491"/>
        <v>0</v>
      </c>
      <c r="P841" s="135">
        <f t="shared" si="491"/>
        <v>0</v>
      </c>
      <c r="Q841" s="135">
        <f t="shared" si="491"/>
        <v>0</v>
      </c>
      <c r="R841" s="135">
        <f t="shared" si="491"/>
        <v>0</v>
      </c>
      <c r="S841" s="135">
        <f t="shared" si="491"/>
        <v>0</v>
      </c>
      <c r="T841" s="135">
        <f t="shared" si="491"/>
        <v>0</v>
      </c>
      <c r="U841" s="135">
        <f t="shared" si="491"/>
        <v>0</v>
      </c>
      <c r="V841" s="135">
        <f t="shared" si="491"/>
        <v>0</v>
      </c>
      <c r="W841" s="135">
        <f t="shared" si="491"/>
        <v>0</v>
      </c>
      <c r="X841" s="135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6">
        <v>35302</v>
      </c>
      <c r="D842" s="44"/>
      <c r="E842" s="137" t="s">
        <v>341</v>
      </c>
      <c r="G842" s="43"/>
      <c r="H842" s="135"/>
      <c r="I842" s="42">
        <f>'Dep. Res. Class'!G$47</f>
        <v>195386.80437625007</v>
      </c>
      <c r="J842" s="135">
        <f t="shared" ref="J842:X842" si="492">+J47+J312+J577</f>
        <v>86747.081519703002</v>
      </c>
      <c r="K842" s="135">
        <f t="shared" si="492"/>
        <v>46315.778058613403</v>
      </c>
      <c r="L842" s="135">
        <f t="shared" si="492"/>
        <v>1470.9830320256879</v>
      </c>
      <c r="M842" s="135">
        <f t="shared" si="492"/>
        <v>30196.670390140916</v>
      </c>
      <c r="N842" s="135">
        <f t="shared" si="492"/>
        <v>30656.291375767069</v>
      </c>
      <c r="O842" s="135">
        <f t="shared" si="492"/>
        <v>0</v>
      </c>
      <c r="P842" s="135">
        <f t="shared" si="492"/>
        <v>0</v>
      </c>
      <c r="Q842" s="135">
        <f t="shared" si="492"/>
        <v>0</v>
      </c>
      <c r="R842" s="135">
        <f t="shared" si="492"/>
        <v>0</v>
      </c>
      <c r="S842" s="135">
        <f t="shared" si="492"/>
        <v>0</v>
      </c>
      <c r="T842" s="135">
        <f t="shared" si="492"/>
        <v>0</v>
      </c>
      <c r="U842" s="135">
        <f t="shared" si="492"/>
        <v>0</v>
      </c>
      <c r="V842" s="135">
        <f t="shared" si="492"/>
        <v>0</v>
      </c>
      <c r="W842" s="135">
        <f t="shared" si="492"/>
        <v>0</v>
      </c>
      <c r="X842" s="135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6">
        <v>35400</v>
      </c>
      <c r="D843" s="44"/>
      <c r="E843" s="137" t="s">
        <v>126</v>
      </c>
      <c r="G843" s="43"/>
      <c r="H843" s="135"/>
      <c r="I843" s="42">
        <f>'Dep. Res. Class'!G$48</f>
        <v>481692.37612499972</v>
      </c>
      <c r="J843" s="135">
        <f t="shared" ref="J843:X843" si="493">+J48+J313+J578</f>
        <v>213859.92750395765</v>
      </c>
      <c r="K843" s="135">
        <f t="shared" si="493"/>
        <v>114183.54098350496</v>
      </c>
      <c r="L843" s="135">
        <f t="shared" si="493"/>
        <v>3626.4542746272487</v>
      </c>
      <c r="M843" s="135">
        <f t="shared" si="493"/>
        <v>74444.668654698849</v>
      </c>
      <c r="N843" s="135">
        <f t="shared" si="493"/>
        <v>75577.784708211038</v>
      </c>
      <c r="O843" s="135">
        <f t="shared" si="493"/>
        <v>0</v>
      </c>
      <c r="P843" s="135">
        <f t="shared" si="493"/>
        <v>0</v>
      </c>
      <c r="Q843" s="135">
        <f t="shared" si="493"/>
        <v>0</v>
      </c>
      <c r="R843" s="135">
        <f t="shared" si="493"/>
        <v>0</v>
      </c>
      <c r="S843" s="135">
        <f t="shared" si="493"/>
        <v>0</v>
      </c>
      <c r="T843" s="135">
        <f t="shared" si="493"/>
        <v>0</v>
      </c>
      <c r="U843" s="135">
        <f t="shared" si="493"/>
        <v>0</v>
      </c>
      <c r="V843" s="135">
        <f t="shared" si="493"/>
        <v>0</v>
      </c>
      <c r="W843" s="135">
        <f t="shared" si="493"/>
        <v>0</v>
      </c>
      <c r="X843" s="135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6">
        <v>35500</v>
      </c>
      <c r="D844" s="44"/>
      <c r="E844" s="137" t="s">
        <v>355</v>
      </c>
      <c r="G844" s="43"/>
      <c r="H844" s="135"/>
      <c r="I844" s="42">
        <f>'Dep. Res. Class'!G$49</f>
        <v>188423.91339525761</v>
      </c>
      <c r="J844" s="135">
        <f t="shared" ref="J844:X844" si="494">+J49+J314+J579</f>
        <v>83655.723976550624</v>
      </c>
      <c r="K844" s="135">
        <f t="shared" si="494"/>
        <v>44665.248411273678</v>
      </c>
      <c r="L844" s="135">
        <f t="shared" si="494"/>
        <v>1418.5624270642525</v>
      </c>
      <c r="M844" s="135">
        <f t="shared" si="494"/>
        <v>29120.568426209764</v>
      </c>
      <c r="N844" s="135">
        <f t="shared" si="494"/>
        <v>29563.810154159288</v>
      </c>
      <c r="O844" s="135">
        <f t="shared" si="494"/>
        <v>0</v>
      </c>
      <c r="P844" s="135">
        <f t="shared" si="494"/>
        <v>0</v>
      </c>
      <c r="Q844" s="135">
        <f t="shared" si="494"/>
        <v>0</v>
      </c>
      <c r="R844" s="135">
        <f t="shared" si="494"/>
        <v>0</v>
      </c>
      <c r="S844" s="135">
        <f t="shared" si="494"/>
        <v>0</v>
      </c>
      <c r="T844" s="135">
        <f t="shared" si="494"/>
        <v>0</v>
      </c>
      <c r="U844" s="135">
        <f t="shared" si="494"/>
        <v>0</v>
      </c>
      <c r="V844" s="135">
        <f t="shared" si="494"/>
        <v>0</v>
      </c>
      <c r="W844" s="135">
        <f t="shared" si="494"/>
        <v>0</v>
      </c>
      <c r="X844" s="135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6">
        <v>35600</v>
      </c>
      <c r="D845" s="44"/>
      <c r="E845" s="137" t="s">
        <v>343</v>
      </c>
      <c r="G845" s="43"/>
      <c r="H845" s="135"/>
      <c r="I845" s="42">
        <f>'Dep. Res. Class'!G$50</f>
        <v>183442.06090625003</v>
      </c>
      <c r="J845" s="135">
        <f t="shared" ref="J845:X845" si="495">+J50+J315+J580</f>
        <v>81443.900279639784</v>
      </c>
      <c r="K845" s="135">
        <f t="shared" si="495"/>
        <v>43484.317206946798</v>
      </c>
      <c r="L845" s="135">
        <f t="shared" si="495"/>
        <v>1381.056207016386</v>
      </c>
      <c r="M845" s="135">
        <f t="shared" si="495"/>
        <v>28350.632308859815</v>
      </c>
      <c r="N845" s="135">
        <f t="shared" si="495"/>
        <v>28782.154903787268</v>
      </c>
      <c r="O845" s="135">
        <f t="shared" si="495"/>
        <v>0</v>
      </c>
      <c r="P845" s="135">
        <f t="shared" si="495"/>
        <v>0</v>
      </c>
      <c r="Q845" s="135">
        <f t="shared" si="495"/>
        <v>0</v>
      </c>
      <c r="R845" s="135">
        <f t="shared" si="495"/>
        <v>0</v>
      </c>
      <c r="S845" s="135">
        <f t="shared" si="495"/>
        <v>0</v>
      </c>
      <c r="T845" s="135">
        <f t="shared" si="495"/>
        <v>0</v>
      </c>
      <c r="U845" s="135">
        <f t="shared" si="495"/>
        <v>0</v>
      </c>
      <c r="V845" s="135">
        <f t="shared" si="495"/>
        <v>0</v>
      </c>
      <c r="W845" s="135">
        <f t="shared" si="495"/>
        <v>0</v>
      </c>
      <c r="X845" s="135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356</v>
      </c>
      <c r="E847" s="44"/>
      <c r="G847" s="43"/>
      <c r="H847" s="135"/>
      <c r="I847" s="42">
        <f>'Dep. Res. Class'!G$52</f>
        <v>5392034.320735259</v>
      </c>
      <c r="J847" s="135">
        <f>SUM(J829:J845)</f>
        <v>2393934.6481000823</v>
      </c>
      <c r="K847" s="135">
        <f t="shared" ref="K847:X847" si="496">SUM(K829:K845)</f>
        <v>1278163.4137517877</v>
      </c>
      <c r="L847" s="135">
        <f t="shared" si="496"/>
        <v>40594.302257117168</v>
      </c>
      <c r="M847" s="135">
        <f t="shared" si="496"/>
        <v>833328.96320894768</v>
      </c>
      <c r="N847" s="135">
        <f t="shared" si="496"/>
        <v>846012.99341732357</v>
      </c>
      <c r="O847" s="135">
        <f t="shared" si="496"/>
        <v>0</v>
      </c>
      <c r="P847" s="135">
        <f t="shared" si="496"/>
        <v>0</v>
      </c>
      <c r="Q847" s="135">
        <f t="shared" si="496"/>
        <v>0</v>
      </c>
      <c r="R847" s="135">
        <f t="shared" si="496"/>
        <v>0</v>
      </c>
      <c r="S847" s="135">
        <f t="shared" si="496"/>
        <v>0</v>
      </c>
      <c r="T847" s="135">
        <f t="shared" si="496"/>
        <v>0</v>
      </c>
      <c r="U847" s="135">
        <f t="shared" si="496"/>
        <v>0</v>
      </c>
      <c r="V847" s="135">
        <f t="shared" si="496"/>
        <v>0</v>
      </c>
      <c r="W847" s="135">
        <f t="shared" si="496"/>
        <v>0</v>
      </c>
      <c r="X847" s="135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5"/>
      <c r="I848" s="42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5"/>
      <c r="I849" s="42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5"/>
      <c r="I850" s="42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6">
        <v>36510</v>
      </c>
      <c r="E851" s="44" t="s">
        <v>125</v>
      </c>
      <c r="G851" s="43"/>
      <c r="H851" s="135"/>
      <c r="I851" s="42">
        <f>'Dep. Res. Class'!G$56</f>
        <v>0</v>
      </c>
      <c r="J851" s="135">
        <f t="shared" ref="J851:X851" si="497">+J56+J321+J586</f>
        <v>0</v>
      </c>
      <c r="K851" s="135">
        <f t="shared" si="497"/>
        <v>0</v>
      </c>
      <c r="L851" s="135">
        <f t="shared" si="497"/>
        <v>0</v>
      </c>
      <c r="M851" s="135">
        <f t="shared" si="497"/>
        <v>0</v>
      </c>
      <c r="N851" s="135">
        <f t="shared" si="497"/>
        <v>0</v>
      </c>
      <c r="O851" s="135">
        <f t="shared" si="497"/>
        <v>0</v>
      </c>
      <c r="P851" s="135">
        <f t="shared" si="497"/>
        <v>0</v>
      </c>
      <c r="Q851" s="135">
        <f t="shared" si="497"/>
        <v>0</v>
      </c>
      <c r="R851" s="135">
        <f t="shared" si="497"/>
        <v>0</v>
      </c>
      <c r="S851" s="135">
        <f t="shared" si="497"/>
        <v>0</v>
      </c>
      <c r="T851" s="135">
        <f t="shared" si="497"/>
        <v>0</v>
      </c>
      <c r="U851" s="135">
        <f t="shared" si="497"/>
        <v>0</v>
      </c>
      <c r="V851" s="135">
        <f t="shared" si="497"/>
        <v>0</v>
      </c>
      <c r="W851" s="135">
        <f t="shared" si="497"/>
        <v>0</v>
      </c>
      <c r="X851" s="135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6">
        <v>36520</v>
      </c>
      <c r="E852" s="44" t="s">
        <v>147</v>
      </c>
      <c r="G852" s="43"/>
      <c r="H852" s="135"/>
      <c r="I852" s="42">
        <f>'Dep. Res. Class'!G$57</f>
        <v>417769.08949999983</v>
      </c>
      <c r="J852" s="135">
        <f t="shared" ref="J852:X852" si="499">+J57+J322+J587</f>
        <v>206846.91317009577</v>
      </c>
      <c r="K852" s="135">
        <f t="shared" si="499"/>
        <v>105207.01650273401</v>
      </c>
      <c r="L852" s="135">
        <f t="shared" si="499"/>
        <v>1420.6761838058856</v>
      </c>
      <c r="M852" s="135">
        <f t="shared" si="499"/>
        <v>52909.299131020132</v>
      </c>
      <c r="N852" s="135">
        <f t="shared" si="499"/>
        <v>51385.184512344102</v>
      </c>
      <c r="O852" s="135">
        <f t="shared" si="499"/>
        <v>0</v>
      </c>
      <c r="P852" s="135">
        <f t="shared" si="499"/>
        <v>0</v>
      </c>
      <c r="Q852" s="135">
        <f t="shared" si="499"/>
        <v>0</v>
      </c>
      <c r="R852" s="135">
        <f t="shared" si="499"/>
        <v>0</v>
      </c>
      <c r="S852" s="135">
        <f t="shared" si="499"/>
        <v>0</v>
      </c>
      <c r="T852" s="135">
        <f t="shared" si="499"/>
        <v>0</v>
      </c>
      <c r="U852" s="135">
        <f t="shared" si="499"/>
        <v>0</v>
      </c>
      <c r="V852" s="135">
        <f t="shared" si="499"/>
        <v>0</v>
      </c>
      <c r="W852" s="135">
        <f t="shared" si="499"/>
        <v>0</v>
      </c>
      <c r="X852" s="135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6">
        <v>36602</v>
      </c>
      <c r="E853" s="137" t="s">
        <v>149</v>
      </c>
      <c r="G853" s="43"/>
      <c r="H853" s="135"/>
      <c r="I853" s="42">
        <f>'Dep. Res. Class'!G$58</f>
        <v>16097.55827000001</v>
      </c>
      <c r="J853" s="135">
        <f t="shared" ref="J853:X853" si="500">+J58+J323+J588</f>
        <v>7970.2647261681877</v>
      </c>
      <c r="K853" s="135">
        <f t="shared" si="500"/>
        <v>4053.8568341486025</v>
      </c>
      <c r="L853" s="135">
        <f t="shared" si="500"/>
        <v>54.741765789774874</v>
      </c>
      <c r="M853" s="135">
        <f t="shared" si="500"/>
        <v>2038.7112095962232</v>
      </c>
      <c r="N853" s="135">
        <f t="shared" si="500"/>
        <v>1979.9837342972251</v>
      </c>
      <c r="O853" s="135">
        <f t="shared" si="500"/>
        <v>0</v>
      </c>
      <c r="P853" s="135">
        <f t="shared" si="500"/>
        <v>0</v>
      </c>
      <c r="Q853" s="135">
        <f t="shared" si="500"/>
        <v>0</v>
      </c>
      <c r="R853" s="135">
        <f t="shared" si="500"/>
        <v>0</v>
      </c>
      <c r="S853" s="135">
        <f t="shared" si="500"/>
        <v>0</v>
      </c>
      <c r="T853" s="135">
        <f t="shared" si="500"/>
        <v>0</v>
      </c>
      <c r="U853" s="135">
        <f t="shared" si="500"/>
        <v>0</v>
      </c>
      <c r="V853" s="135">
        <f t="shared" si="500"/>
        <v>0</v>
      </c>
      <c r="W853" s="135">
        <f t="shared" si="500"/>
        <v>0</v>
      </c>
      <c r="X853" s="135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6">
        <v>36603</v>
      </c>
      <c r="E854" s="137" t="s">
        <v>281</v>
      </c>
      <c r="G854" s="43"/>
      <c r="H854" s="135"/>
      <c r="I854" s="42">
        <f>'Dep. Res. Class'!G$59</f>
        <v>52147.374952500031</v>
      </c>
      <c r="J854" s="135">
        <f t="shared" ref="J854:X854" si="501">+J59+J324+J589</f>
        <v>25819.343292625781</v>
      </c>
      <c r="K854" s="135">
        <f t="shared" si="501"/>
        <v>13132.301731006672</v>
      </c>
      <c r="L854" s="135">
        <f t="shared" si="501"/>
        <v>177.3336886452735</v>
      </c>
      <c r="M854" s="135">
        <f t="shared" si="501"/>
        <v>6604.3207350774856</v>
      </c>
      <c r="N854" s="135">
        <f t="shared" si="501"/>
        <v>6414.0755051448259</v>
      </c>
      <c r="O854" s="135">
        <f t="shared" si="501"/>
        <v>0</v>
      </c>
      <c r="P854" s="135">
        <f t="shared" si="501"/>
        <v>0</v>
      </c>
      <c r="Q854" s="135">
        <f t="shared" si="501"/>
        <v>0</v>
      </c>
      <c r="R854" s="135">
        <f t="shared" si="501"/>
        <v>0</v>
      </c>
      <c r="S854" s="135">
        <f t="shared" si="501"/>
        <v>0</v>
      </c>
      <c r="T854" s="135">
        <f t="shared" si="501"/>
        <v>0</v>
      </c>
      <c r="U854" s="135">
        <f t="shared" si="501"/>
        <v>0</v>
      </c>
      <c r="V854" s="135">
        <f t="shared" si="501"/>
        <v>0</v>
      </c>
      <c r="W854" s="135">
        <f t="shared" si="501"/>
        <v>0</v>
      </c>
      <c r="X854" s="135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6">
        <v>36700</v>
      </c>
      <c r="E855" s="137" t="s">
        <v>282</v>
      </c>
      <c r="G855" s="43"/>
      <c r="H855" s="135"/>
      <c r="I855" s="42">
        <f>'Dep. Res. Class'!G$60</f>
        <v>112878.87999999995</v>
      </c>
      <c r="J855" s="135">
        <f t="shared" ref="J855:X855" si="502">+J60+J325+J590</f>
        <v>55888.883301639427</v>
      </c>
      <c r="K855" s="135">
        <f t="shared" si="502"/>
        <v>28426.34960184179</v>
      </c>
      <c r="L855" s="135">
        <f t="shared" si="502"/>
        <v>383.85878826653231</v>
      </c>
      <c r="M855" s="135">
        <f t="shared" si="502"/>
        <v>14295.797792609366</v>
      </c>
      <c r="N855" s="135">
        <f t="shared" si="502"/>
        <v>13883.990515642849</v>
      </c>
      <c r="O855" s="135">
        <f t="shared" si="502"/>
        <v>0</v>
      </c>
      <c r="P855" s="135">
        <f t="shared" si="502"/>
        <v>0</v>
      </c>
      <c r="Q855" s="135">
        <f t="shared" si="502"/>
        <v>0</v>
      </c>
      <c r="R855" s="135">
        <f t="shared" si="502"/>
        <v>0</v>
      </c>
      <c r="S855" s="135">
        <f t="shared" si="502"/>
        <v>0</v>
      </c>
      <c r="T855" s="135">
        <f t="shared" si="502"/>
        <v>0</v>
      </c>
      <c r="U855" s="135">
        <f t="shared" si="502"/>
        <v>0</v>
      </c>
      <c r="V855" s="135">
        <f t="shared" si="502"/>
        <v>0</v>
      </c>
      <c r="W855" s="135">
        <f t="shared" si="502"/>
        <v>0</v>
      </c>
      <c r="X855" s="135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6">
        <v>36701</v>
      </c>
      <c r="E856" s="137" t="s">
        <v>283</v>
      </c>
      <c r="G856" s="43"/>
      <c r="H856" s="135"/>
      <c r="I856" s="42">
        <f>'Dep. Res. Class'!G$61</f>
        <v>18657094.69850878</v>
      </c>
      <c r="J856" s="135">
        <f t="shared" ref="J856:X856" si="503">+J61+J326+J591</f>
        <v>9237549.0291239023</v>
      </c>
      <c r="K856" s="135">
        <f t="shared" si="503"/>
        <v>4698426.2818206549</v>
      </c>
      <c r="L856" s="135">
        <f t="shared" si="503"/>
        <v>63445.790421941892</v>
      </c>
      <c r="M856" s="135">
        <f t="shared" si="503"/>
        <v>2362869.4154960243</v>
      </c>
      <c r="N856" s="135">
        <f t="shared" si="503"/>
        <v>2294804.1816462609</v>
      </c>
      <c r="O856" s="135">
        <f t="shared" si="503"/>
        <v>0</v>
      </c>
      <c r="P856" s="135">
        <f t="shared" si="503"/>
        <v>0</v>
      </c>
      <c r="Q856" s="135">
        <f t="shared" si="503"/>
        <v>0</v>
      </c>
      <c r="R856" s="135">
        <f t="shared" si="503"/>
        <v>0</v>
      </c>
      <c r="S856" s="135">
        <f t="shared" si="503"/>
        <v>0</v>
      </c>
      <c r="T856" s="135">
        <f t="shared" si="503"/>
        <v>0</v>
      </c>
      <c r="U856" s="135">
        <f t="shared" si="503"/>
        <v>0</v>
      </c>
      <c r="V856" s="135">
        <f t="shared" si="503"/>
        <v>0</v>
      </c>
      <c r="W856" s="135">
        <f t="shared" si="503"/>
        <v>0</v>
      </c>
      <c r="X856" s="135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6">
        <v>36900</v>
      </c>
      <c r="E857" s="137" t="s">
        <v>284</v>
      </c>
      <c r="G857" s="43"/>
      <c r="H857" s="135"/>
      <c r="I857" s="42">
        <f>'Dep. Res. Class'!G$62</f>
        <v>340010.14262000012</v>
      </c>
      <c r="J857" s="135">
        <f t="shared" ref="J857:X857" si="504">+J62+J327+J592</f>
        <v>168346.7020780413</v>
      </c>
      <c r="K857" s="135">
        <f t="shared" si="504"/>
        <v>85624.938715623459</v>
      </c>
      <c r="L857" s="135">
        <f t="shared" si="504"/>
        <v>1156.2471327182211</v>
      </c>
      <c r="M857" s="135">
        <f t="shared" si="504"/>
        <v>43061.343683883082</v>
      </c>
      <c r="N857" s="135">
        <f t="shared" si="504"/>
        <v>41820.911009734118</v>
      </c>
      <c r="O857" s="135">
        <f t="shared" si="504"/>
        <v>0</v>
      </c>
      <c r="P857" s="135">
        <f t="shared" si="504"/>
        <v>0</v>
      </c>
      <c r="Q857" s="135">
        <f t="shared" si="504"/>
        <v>0</v>
      </c>
      <c r="R857" s="135">
        <f t="shared" si="504"/>
        <v>0</v>
      </c>
      <c r="S857" s="135">
        <f t="shared" si="504"/>
        <v>0</v>
      </c>
      <c r="T857" s="135">
        <f t="shared" si="504"/>
        <v>0</v>
      </c>
      <c r="U857" s="135">
        <f t="shared" si="504"/>
        <v>0</v>
      </c>
      <c r="V857" s="135">
        <f t="shared" si="504"/>
        <v>0</v>
      </c>
      <c r="W857" s="135">
        <f t="shared" si="504"/>
        <v>0</v>
      </c>
      <c r="X857" s="135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6">
        <v>36901</v>
      </c>
      <c r="E858" s="137" t="s">
        <v>284</v>
      </c>
      <c r="G858" s="43"/>
      <c r="H858" s="135"/>
      <c r="I858" s="42">
        <f>'Dep. Res. Class'!G$63</f>
        <v>1732491.0405924977</v>
      </c>
      <c r="J858" s="135">
        <f t="shared" ref="J858:X858" si="505">+J63+J328+J593</f>
        <v>857795.44932417839</v>
      </c>
      <c r="K858" s="135">
        <f t="shared" si="505"/>
        <v>436294.15885364061</v>
      </c>
      <c r="L858" s="135">
        <f t="shared" si="505"/>
        <v>5891.5530657680174</v>
      </c>
      <c r="M858" s="135">
        <f t="shared" si="505"/>
        <v>219415.19612719177</v>
      </c>
      <c r="N858" s="135">
        <f t="shared" si="505"/>
        <v>213094.68322171923</v>
      </c>
      <c r="O858" s="135">
        <f t="shared" si="505"/>
        <v>0</v>
      </c>
      <c r="P858" s="135">
        <f t="shared" si="505"/>
        <v>0</v>
      </c>
      <c r="Q858" s="135">
        <f t="shared" si="505"/>
        <v>0</v>
      </c>
      <c r="R858" s="135">
        <f t="shared" si="505"/>
        <v>0</v>
      </c>
      <c r="S858" s="135">
        <f t="shared" si="505"/>
        <v>0</v>
      </c>
      <c r="T858" s="135">
        <f t="shared" si="505"/>
        <v>0</v>
      </c>
      <c r="U858" s="135">
        <f t="shared" si="505"/>
        <v>0</v>
      </c>
      <c r="V858" s="135">
        <f t="shared" si="505"/>
        <v>0</v>
      </c>
      <c r="W858" s="135">
        <f t="shared" si="505"/>
        <v>0</v>
      </c>
      <c r="X858" s="135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1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5"/>
      <c r="I860" s="42">
        <f>'Dep. Res. Class'!G$65</f>
        <v>21328488.784443781</v>
      </c>
      <c r="J860" s="135">
        <f>SUM(J851:J858)</f>
        <v>10560216.585016649</v>
      </c>
      <c r="K860" s="135">
        <f t="shared" ref="K860:X860" si="506">SUM(K851:K858)</f>
        <v>5371164.9040596504</v>
      </c>
      <c r="L860" s="135">
        <f t="shared" si="506"/>
        <v>72530.201046935603</v>
      </c>
      <c r="M860" s="135">
        <f t="shared" si="506"/>
        <v>2701194.0841754023</v>
      </c>
      <c r="N860" s="135">
        <f t="shared" si="506"/>
        <v>2623383.0101451431</v>
      </c>
      <c r="O860" s="135">
        <f t="shared" si="506"/>
        <v>0</v>
      </c>
      <c r="P860" s="135">
        <f t="shared" si="506"/>
        <v>0</v>
      </c>
      <c r="Q860" s="135">
        <f t="shared" si="506"/>
        <v>0</v>
      </c>
      <c r="R860" s="135">
        <f t="shared" si="506"/>
        <v>0</v>
      </c>
      <c r="S860" s="135">
        <f t="shared" si="506"/>
        <v>0</v>
      </c>
      <c r="T860" s="135">
        <f t="shared" si="506"/>
        <v>0</v>
      </c>
      <c r="U860" s="135">
        <f t="shared" si="506"/>
        <v>0</v>
      </c>
      <c r="V860" s="135">
        <f t="shared" si="506"/>
        <v>0</v>
      </c>
      <c r="W860" s="135">
        <f t="shared" si="506"/>
        <v>0</v>
      </c>
      <c r="X860" s="135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6">
        <v>37400</v>
      </c>
      <c r="E864" s="137" t="s">
        <v>125</v>
      </c>
      <c r="G864" s="43"/>
      <c r="H864" s="135"/>
      <c r="I864" s="42">
        <f>'Dep. Res. Class'!G$69</f>
        <v>0</v>
      </c>
      <c r="J864" s="135">
        <f t="shared" ref="J864:X864" si="507">+J69+J334+J599</f>
        <v>0</v>
      </c>
      <c r="K864" s="135">
        <f t="shared" si="507"/>
        <v>0</v>
      </c>
      <c r="L864" s="135">
        <f t="shared" si="507"/>
        <v>0</v>
      </c>
      <c r="M864" s="135">
        <f t="shared" si="507"/>
        <v>0</v>
      </c>
      <c r="N864" s="135">
        <f t="shared" si="507"/>
        <v>0</v>
      </c>
      <c r="O864" s="135">
        <f t="shared" si="507"/>
        <v>0</v>
      </c>
      <c r="P864" s="135">
        <f t="shared" si="507"/>
        <v>0</v>
      </c>
      <c r="Q864" s="135">
        <f t="shared" si="507"/>
        <v>0</v>
      </c>
      <c r="R864" s="135">
        <f t="shared" si="507"/>
        <v>0</v>
      </c>
      <c r="S864" s="135">
        <f t="shared" si="507"/>
        <v>0</v>
      </c>
      <c r="T864" s="135">
        <f t="shared" si="507"/>
        <v>0</v>
      </c>
      <c r="U864" s="135">
        <f t="shared" si="507"/>
        <v>0</v>
      </c>
      <c r="V864" s="135">
        <f t="shared" si="507"/>
        <v>0</v>
      </c>
      <c r="W864" s="135">
        <f t="shared" si="507"/>
        <v>0</v>
      </c>
      <c r="X864" s="135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6">
        <v>37401</v>
      </c>
      <c r="E865" s="137" t="s">
        <v>285</v>
      </c>
      <c r="G865" s="43"/>
      <c r="H865" s="135"/>
      <c r="I865" s="42">
        <f>'Dep. Res. Class'!G$70</f>
        <v>0</v>
      </c>
      <c r="J865" s="135">
        <f t="shared" ref="J865:X865" si="509">+J70+J335+J600</f>
        <v>0</v>
      </c>
      <c r="K865" s="135">
        <f t="shared" si="509"/>
        <v>0</v>
      </c>
      <c r="L865" s="135">
        <f t="shared" si="509"/>
        <v>0</v>
      </c>
      <c r="M865" s="135">
        <f t="shared" si="509"/>
        <v>0</v>
      </c>
      <c r="N865" s="135">
        <f t="shared" si="509"/>
        <v>0</v>
      </c>
      <c r="O865" s="135">
        <f t="shared" si="509"/>
        <v>0</v>
      </c>
      <c r="P865" s="135">
        <f t="shared" si="509"/>
        <v>0</v>
      </c>
      <c r="Q865" s="135">
        <f t="shared" si="509"/>
        <v>0</v>
      </c>
      <c r="R865" s="135">
        <f t="shared" si="509"/>
        <v>0</v>
      </c>
      <c r="S865" s="135">
        <f t="shared" si="509"/>
        <v>0</v>
      </c>
      <c r="T865" s="135">
        <f t="shared" si="509"/>
        <v>0</v>
      </c>
      <c r="U865" s="135">
        <f t="shared" si="509"/>
        <v>0</v>
      </c>
      <c r="V865" s="135">
        <f t="shared" si="509"/>
        <v>0</v>
      </c>
      <c r="W865" s="135">
        <f t="shared" si="509"/>
        <v>0</v>
      </c>
      <c r="X865" s="135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6">
        <v>37402</v>
      </c>
      <c r="E866" s="137" t="s">
        <v>286</v>
      </c>
      <c r="G866" s="43"/>
      <c r="H866" s="135"/>
      <c r="I866" s="42">
        <f>'Dep. Res. Class'!G$71</f>
        <v>192102.93774563668</v>
      </c>
      <c r="J866" s="135">
        <f t="shared" ref="J866:X866" si="510">+J71+J336+J601</f>
        <v>95114.503878564326</v>
      </c>
      <c r="K866" s="135">
        <f t="shared" si="510"/>
        <v>48377.387053258499</v>
      </c>
      <c r="L866" s="135">
        <f t="shared" si="510"/>
        <v>653.27013260125568</v>
      </c>
      <c r="M866" s="135">
        <f t="shared" si="510"/>
        <v>24329.305476612179</v>
      </c>
      <c r="N866" s="135">
        <f t="shared" si="510"/>
        <v>23628.47120460045</v>
      </c>
      <c r="O866" s="135">
        <f t="shared" si="510"/>
        <v>0</v>
      </c>
      <c r="P866" s="135">
        <f t="shared" si="510"/>
        <v>0</v>
      </c>
      <c r="Q866" s="135">
        <f t="shared" si="510"/>
        <v>0</v>
      </c>
      <c r="R866" s="135">
        <f t="shared" si="510"/>
        <v>0</v>
      </c>
      <c r="S866" s="135">
        <f t="shared" si="510"/>
        <v>0</v>
      </c>
      <c r="T866" s="135">
        <f t="shared" si="510"/>
        <v>0</v>
      </c>
      <c r="U866" s="135">
        <f t="shared" si="510"/>
        <v>0</v>
      </c>
      <c r="V866" s="135">
        <f t="shared" si="510"/>
        <v>0</v>
      </c>
      <c r="W866" s="135">
        <f t="shared" si="510"/>
        <v>0</v>
      </c>
      <c r="X866" s="135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6">
        <v>37403</v>
      </c>
      <c r="E867" s="137" t="s">
        <v>287</v>
      </c>
      <c r="G867" s="43"/>
      <c r="H867" s="135"/>
      <c r="I867" s="42">
        <f>'Dep. Res. Class'!G$72</f>
        <v>0</v>
      </c>
      <c r="J867" s="135">
        <f t="shared" ref="J867:X867" si="511">+J72+J337+J602</f>
        <v>0</v>
      </c>
      <c r="K867" s="135">
        <f t="shared" si="511"/>
        <v>0</v>
      </c>
      <c r="L867" s="135">
        <f t="shared" si="511"/>
        <v>0</v>
      </c>
      <c r="M867" s="135">
        <f t="shared" si="511"/>
        <v>0</v>
      </c>
      <c r="N867" s="135">
        <f t="shared" si="511"/>
        <v>0</v>
      </c>
      <c r="O867" s="135">
        <f t="shared" si="511"/>
        <v>0</v>
      </c>
      <c r="P867" s="135">
        <f t="shared" si="511"/>
        <v>0</v>
      </c>
      <c r="Q867" s="135">
        <f t="shared" si="511"/>
        <v>0</v>
      </c>
      <c r="R867" s="135">
        <f t="shared" si="511"/>
        <v>0</v>
      </c>
      <c r="S867" s="135">
        <f t="shared" si="511"/>
        <v>0</v>
      </c>
      <c r="T867" s="135">
        <f t="shared" si="511"/>
        <v>0</v>
      </c>
      <c r="U867" s="135">
        <f t="shared" si="511"/>
        <v>0</v>
      </c>
      <c r="V867" s="135">
        <f t="shared" si="511"/>
        <v>0</v>
      </c>
      <c r="W867" s="135">
        <f t="shared" si="511"/>
        <v>0</v>
      </c>
      <c r="X867" s="135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6">
        <v>37500</v>
      </c>
      <c r="E868" s="137" t="s">
        <v>149</v>
      </c>
      <c r="G868" s="43"/>
      <c r="H868" s="135"/>
      <c r="I868" s="42">
        <f>'Dep. Res. Class'!G$73</f>
        <v>107223.89415499989</v>
      </c>
      <c r="J868" s="135">
        <f t="shared" ref="J868:X868" si="512">+J73+J338+J603</f>
        <v>53088.972069674412</v>
      </c>
      <c r="K868" s="135">
        <f t="shared" si="512"/>
        <v>27002.2514479317</v>
      </c>
      <c r="L868" s="135">
        <f t="shared" si="512"/>
        <v>364.62829967445811</v>
      </c>
      <c r="M868" s="135">
        <f t="shared" si="512"/>
        <v>13579.609483864728</v>
      </c>
      <c r="N868" s="135">
        <f t="shared" si="512"/>
        <v>13188.432853854607</v>
      </c>
      <c r="O868" s="135">
        <f t="shared" si="512"/>
        <v>0</v>
      </c>
      <c r="P868" s="135">
        <f t="shared" si="512"/>
        <v>0</v>
      </c>
      <c r="Q868" s="135">
        <f t="shared" si="512"/>
        <v>0</v>
      </c>
      <c r="R868" s="135">
        <f t="shared" si="512"/>
        <v>0</v>
      </c>
      <c r="S868" s="135">
        <f t="shared" si="512"/>
        <v>0</v>
      </c>
      <c r="T868" s="135">
        <f t="shared" si="512"/>
        <v>0</v>
      </c>
      <c r="U868" s="135">
        <f t="shared" si="512"/>
        <v>0</v>
      </c>
      <c r="V868" s="135">
        <f t="shared" si="512"/>
        <v>0</v>
      </c>
      <c r="W868" s="135">
        <f t="shared" si="512"/>
        <v>0</v>
      </c>
      <c r="X868" s="135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6">
        <v>37501</v>
      </c>
      <c r="E869" s="137" t="s">
        <v>288</v>
      </c>
      <c r="G869" s="43"/>
      <c r="H869" s="135"/>
      <c r="I869" s="42">
        <f>'Dep. Res. Class'!G$74</f>
        <v>69527.4568475001</v>
      </c>
      <c r="J869" s="135">
        <f t="shared" ref="J869:X869" si="513">+J74+J339+J604</f>
        <v>34424.614436373806</v>
      </c>
      <c r="K869" s="135">
        <f t="shared" si="513"/>
        <v>17509.137185574553</v>
      </c>
      <c r="L869" s="135">
        <f t="shared" si="513"/>
        <v>236.43683687094537</v>
      </c>
      <c r="M869" s="135">
        <f t="shared" si="513"/>
        <v>8805.4600127697522</v>
      </c>
      <c r="N869" s="135">
        <f t="shared" si="513"/>
        <v>8551.8083759110577</v>
      </c>
      <c r="O869" s="135">
        <f t="shared" si="513"/>
        <v>0</v>
      </c>
      <c r="P869" s="135">
        <f t="shared" si="513"/>
        <v>0</v>
      </c>
      <c r="Q869" s="135">
        <f t="shared" si="513"/>
        <v>0</v>
      </c>
      <c r="R869" s="135">
        <f t="shared" si="513"/>
        <v>0</v>
      </c>
      <c r="S869" s="135">
        <f t="shared" si="513"/>
        <v>0</v>
      </c>
      <c r="T869" s="135">
        <f t="shared" si="513"/>
        <v>0</v>
      </c>
      <c r="U869" s="135">
        <f t="shared" si="513"/>
        <v>0</v>
      </c>
      <c r="V869" s="135">
        <f t="shared" si="513"/>
        <v>0</v>
      </c>
      <c r="W869" s="135">
        <f t="shared" si="513"/>
        <v>0</v>
      </c>
      <c r="X869" s="135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6">
        <v>37502</v>
      </c>
      <c r="E870" s="137" t="s">
        <v>286</v>
      </c>
      <c r="G870" s="43"/>
      <c r="H870" s="135"/>
      <c r="I870" s="42">
        <f>'Dep. Res. Class'!G$75</f>
        <v>34508.772892500012</v>
      </c>
      <c r="J870" s="135">
        <f t="shared" ref="J870:X870" si="514">+J75+J340+J605</f>
        <v>17086.072975491184</v>
      </c>
      <c r="K870" s="135">
        <f t="shared" si="514"/>
        <v>8690.363003006114</v>
      </c>
      <c r="L870" s="135">
        <f t="shared" si="514"/>
        <v>117.35141017593388</v>
      </c>
      <c r="M870" s="135">
        <f t="shared" si="514"/>
        <v>4370.4405938671598</v>
      </c>
      <c r="N870" s="135">
        <f t="shared" si="514"/>
        <v>4244.5449099596262</v>
      </c>
      <c r="O870" s="135">
        <f t="shared" si="514"/>
        <v>0</v>
      </c>
      <c r="P870" s="135">
        <f t="shared" si="514"/>
        <v>0</v>
      </c>
      <c r="Q870" s="135">
        <f t="shared" si="514"/>
        <v>0</v>
      </c>
      <c r="R870" s="135">
        <f t="shared" si="514"/>
        <v>0</v>
      </c>
      <c r="S870" s="135">
        <f t="shared" si="514"/>
        <v>0</v>
      </c>
      <c r="T870" s="135">
        <f t="shared" si="514"/>
        <v>0</v>
      </c>
      <c r="U870" s="135">
        <f t="shared" si="514"/>
        <v>0</v>
      </c>
      <c r="V870" s="135">
        <f t="shared" si="514"/>
        <v>0</v>
      </c>
      <c r="W870" s="135">
        <f t="shared" si="514"/>
        <v>0</v>
      </c>
      <c r="X870" s="135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6">
        <v>37503</v>
      </c>
      <c r="E871" s="137" t="s">
        <v>289</v>
      </c>
      <c r="G871" s="43"/>
      <c r="H871" s="135"/>
      <c r="I871" s="42">
        <f>'Dep. Res. Class'!G$76</f>
        <v>1843.1208099999981</v>
      </c>
      <c r="J871" s="135">
        <f t="shared" ref="J871:X871" si="515">+J76+J341+J606</f>
        <v>912.57074716645911</v>
      </c>
      <c r="K871" s="135">
        <f t="shared" si="515"/>
        <v>464.15411371453882</v>
      </c>
      <c r="L871" s="135">
        <f t="shared" si="515"/>
        <v>6.2677634713901238</v>
      </c>
      <c r="M871" s="135">
        <f t="shared" si="515"/>
        <v>233.42615028701891</v>
      </c>
      <c r="N871" s="135">
        <f t="shared" si="515"/>
        <v>226.70203536059137</v>
      </c>
      <c r="O871" s="135">
        <f t="shared" si="515"/>
        <v>0</v>
      </c>
      <c r="P871" s="135">
        <f t="shared" si="515"/>
        <v>0</v>
      </c>
      <c r="Q871" s="135">
        <f t="shared" si="515"/>
        <v>0</v>
      </c>
      <c r="R871" s="135">
        <f t="shared" si="515"/>
        <v>0</v>
      </c>
      <c r="S871" s="135">
        <f t="shared" si="515"/>
        <v>0</v>
      </c>
      <c r="T871" s="135">
        <f t="shared" si="515"/>
        <v>0</v>
      </c>
      <c r="U871" s="135">
        <f t="shared" si="515"/>
        <v>0</v>
      </c>
      <c r="V871" s="135">
        <f t="shared" si="515"/>
        <v>0</v>
      </c>
      <c r="W871" s="135">
        <f t="shared" si="515"/>
        <v>0</v>
      </c>
      <c r="X871" s="135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6">
        <v>37600</v>
      </c>
      <c r="E872" s="137" t="s">
        <v>282</v>
      </c>
      <c r="G872" s="43"/>
      <c r="H872" s="135"/>
      <c r="I872" s="42">
        <f>'Dep. Res. Class'!G$77</f>
        <v>12595264.582505703</v>
      </c>
      <c r="J872" s="135">
        <f t="shared" ref="J872:X872" si="517">+J77+J342+J607</f>
        <v>6236200.0084066549</v>
      </c>
      <c r="K872" s="135">
        <f t="shared" si="517"/>
        <v>3171872.3143780585</v>
      </c>
      <c r="L872" s="135">
        <f t="shared" si="517"/>
        <v>42831.776861508661</v>
      </c>
      <c r="M872" s="135">
        <f t="shared" si="517"/>
        <v>1595155.4056517575</v>
      </c>
      <c r="N872" s="135">
        <f t="shared" si="517"/>
        <v>1549205.0772077253</v>
      </c>
      <c r="O872" s="135">
        <f t="shared" si="517"/>
        <v>0</v>
      </c>
      <c r="P872" s="135">
        <f t="shared" si="517"/>
        <v>0</v>
      </c>
      <c r="Q872" s="135">
        <f t="shared" si="517"/>
        <v>0</v>
      </c>
      <c r="R872" s="135">
        <f t="shared" si="517"/>
        <v>0</v>
      </c>
      <c r="S872" s="135">
        <f t="shared" si="517"/>
        <v>0</v>
      </c>
      <c r="T872" s="135">
        <f t="shared" si="517"/>
        <v>0</v>
      </c>
      <c r="U872" s="135">
        <f t="shared" si="517"/>
        <v>0</v>
      </c>
      <c r="V872" s="135">
        <f t="shared" si="517"/>
        <v>0</v>
      </c>
      <c r="W872" s="135">
        <f t="shared" si="517"/>
        <v>0</v>
      </c>
      <c r="X872" s="135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6">
        <v>37601</v>
      </c>
      <c r="E873" s="137" t="s">
        <v>283</v>
      </c>
      <c r="G873" s="43"/>
      <c r="H873" s="135"/>
      <c r="I873" s="42">
        <f>'Dep. Res. Class'!G$78</f>
        <v>29171776.814593829</v>
      </c>
      <c r="J873" s="135">
        <f t="shared" ref="J873:X873" si="518">+J78+J343+J608</f>
        <v>14443605.660264401</v>
      </c>
      <c r="K873" s="135">
        <f t="shared" si="518"/>
        <v>7346344.3846939942</v>
      </c>
      <c r="L873" s="135">
        <f t="shared" si="518"/>
        <v>99202.285667892123</v>
      </c>
      <c r="M873" s="135">
        <f t="shared" si="518"/>
        <v>3694524.8091809889</v>
      </c>
      <c r="N873" s="135">
        <f t="shared" si="518"/>
        <v>3588099.6747865574</v>
      </c>
      <c r="O873" s="135">
        <f t="shared" si="518"/>
        <v>0</v>
      </c>
      <c r="P873" s="135">
        <f t="shared" si="518"/>
        <v>0</v>
      </c>
      <c r="Q873" s="135">
        <f t="shared" si="518"/>
        <v>0</v>
      </c>
      <c r="R873" s="135">
        <f t="shared" si="518"/>
        <v>0</v>
      </c>
      <c r="S873" s="135">
        <f t="shared" si="518"/>
        <v>0</v>
      </c>
      <c r="T873" s="135">
        <f t="shared" si="518"/>
        <v>0</v>
      </c>
      <c r="U873" s="135">
        <f t="shared" si="518"/>
        <v>0</v>
      </c>
      <c r="V873" s="135">
        <f t="shared" si="518"/>
        <v>0</v>
      </c>
      <c r="W873" s="135">
        <f t="shared" si="518"/>
        <v>0</v>
      </c>
      <c r="X873" s="135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6">
        <v>37602</v>
      </c>
      <c r="E874" s="137" t="s">
        <v>290</v>
      </c>
      <c r="G874" s="43"/>
      <c r="H874" s="135"/>
      <c r="I874" s="42">
        <f>'Dep. Res. Class'!G$79</f>
        <v>16572436.947456446</v>
      </c>
      <c r="J874" s="135">
        <f t="shared" ref="J874:X874" si="519">+J79+J344+J609</f>
        <v>8205387.8863802627</v>
      </c>
      <c r="K874" s="135">
        <f t="shared" si="519"/>
        <v>4173445.7891757688</v>
      </c>
      <c r="L874" s="135">
        <f t="shared" si="519"/>
        <v>56356.650289887213</v>
      </c>
      <c r="M874" s="135">
        <f t="shared" si="519"/>
        <v>2098853.2800077912</v>
      </c>
      <c r="N874" s="135">
        <f t="shared" si="519"/>
        <v>2038393.3416027385</v>
      </c>
      <c r="O874" s="135">
        <f t="shared" si="519"/>
        <v>0</v>
      </c>
      <c r="P874" s="135">
        <f t="shared" si="519"/>
        <v>0</v>
      </c>
      <c r="Q874" s="135">
        <f t="shared" si="519"/>
        <v>0</v>
      </c>
      <c r="R874" s="135">
        <f t="shared" si="519"/>
        <v>0</v>
      </c>
      <c r="S874" s="135">
        <f t="shared" si="519"/>
        <v>0</v>
      </c>
      <c r="T874" s="135">
        <f t="shared" si="519"/>
        <v>0</v>
      </c>
      <c r="U874" s="135">
        <f t="shared" si="519"/>
        <v>0</v>
      </c>
      <c r="V874" s="135">
        <f t="shared" si="519"/>
        <v>0</v>
      </c>
      <c r="W874" s="135">
        <f t="shared" si="519"/>
        <v>0</v>
      </c>
      <c r="X874" s="135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6">
        <v>37800</v>
      </c>
      <c r="E875" s="137" t="s">
        <v>291</v>
      </c>
      <c r="G875" s="43"/>
      <c r="H875" s="135"/>
      <c r="I875" s="42">
        <f>'Dep. Res. Class'!G$80</f>
        <v>2554129.5580904442</v>
      </c>
      <c r="J875" s="135">
        <f t="shared" ref="J875:X875" si="520">+J80+J345+J610</f>
        <v>1264607.2392761586</v>
      </c>
      <c r="K875" s="135">
        <f t="shared" si="520"/>
        <v>643207.83256067627</v>
      </c>
      <c r="L875" s="135">
        <f t="shared" si="520"/>
        <v>8685.6378912010114</v>
      </c>
      <c r="M875" s="135">
        <f t="shared" si="520"/>
        <v>323473.44072325778</v>
      </c>
      <c r="N875" s="135">
        <f t="shared" si="520"/>
        <v>314155.40763915097</v>
      </c>
      <c r="O875" s="135">
        <f t="shared" si="520"/>
        <v>0</v>
      </c>
      <c r="P875" s="135">
        <f t="shared" si="520"/>
        <v>0</v>
      </c>
      <c r="Q875" s="135">
        <f t="shared" si="520"/>
        <v>0</v>
      </c>
      <c r="R875" s="135">
        <f t="shared" si="520"/>
        <v>0</v>
      </c>
      <c r="S875" s="135">
        <f t="shared" si="520"/>
        <v>0</v>
      </c>
      <c r="T875" s="135">
        <f t="shared" si="520"/>
        <v>0</v>
      </c>
      <c r="U875" s="135">
        <f t="shared" si="520"/>
        <v>0</v>
      </c>
      <c r="V875" s="135">
        <f t="shared" si="520"/>
        <v>0</v>
      </c>
      <c r="W875" s="135">
        <f t="shared" si="520"/>
        <v>0</v>
      </c>
      <c r="X875" s="135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6">
        <v>37900</v>
      </c>
      <c r="E876" s="137" t="s">
        <v>292</v>
      </c>
      <c r="G876" s="43"/>
      <c r="H876" s="135"/>
      <c r="I876" s="42">
        <f>'Dep. Res. Class'!G$81</f>
        <v>939544.6280162594</v>
      </c>
      <c r="J876" s="135">
        <f t="shared" ref="J876:X876" si="521">+J81+J346+J611</f>
        <v>465189.76864301786</v>
      </c>
      <c r="K876" s="135">
        <f t="shared" si="521"/>
        <v>236606.03349822926</v>
      </c>
      <c r="L876" s="135">
        <f t="shared" si="521"/>
        <v>3195.0393415725898</v>
      </c>
      <c r="M876" s="135">
        <f t="shared" si="521"/>
        <v>118990.72722242493</v>
      </c>
      <c r="N876" s="135">
        <f t="shared" si="521"/>
        <v>115563.05931101496</v>
      </c>
      <c r="O876" s="135">
        <f t="shared" si="521"/>
        <v>0</v>
      </c>
      <c r="P876" s="135">
        <f t="shared" si="521"/>
        <v>0</v>
      </c>
      <c r="Q876" s="135">
        <f t="shared" si="521"/>
        <v>0</v>
      </c>
      <c r="R876" s="135">
        <f t="shared" si="521"/>
        <v>0</v>
      </c>
      <c r="S876" s="135">
        <f t="shared" si="521"/>
        <v>0</v>
      </c>
      <c r="T876" s="135">
        <f t="shared" si="521"/>
        <v>0</v>
      </c>
      <c r="U876" s="135">
        <f t="shared" si="521"/>
        <v>0</v>
      </c>
      <c r="V876" s="135">
        <f t="shared" si="521"/>
        <v>0</v>
      </c>
      <c r="W876" s="135">
        <f t="shared" si="521"/>
        <v>0</v>
      </c>
      <c r="X876" s="135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6">
        <v>37905</v>
      </c>
      <c r="E877" s="137" t="s">
        <v>293</v>
      </c>
      <c r="G877" s="43"/>
      <c r="H877" s="135"/>
      <c r="I877" s="42">
        <f>'Dep. Res. Class'!G$82</f>
        <v>1018244.5664553276</v>
      </c>
      <c r="J877" s="135">
        <f t="shared" ref="J877:X877" si="522">+J82+J347+J612</f>
        <v>504155.88591196388</v>
      </c>
      <c r="K877" s="135">
        <f t="shared" si="522"/>
        <v>256425.08170027004</v>
      </c>
      <c r="L877" s="135">
        <f t="shared" si="522"/>
        <v>3462.6683524723385</v>
      </c>
      <c r="M877" s="135">
        <f t="shared" si="522"/>
        <v>128957.8566465982</v>
      </c>
      <c r="N877" s="135">
        <f t="shared" si="522"/>
        <v>125243.07384402325</v>
      </c>
      <c r="O877" s="135">
        <f t="shared" si="522"/>
        <v>0</v>
      </c>
      <c r="P877" s="135">
        <f t="shared" si="522"/>
        <v>0</v>
      </c>
      <c r="Q877" s="135">
        <f t="shared" si="522"/>
        <v>0</v>
      </c>
      <c r="R877" s="135">
        <f t="shared" si="522"/>
        <v>0</v>
      </c>
      <c r="S877" s="135">
        <f t="shared" si="522"/>
        <v>0</v>
      </c>
      <c r="T877" s="135">
        <f t="shared" si="522"/>
        <v>0</v>
      </c>
      <c r="U877" s="135">
        <f t="shared" si="522"/>
        <v>0</v>
      </c>
      <c r="V877" s="135">
        <f t="shared" si="522"/>
        <v>0</v>
      </c>
      <c r="W877" s="135">
        <f t="shared" si="522"/>
        <v>0</v>
      </c>
      <c r="X877" s="135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6">
        <v>38000</v>
      </c>
      <c r="E878" s="137" t="s">
        <v>52</v>
      </c>
      <c r="G878" s="43"/>
      <c r="H878" s="135"/>
      <c r="I878" s="42">
        <f>'Dep. Res. Class'!G$83</f>
        <v>37374098.806804746</v>
      </c>
      <c r="J878" s="135">
        <f t="shared" ref="J878:X878" si="523">+J83+J348+J613</f>
        <v>33273206.650697</v>
      </c>
      <c r="K878" s="135">
        <f t="shared" si="523"/>
        <v>4056971.6016449942</v>
      </c>
      <c r="L878" s="135">
        <f t="shared" si="523"/>
        <v>2504.7063187592735</v>
      </c>
      <c r="M878" s="135">
        <f t="shared" si="523"/>
        <v>26387.610231435727</v>
      </c>
      <c r="N878" s="135">
        <f t="shared" si="523"/>
        <v>15028.237912555642</v>
      </c>
      <c r="O878" s="135">
        <f t="shared" si="523"/>
        <v>0</v>
      </c>
      <c r="P878" s="135">
        <f t="shared" si="523"/>
        <v>0</v>
      </c>
      <c r="Q878" s="135">
        <f t="shared" si="523"/>
        <v>0</v>
      </c>
      <c r="R878" s="135">
        <f t="shared" si="523"/>
        <v>0</v>
      </c>
      <c r="S878" s="135">
        <f t="shared" si="523"/>
        <v>0</v>
      </c>
      <c r="T878" s="135">
        <f t="shared" si="523"/>
        <v>0</v>
      </c>
      <c r="U878" s="135">
        <f t="shared" si="523"/>
        <v>0</v>
      </c>
      <c r="V878" s="135">
        <f t="shared" si="523"/>
        <v>0</v>
      </c>
      <c r="W878" s="135">
        <f t="shared" si="523"/>
        <v>0</v>
      </c>
      <c r="X878" s="135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6">
        <v>38100</v>
      </c>
      <c r="E879" s="137" t="s">
        <v>51</v>
      </c>
      <c r="G879" s="43"/>
      <c r="H879" s="135"/>
      <c r="I879" s="42">
        <f>'Dep. Res. Class'!G$84</f>
        <v>19024487.557569709</v>
      </c>
      <c r="J879" s="135">
        <f t="shared" ref="J879:X879" si="524">+J84+J349+J614</f>
        <v>12253043.277098306</v>
      </c>
      <c r="K879" s="135">
        <f t="shared" si="524"/>
        <v>6298850.3898400879</v>
      </c>
      <c r="L879" s="135">
        <f t="shared" si="524"/>
        <v>26951.1375380106</v>
      </c>
      <c r="M879" s="135">
        <f t="shared" si="524"/>
        <v>283935.92786523845</v>
      </c>
      <c r="N879" s="135">
        <f t="shared" si="524"/>
        <v>161706.82522806359</v>
      </c>
      <c r="O879" s="135">
        <f t="shared" si="524"/>
        <v>0</v>
      </c>
      <c r="P879" s="135">
        <f t="shared" si="524"/>
        <v>0</v>
      </c>
      <c r="Q879" s="135">
        <f t="shared" si="524"/>
        <v>0</v>
      </c>
      <c r="R879" s="135">
        <f t="shared" si="524"/>
        <v>0</v>
      </c>
      <c r="S879" s="135">
        <f t="shared" si="524"/>
        <v>0</v>
      </c>
      <c r="T879" s="135">
        <f t="shared" si="524"/>
        <v>0</v>
      </c>
      <c r="U879" s="135">
        <f t="shared" si="524"/>
        <v>0</v>
      </c>
      <c r="V879" s="135">
        <f t="shared" si="524"/>
        <v>0</v>
      </c>
      <c r="W879" s="135">
        <f t="shared" si="524"/>
        <v>0</v>
      </c>
      <c r="X879" s="135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6">
        <v>38200</v>
      </c>
      <c r="E880" s="137" t="s">
        <v>294</v>
      </c>
      <c r="G880" s="43"/>
      <c r="H880" s="135"/>
      <c r="I880" s="42">
        <f>'Dep. Res. Class'!G$85</f>
        <v>24993490.739980765</v>
      </c>
      <c r="J880" s="135">
        <f t="shared" ref="J880:X880" si="525">+J85+J350+J615</f>
        <v>16097480.826015038</v>
      </c>
      <c r="K880" s="135">
        <f t="shared" si="525"/>
        <v>8275137.9460074911</v>
      </c>
      <c r="L880" s="135">
        <f t="shared" si="525"/>
        <v>35407.156405650152</v>
      </c>
      <c r="M880" s="135">
        <f t="shared" si="525"/>
        <v>373021.87311868049</v>
      </c>
      <c r="N880" s="135">
        <f t="shared" si="525"/>
        <v>212442.93843390091</v>
      </c>
      <c r="O880" s="135">
        <f t="shared" si="525"/>
        <v>0</v>
      </c>
      <c r="P880" s="135">
        <f t="shared" si="525"/>
        <v>0</v>
      </c>
      <c r="Q880" s="135">
        <f t="shared" si="525"/>
        <v>0</v>
      </c>
      <c r="R880" s="135">
        <f t="shared" si="525"/>
        <v>0</v>
      </c>
      <c r="S880" s="135">
        <f t="shared" si="525"/>
        <v>0</v>
      </c>
      <c r="T880" s="135">
        <f t="shared" si="525"/>
        <v>0</v>
      </c>
      <c r="U880" s="135">
        <f t="shared" si="525"/>
        <v>0</v>
      </c>
      <c r="V880" s="135">
        <f t="shared" si="525"/>
        <v>0</v>
      </c>
      <c r="W880" s="135">
        <f t="shared" si="525"/>
        <v>0</v>
      </c>
      <c r="X880" s="135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6">
        <v>38300</v>
      </c>
      <c r="E881" s="137" t="s">
        <v>295</v>
      </c>
      <c r="G881" s="43"/>
      <c r="H881" s="135"/>
      <c r="I881" s="42">
        <f>'Dep. Res. Class'!G$86</f>
        <v>3972596.4628011356</v>
      </c>
      <c r="J881" s="135">
        <f t="shared" ref="J881:X881" si="526">+J86+J351+J616</f>
        <v>2558618.0039725681</v>
      </c>
      <c r="K881" s="135">
        <f t="shared" si="526"/>
        <v>1315293.8129172313</v>
      </c>
      <c r="L881" s="135">
        <f t="shared" si="526"/>
        <v>5627.7990841002711</v>
      </c>
      <c r="M881" s="135">
        <f t="shared" si="526"/>
        <v>59290.052322633848</v>
      </c>
      <c r="N881" s="135">
        <f t="shared" si="526"/>
        <v>33766.794504601632</v>
      </c>
      <c r="O881" s="135">
        <f t="shared" si="526"/>
        <v>0</v>
      </c>
      <c r="P881" s="135">
        <f t="shared" si="526"/>
        <v>0</v>
      </c>
      <c r="Q881" s="135">
        <f t="shared" si="526"/>
        <v>0</v>
      </c>
      <c r="R881" s="135">
        <f t="shared" si="526"/>
        <v>0</v>
      </c>
      <c r="S881" s="135">
        <f t="shared" si="526"/>
        <v>0</v>
      </c>
      <c r="T881" s="135">
        <f t="shared" si="526"/>
        <v>0</v>
      </c>
      <c r="U881" s="135">
        <f t="shared" si="526"/>
        <v>0</v>
      </c>
      <c r="V881" s="135">
        <f t="shared" si="526"/>
        <v>0</v>
      </c>
      <c r="W881" s="135">
        <f t="shared" si="526"/>
        <v>0</v>
      </c>
      <c r="X881" s="135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6">
        <v>38400</v>
      </c>
      <c r="E882" s="137" t="s">
        <v>296</v>
      </c>
      <c r="G882" s="43"/>
      <c r="H882" s="135"/>
      <c r="I882" s="42">
        <f>'Dep. Res. Class'!G$87</f>
        <v>87938.682196943642</v>
      </c>
      <c r="J882" s="135">
        <f t="shared" ref="J882:X882" si="527">+J87+J352+J617</f>
        <v>56638.3969833347</v>
      </c>
      <c r="K882" s="135">
        <f t="shared" si="527"/>
        <v>29115.769923476553</v>
      </c>
      <c r="L882" s="135">
        <f t="shared" si="527"/>
        <v>124.57878361397476</v>
      </c>
      <c r="M882" s="135">
        <f t="shared" si="527"/>
        <v>1312.4638048345512</v>
      </c>
      <c r="N882" s="135">
        <f t="shared" si="527"/>
        <v>747.47270168384875</v>
      </c>
      <c r="O882" s="135">
        <f t="shared" si="527"/>
        <v>0</v>
      </c>
      <c r="P882" s="135">
        <f t="shared" si="527"/>
        <v>0</v>
      </c>
      <c r="Q882" s="135">
        <f t="shared" si="527"/>
        <v>0</v>
      </c>
      <c r="R882" s="135">
        <f t="shared" si="527"/>
        <v>0</v>
      </c>
      <c r="S882" s="135">
        <f t="shared" si="527"/>
        <v>0</v>
      </c>
      <c r="T882" s="135">
        <f t="shared" si="527"/>
        <v>0</v>
      </c>
      <c r="U882" s="135">
        <f t="shared" si="527"/>
        <v>0</v>
      </c>
      <c r="V882" s="135">
        <f t="shared" si="527"/>
        <v>0</v>
      </c>
      <c r="W882" s="135">
        <f t="shared" si="527"/>
        <v>0</v>
      </c>
      <c r="X882" s="135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6">
        <v>38500</v>
      </c>
      <c r="E883" s="137" t="s">
        <v>297</v>
      </c>
      <c r="G883" s="43"/>
      <c r="H883" s="135"/>
      <c r="I883" s="42">
        <f>'Dep. Res. Class'!G$88</f>
        <v>2832946.2697525355</v>
      </c>
      <c r="J883" s="135">
        <f t="shared" ref="J883:X883" si="528">+J88+J353+J618</f>
        <v>0</v>
      </c>
      <c r="K883" s="135">
        <f t="shared" si="528"/>
        <v>2802605.4155690381</v>
      </c>
      <c r="L883" s="135">
        <f t="shared" si="528"/>
        <v>1730.2816441994385</v>
      </c>
      <c r="M883" s="135">
        <f t="shared" si="528"/>
        <v>18228.882674101125</v>
      </c>
      <c r="N883" s="135">
        <f t="shared" si="528"/>
        <v>10381.689865196629</v>
      </c>
      <c r="O883" s="135">
        <f t="shared" si="528"/>
        <v>0</v>
      </c>
      <c r="P883" s="135">
        <f t="shared" si="528"/>
        <v>0</v>
      </c>
      <c r="Q883" s="135">
        <f t="shared" si="528"/>
        <v>0</v>
      </c>
      <c r="R883" s="135">
        <f t="shared" si="528"/>
        <v>0</v>
      </c>
      <c r="S883" s="135">
        <f t="shared" si="528"/>
        <v>0</v>
      </c>
      <c r="T883" s="135">
        <f t="shared" si="528"/>
        <v>0</v>
      </c>
      <c r="U883" s="135">
        <f t="shared" si="528"/>
        <v>0</v>
      </c>
      <c r="V883" s="135">
        <f t="shared" si="528"/>
        <v>0</v>
      </c>
      <c r="W883" s="135">
        <f t="shared" si="528"/>
        <v>0</v>
      </c>
      <c r="X883" s="135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6">
        <v>38600</v>
      </c>
      <c r="E884" s="137" t="s">
        <v>298</v>
      </c>
      <c r="G884" s="43"/>
      <c r="H884" s="135"/>
      <c r="I884" s="42">
        <f>'Dep. Res. Class'!G$89</f>
        <v>0</v>
      </c>
      <c r="J884" s="135">
        <f t="shared" ref="J884:X884" si="529">+J89+J354+J619</f>
        <v>0</v>
      </c>
      <c r="K884" s="135">
        <f t="shared" si="529"/>
        <v>0</v>
      </c>
      <c r="L884" s="135">
        <f t="shared" si="529"/>
        <v>0</v>
      </c>
      <c r="M884" s="135">
        <f t="shared" si="529"/>
        <v>0</v>
      </c>
      <c r="N884" s="135">
        <f t="shared" si="529"/>
        <v>0</v>
      </c>
      <c r="O884" s="135">
        <f t="shared" si="529"/>
        <v>0</v>
      </c>
      <c r="P884" s="135">
        <f t="shared" si="529"/>
        <v>0</v>
      </c>
      <c r="Q884" s="135">
        <f t="shared" si="529"/>
        <v>0</v>
      </c>
      <c r="R884" s="135">
        <f t="shared" si="529"/>
        <v>0</v>
      </c>
      <c r="S884" s="135">
        <f t="shared" si="529"/>
        <v>0</v>
      </c>
      <c r="T884" s="135">
        <f t="shared" si="529"/>
        <v>0</v>
      </c>
      <c r="U884" s="135">
        <f t="shared" si="529"/>
        <v>0</v>
      </c>
      <c r="V884" s="135">
        <f t="shared" si="529"/>
        <v>0</v>
      </c>
      <c r="W884" s="135">
        <f t="shared" si="529"/>
        <v>0</v>
      </c>
      <c r="X884" s="135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5"/>
      <c r="I885" s="42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5"/>
      <c r="I886" s="42">
        <f>'Dep. Res. Class'!G$91</f>
        <v>151542161.79867446</v>
      </c>
      <c r="J886" s="135">
        <f>SUM(J864:J884)</f>
        <v>95558760.337755993</v>
      </c>
      <c r="K886" s="135">
        <f t="shared" ref="K886:X886" si="530">SUM(K864:K884)</f>
        <v>38707919.664712809</v>
      </c>
      <c r="L886" s="135">
        <f t="shared" si="530"/>
        <v>287457.67262166168</v>
      </c>
      <c r="M886" s="135">
        <f t="shared" si="530"/>
        <v>8773450.5711671449</v>
      </c>
      <c r="N886" s="135">
        <f t="shared" si="530"/>
        <v>8214573.5524168974</v>
      </c>
      <c r="O886" s="135">
        <f t="shared" si="530"/>
        <v>0</v>
      </c>
      <c r="P886" s="135">
        <f t="shared" si="530"/>
        <v>0</v>
      </c>
      <c r="Q886" s="135">
        <f t="shared" si="530"/>
        <v>0</v>
      </c>
      <c r="R886" s="135">
        <f t="shared" si="530"/>
        <v>0</v>
      </c>
      <c r="S886" s="135">
        <f t="shared" si="530"/>
        <v>0</v>
      </c>
      <c r="T886" s="135">
        <f t="shared" si="530"/>
        <v>0</v>
      </c>
      <c r="U886" s="135">
        <f t="shared" si="530"/>
        <v>0</v>
      </c>
      <c r="V886" s="135">
        <f t="shared" si="530"/>
        <v>0</v>
      </c>
      <c r="W886" s="135">
        <f t="shared" si="530"/>
        <v>0</v>
      </c>
      <c r="X886" s="135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5"/>
      <c r="I887" s="42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5"/>
      <c r="I888" s="42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5"/>
      <c r="I889" s="42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8">
        <v>38900</v>
      </c>
      <c r="E890" s="137" t="s">
        <v>125</v>
      </c>
      <c r="G890" s="43"/>
      <c r="H890" s="135"/>
      <c r="I890" s="42">
        <f>'Dep. Res. Class'!G$95</f>
        <v>0</v>
      </c>
      <c r="J890" s="135">
        <f t="shared" ref="J890:X890" si="531">+J95+J360+J625</f>
        <v>0</v>
      </c>
      <c r="K890" s="135">
        <f t="shared" si="531"/>
        <v>0</v>
      </c>
      <c r="L890" s="135">
        <f t="shared" si="531"/>
        <v>0</v>
      </c>
      <c r="M890" s="135">
        <f t="shared" si="531"/>
        <v>0</v>
      </c>
      <c r="N890" s="135">
        <f t="shared" si="531"/>
        <v>0</v>
      </c>
      <c r="O890" s="135">
        <f t="shared" si="531"/>
        <v>0</v>
      </c>
      <c r="P890" s="135">
        <f t="shared" si="531"/>
        <v>0</v>
      </c>
      <c r="Q890" s="135">
        <f t="shared" si="531"/>
        <v>0</v>
      </c>
      <c r="R890" s="135">
        <f t="shared" si="531"/>
        <v>0</v>
      </c>
      <c r="S890" s="135">
        <f t="shared" si="531"/>
        <v>0</v>
      </c>
      <c r="T890" s="135">
        <f t="shared" si="531"/>
        <v>0</v>
      </c>
      <c r="U890" s="135">
        <f t="shared" si="531"/>
        <v>0</v>
      </c>
      <c r="V890" s="135">
        <f t="shared" si="531"/>
        <v>0</v>
      </c>
      <c r="W890" s="135">
        <f t="shared" si="531"/>
        <v>0</v>
      </c>
      <c r="X890" s="135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8">
        <v>39000</v>
      </c>
      <c r="E891" s="137" t="s">
        <v>149</v>
      </c>
      <c r="G891" s="43"/>
      <c r="H891" s="135"/>
      <c r="I891" s="42">
        <f>'Dep. Res. Class'!G$96</f>
        <v>989221.66228965647</v>
      </c>
      <c r="J891" s="135">
        <f t="shared" ref="J891:X891" si="533">+J96+J361+J626</f>
        <v>600073.33084890933</v>
      </c>
      <c r="K891" s="135">
        <f t="shared" si="533"/>
        <v>236841.60600199626</v>
      </c>
      <c r="L891" s="135">
        <f t="shared" si="533"/>
        <v>2329.8156831303622</v>
      </c>
      <c r="M891" s="135">
        <f t="shared" si="533"/>
        <v>76591.052584225719</v>
      </c>
      <c r="N891" s="135">
        <f t="shared" si="533"/>
        <v>73385.85717139476</v>
      </c>
      <c r="O891" s="135">
        <f t="shared" si="533"/>
        <v>0</v>
      </c>
      <c r="P891" s="135">
        <f t="shared" si="533"/>
        <v>0</v>
      </c>
      <c r="Q891" s="135">
        <f t="shared" si="533"/>
        <v>0</v>
      </c>
      <c r="R891" s="135">
        <f t="shared" si="533"/>
        <v>0</v>
      </c>
      <c r="S891" s="135">
        <f t="shared" si="533"/>
        <v>0</v>
      </c>
      <c r="T891" s="135">
        <f t="shared" si="533"/>
        <v>0</v>
      </c>
      <c r="U891" s="135">
        <f t="shared" si="533"/>
        <v>0</v>
      </c>
      <c r="V891" s="135">
        <f t="shared" si="533"/>
        <v>0</v>
      </c>
      <c r="W891" s="135">
        <f t="shared" si="533"/>
        <v>0</v>
      </c>
      <c r="X891" s="135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8">
        <v>39002</v>
      </c>
      <c r="E892" s="137" t="s">
        <v>574</v>
      </c>
      <c r="G892" s="43"/>
      <c r="H892" s="135"/>
      <c r="I892" s="42">
        <f>'Dep. Res. Class'!G$97</f>
        <v>101540.98794999989</v>
      </c>
      <c r="J892" s="135">
        <f t="shared" ref="J892:X892" si="534">+J97+J362+J627</f>
        <v>61595.94070737579</v>
      </c>
      <c r="K892" s="135">
        <f t="shared" si="534"/>
        <v>24311.164603333807</v>
      </c>
      <c r="L892" s="135">
        <f t="shared" si="534"/>
        <v>239.1494194121172</v>
      </c>
      <c r="M892" s="135">
        <f t="shared" si="534"/>
        <v>7861.8690269395147</v>
      </c>
      <c r="N892" s="135">
        <f t="shared" si="534"/>
        <v>7532.8641929386558</v>
      </c>
      <c r="O892" s="135">
        <f t="shared" si="534"/>
        <v>0</v>
      </c>
      <c r="P892" s="135">
        <f t="shared" si="534"/>
        <v>0</v>
      </c>
      <c r="Q892" s="135">
        <f t="shared" si="534"/>
        <v>0</v>
      </c>
      <c r="R892" s="135">
        <f t="shared" si="534"/>
        <v>0</v>
      </c>
      <c r="S892" s="135">
        <f t="shared" si="534"/>
        <v>0</v>
      </c>
      <c r="T892" s="135">
        <f t="shared" si="534"/>
        <v>0</v>
      </c>
      <c r="U892" s="135">
        <f t="shared" si="534"/>
        <v>0</v>
      </c>
      <c r="V892" s="135">
        <f t="shared" si="534"/>
        <v>0</v>
      </c>
      <c r="W892" s="135">
        <f t="shared" si="534"/>
        <v>0</v>
      </c>
      <c r="X892" s="135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8">
        <v>39003</v>
      </c>
      <c r="E893" s="137" t="s">
        <v>289</v>
      </c>
      <c r="G893" s="43"/>
      <c r="H893" s="135"/>
      <c r="I893" s="42">
        <f>'Dep. Res. Class'!G$98</f>
        <v>267978.84146000014</v>
      </c>
      <c r="J893" s="135">
        <f t="shared" ref="J893:X893" si="535">+J98+J363+J628</f>
        <v>162559.07257401707</v>
      </c>
      <c r="K893" s="135">
        <f t="shared" si="535"/>
        <v>64160.078176044226</v>
      </c>
      <c r="L893" s="135">
        <f t="shared" si="535"/>
        <v>631.14399065575481</v>
      </c>
      <c r="M893" s="135">
        <f t="shared" si="535"/>
        <v>20748.414961128139</v>
      </c>
      <c r="N893" s="135">
        <f t="shared" si="535"/>
        <v>19880.13175815493</v>
      </c>
      <c r="O893" s="135">
        <f t="shared" si="535"/>
        <v>0</v>
      </c>
      <c r="P893" s="135">
        <f t="shared" si="535"/>
        <v>0</v>
      </c>
      <c r="Q893" s="135">
        <f t="shared" si="535"/>
        <v>0</v>
      </c>
      <c r="R893" s="135">
        <f t="shared" si="535"/>
        <v>0</v>
      </c>
      <c r="S893" s="135">
        <f t="shared" si="535"/>
        <v>0</v>
      </c>
      <c r="T893" s="135">
        <f t="shared" si="535"/>
        <v>0</v>
      </c>
      <c r="U893" s="135">
        <f t="shared" si="535"/>
        <v>0</v>
      </c>
      <c r="V893" s="135">
        <f t="shared" si="535"/>
        <v>0</v>
      </c>
      <c r="W893" s="135">
        <f t="shared" si="535"/>
        <v>0</v>
      </c>
      <c r="X893" s="135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8">
        <v>39003</v>
      </c>
      <c r="E894" s="137" t="s">
        <v>304</v>
      </c>
      <c r="G894" s="43"/>
      <c r="H894" s="135"/>
      <c r="I894" s="42">
        <f>'Dep. Res. Class'!G$99</f>
        <v>4440.5427800000043</v>
      </c>
      <c r="J894" s="135">
        <f t="shared" ref="J894:X894" si="536">+J99+J364+J629</f>
        <v>2693.6847405909671</v>
      </c>
      <c r="K894" s="135">
        <f t="shared" si="536"/>
        <v>1063.164428790903</v>
      </c>
      <c r="L894" s="135">
        <f t="shared" si="536"/>
        <v>10.458370054805746</v>
      </c>
      <c r="M894" s="135">
        <f t="shared" si="536"/>
        <v>343.81156269695282</v>
      </c>
      <c r="N894" s="135">
        <f t="shared" si="536"/>
        <v>329.42367786637578</v>
      </c>
      <c r="O894" s="135">
        <f t="shared" si="536"/>
        <v>0</v>
      </c>
      <c r="P894" s="135">
        <f t="shared" si="536"/>
        <v>0</v>
      </c>
      <c r="Q894" s="135">
        <f t="shared" si="536"/>
        <v>0</v>
      </c>
      <c r="R894" s="135">
        <f t="shared" si="536"/>
        <v>0</v>
      </c>
      <c r="S894" s="135">
        <f t="shared" si="536"/>
        <v>0</v>
      </c>
      <c r="T894" s="135">
        <f t="shared" si="536"/>
        <v>0</v>
      </c>
      <c r="U894" s="135">
        <f t="shared" si="536"/>
        <v>0</v>
      </c>
      <c r="V894" s="135">
        <f t="shared" si="536"/>
        <v>0</v>
      </c>
      <c r="W894" s="135">
        <f t="shared" si="536"/>
        <v>0</v>
      </c>
      <c r="X894" s="135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8">
        <v>39004</v>
      </c>
      <c r="E895" s="137" t="s">
        <v>575</v>
      </c>
      <c r="G895" s="43"/>
      <c r="H895" s="135"/>
      <c r="I895" s="42">
        <f>'Dep. Res. Class'!G$100</f>
        <v>1225690.3469873457</v>
      </c>
      <c r="J895" s="135">
        <f t="shared" ref="J895:X895" si="537">+J100+J365+J630</f>
        <v>743517.97695538867</v>
      </c>
      <c r="K895" s="135">
        <f t="shared" si="537"/>
        <v>293457.45378210815</v>
      </c>
      <c r="L895" s="135">
        <f t="shared" si="537"/>
        <v>2886.7469263288822</v>
      </c>
      <c r="M895" s="135">
        <f t="shared" si="537"/>
        <v>94899.775648662777</v>
      </c>
      <c r="N895" s="135">
        <f t="shared" si="537"/>
        <v>90928.393674857318</v>
      </c>
      <c r="O895" s="135">
        <f t="shared" si="537"/>
        <v>0</v>
      </c>
      <c r="P895" s="135">
        <f t="shared" si="537"/>
        <v>0</v>
      </c>
      <c r="Q895" s="135">
        <f t="shared" si="537"/>
        <v>0</v>
      </c>
      <c r="R895" s="135">
        <f t="shared" si="537"/>
        <v>0</v>
      </c>
      <c r="S895" s="135">
        <f t="shared" si="537"/>
        <v>0</v>
      </c>
      <c r="T895" s="135">
        <f t="shared" si="537"/>
        <v>0</v>
      </c>
      <c r="U895" s="135">
        <f t="shared" si="537"/>
        <v>0</v>
      </c>
      <c r="V895" s="135">
        <f t="shared" si="537"/>
        <v>0</v>
      </c>
      <c r="W895" s="135">
        <f t="shared" si="537"/>
        <v>0</v>
      </c>
      <c r="X895" s="135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8">
        <v>39009</v>
      </c>
      <c r="E896" s="137" t="s">
        <v>306</v>
      </c>
      <c r="G896" s="43"/>
      <c r="H896" s="135"/>
      <c r="I896" s="42">
        <f>'Dep. Res. Class'!G$101</f>
        <v>988921.09746250056</v>
      </c>
      <c r="J896" s="135">
        <f t="shared" ref="J896:X896" si="538">+J101+J366+J631</f>
        <v>599891.00473956193</v>
      </c>
      <c r="K896" s="135">
        <f t="shared" si="538"/>
        <v>236769.64411611669</v>
      </c>
      <c r="L896" s="135">
        <f t="shared" si="538"/>
        <v>2329.1077925990485</v>
      </c>
      <c r="M896" s="135">
        <f t="shared" si="538"/>
        <v>76567.781180697828</v>
      </c>
      <c r="N896" s="135">
        <f t="shared" si="538"/>
        <v>73363.559633525088</v>
      </c>
      <c r="O896" s="135">
        <f t="shared" si="538"/>
        <v>0</v>
      </c>
      <c r="P896" s="135">
        <f t="shared" si="538"/>
        <v>0</v>
      </c>
      <c r="Q896" s="135">
        <f t="shared" si="538"/>
        <v>0</v>
      </c>
      <c r="R896" s="135">
        <f t="shared" si="538"/>
        <v>0</v>
      </c>
      <c r="S896" s="135">
        <f t="shared" si="538"/>
        <v>0</v>
      </c>
      <c r="T896" s="135">
        <f t="shared" si="538"/>
        <v>0</v>
      </c>
      <c r="U896" s="135">
        <f t="shared" si="538"/>
        <v>0</v>
      </c>
      <c r="V896" s="135">
        <f t="shared" si="538"/>
        <v>0</v>
      </c>
      <c r="W896" s="135">
        <f t="shared" si="538"/>
        <v>0</v>
      </c>
      <c r="X896" s="135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8">
        <v>39100</v>
      </c>
      <c r="E897" s="137" t="s">
        <v>307</v>
      </c>
      <c r="G897" s="43"/>
      <c r="H897" s="135"/>
      <c r="I897" s="42">
        <f>'Dep. Res. Class'!G$102</f>
        <v>0</v>
      </c>
      <c r="J897" s="135">
        <f t="shared" ref="J897:X897" si="539">+J102+J367+J632</f>
        <v>0</v>
      </c>
      <c r="K897" s="135">
        <f t="shared" si="539"/>
        <v>0</v>
      </c>
      <c r="L897" s="135">
        <f t="shared" si="539"/>
        <v>0</v>
      </c>
      <c r="M897" s="135">
        <f t="shared" si="539"/>
        <v>0</v>
      </c>
      <c r="N897" s="135">
        <f t="shared" si="539"/>
        <v>0</v>
      </c>
      <c r="O897" s="135">
        <f t="shared" si="539"/>
        <v>0</v>
      </c>
      <c r="P897" s="135">
        <f t="shared" si="539"/>
        <v>0</v>
      </c>
      <c r="Q897" s="135">
        <f t="shared" si="539"/>
        <v>0</v>
      </c>
      <c r="R897" s="135">
        <f t="shared" si="539"/>
        <v>0</v>
      </c>
      <c r="S897" s="135">
        <f t="shared" si="539"/>
        <v>0</v>
      </c>
      <c r="T897" s="135">
        <f t="shared" si="539"/>
        <v>0</v>
      </c>
      <c r="U897" s="135">
        <f t="shared" si="539"/>
        <v>0</v>
      </c>
      <c r="V897" s="135">
        <f t="shared" si="539"/>
        <v>0</v>
      </c>
      <c r="W897" s="135">
        <f t="shared" si="539"/>
        <v>0</v>
      </c>
      <c r="X897" s="135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5">
        <v>39102</v>
      </c>
      <c r="E898" s="137" t="s">
        <v>308</v>
      </c>
      <c r="G898" s="43"/>
      <c r="H898" s="135"/>
      <c r="I898" s="42">
        <f>'Dep. Res. Class'!G$103</f>
        <v>0</v>
      </c>
      <c r="J898" s="135">
        <f t="shared" ref="J898:X898" si="540">+J103+J368+J633</f>
        <v>0</v>
      </c>
      <c r="K898" s="135">
        <f t="shared" si="540"/>
        <v>0</v>
      </c>
      <c r="L898" s="135">
        <f t="shared" si="540"/>
        <v>0</v>
      </c>
      <c r="M898" s="135">
        <f t="shared" si="540"/>
        <v>0</v>
      </c>
      <c r="N898" s="135">
        <f t="shared" si="540"/>
        <v>0</v>
      </c>
      <c r="O898" s="135">
        <f t="shared" si="540"/>
        <v>0</v>
      </c>
      <c r="P898" s="135">
        <f t="shared" si="540"/>
        <v>0</v>
      </c>
      <c r="Q898" s="135">
        <f t="shared" si="540"/>
        <v>0</v>
      </c>
      <c r="R898" s="135">
        <f t="shared" si="540"/>
        <v>0</v>
      </c>
      <c r="S898" s="135">
        <f t="shared" si="540"/>
        <v>0</v>
      </c>
      <c r="T898" s="135">
        <f t="shared" si="540"/>
        <v>0</v>
      </c>
      <c r="U898" s="135">
        <f t="shared" si="540"/>
        <v>0</v>
      </c>
      <c r="V898" s="135">
        <f t="shared" si="540"/>
        <v>0</v>
      </c>
      <c r="W898" s="135">
        <f t="shared" si="540"/>
        <v>0</v>
      </c>
      <c r="X898" s="135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8">
        <v>39103</v>
      </c>
      <c r="E899" s="137" t="s">
        <v>309</v>
      </c>
      <c r="G899" s="43"/>
      <c r="H899" s="135"/>
      <c r="I899" s="42">
        <f>'Dep. Res. Class'!G$104</f>
        <v>90800.340824999977</v>
      </c>
      <c r="J899" s="135">
        <f t="shared" ref="J899:X899" si="541">+J104+J369+J634</f>
        <v>55080.539618348463</v>
      </c>
      <c r="K899" s="135">
        <f t="shared" si="541"/>
        <v>21739.615463682192</v>
      </c>
      <c r="L899" s="135">
        <f t="shared" si="541"/>
        <v>213.85303835544505</v>
      </c>
      <c r="M899" s="135">
        <f t="shared" si="541"/>
        <v>7030.2682845584786</v>
      </c>
      <c r="N899" s="135">
        <f t="shared" si="541"/>
        <v>6736.0644200554007</v>
      </c>
      <c r="O899" s="135">
        <f t="shared" si="541"/>
        <v>0</v>
      </c>
      <c r="P899" s="135">
        <f t="shared" si="541"/>
        <v>0</v>
      </c>
      <c r="Q899" s="135">
        <f t="shared" si="541"/>
        <v>0</v>
      </c>
      <c r="R899" s="135">
        <f t="shared" si="541"/>
        <v>0</v>
      </c>
      <c r="S899" s="135">
        <f t="shared" si="541"/>
        <v>0</v>
      </c>
      <c r="T899" s="135">
        <f t="shared" si="541"/>
        <v>0</v>
      </c>
      <c r="U899" s="135">
        <f t="shared" si="541"/>
        <v>0</v>
      </c>
      <c r="V899" s="135">
        <f t="shared" si="541"/>
        <v>0</v>
      </c>
      <c r="W899" s="135">
        <f t="shared" si="541"/>
        <v>0</v>
      </c>
      <c r="X899" s="135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8">
        <v>39200</v>
      </c>
      <c r="E900" s="137" t="s">
        <v>310</v>
      </c>
      <c r="G900" s="43"/>
      <c r="H900" s="135"/>
      <c r="I900" s="42">
        <f>'Dep. Res. Class'!G$105</f>
        <v>0</v>
      </c>
      <c r="J900" s="135">
        <f t="shared" ref="J900:X900" si="542">+J105+J370+J635</f>
        <v>0</v>
      </c>
      <c r="K900" s="135">
        <f t="shared" si="542"/>
        <v>0</v>
      </c>
      <c r="L900" s="135">
        <f t="shared" si="542"/>
        <v>0</v>
      </c>
      <c r="M900" s="135">
        <f t="shared" si="542"/>
        <v>0</v>
      </c>
      <c r="N900" s="135">
        <f t="shared" si="542"/>
        <v>0</v>
      </c>
      <c r="O900" s="135">
        <f t="shared" si="542"/>
        <v>0</v>
      </c>
      <c r="P900" s="135">
        <f t="shared" si="542"/>
        <v>0</v>
      </c>
      <c r="Q900" s="135">
        <f t="shared" si="542"/>
        <v>0</v>
      </c>
      <c r="R900" s="135">
        <f t="shared" si="542"/>
        <v>0</v>
      </c>
      <c r="S900" s="135">
        <f t="shared" si="542"/>
        <v>0</v>
      </c>
      <c r="T900" s="135">
        <f t="shared" si="542"/>
        <v>0</v>
      </c>
      <c r="U900" s="135">
        <f t="shared" si="542"/>
        <v>0</v>
      </c>
      <c r="V900" s="135">
        <f t="shared" si="542"/>
        <v>0</v>
      </c>
      <c r="W900" s="135">
        <f t="shared" si="542"/>
        <v>0</v>
      </c>
      <c r="X900" s="135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8">
        <v>39201</v>
      </c>
      <c r="E901" s="137" t="s">
        <v>311</v>
      </c>
      <c r="G901" s="43"/>
      <c r="H901" s="135"/>
      <c r="I901" s="42">
        <f>'Dep. Res. Class'!G$106</f>
        <v>-2549.7600000000011</v>
      </c>
      <c r="J901" s="135">
        <f t="shared" ref="J901:X901" si="543">+J106+J371+J636</f>
        <v>-1546.7139817014036</v>
      </c>
      <c r="K901" s="135">
        <f t="shared" si="543"/>
        <v>-610.46909539150795</v>
      </c>
      <c r="L901" s="135">
        <f t="shared" si="543"/>
        <v>-6.0051968761669006</v>
      </c>
      <c r="M901" s="135">
        <f t="shared" si="543"/>
        <v>-197.41662529421282</v>
      </c>
      <c r="N901" s="135">
        <f t="shared" si="543"/>
        <v>-189.15510073670993</v>
      </c>
      <c r="O901" s="135">
        <f t="shared" si="543"/>
        <v>0</v>
      </c>
      <c r="P901" s="135">
        <f t="shared" si="543"/>
        <v>0</v>
      </c>
      <c r="Q901" s="135">
        <f t="shared" si="543"/>
        <v>0</v>
      </c>
      <c r="R901" s="135">
        <f t="shared" si="543"/>
        <v>0</v>
      </c>
      <c r="S901" s="135">
        <f t="shared" si="543"/>
        <v>0</v>
      </c>
      <c r="T901" s="135">
        <f t="shared" si="543"/>
        <v>0</v>
      </c>
      <c r="U901" s="135">
        <f t="shared" si="543"/>
        <v>0</v>
      </c>
      <c r="V901" s="135">
        <f t="shared" si="543"/>
        <v>0</v>
      </c>
      <c r="W901" s="135">
        <f t="shared" si="543"/>
        <v>0</v>
      </c>
      <c r="X901" s="135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8">
        <v>39202</v>
      </c>
      <c r="E902" s="137" t="s">
        <v>197</v>
      </c>
      <c r="G902" s="43"/>
      <c r="H902" s="135"/>
      <c r="I902" s="42">
        <f>'Dep. Res. Class'!G$107</f>
        <v>0</v>
      </c>
      <c r="J902" s="135">
        <f t="shared" ref="J902:X902" si="544">+J107+J372+J637</f>
        <v>0</v>
      </c>
      <c r="K902" s="135">
        <f t="shared" si="544"/>
        <v>0</v>
      </c>
      <c r="L902" s="135">
        <f t="shared" si="544"/>
        <v>0</v>
      </c>
      <c r="M902" s="135">
        <f t="shared" si="544"/>
        <v>0</v>
      </c>
      <c r="N902" s="135">
        <f t="shared" si="544"/>
        <v>0</v>
      </c>
      <c r="O902" s="135">
        <f t="shared" si="544"/>
        <v>0</v>
      </c>
      <c r="P902" s="135">
        <f t="shared" si="544"/>
        <v>0</v>
      </c>
      <c r="Q902" s="135">
        <f t="shared" si="544"/>
        <v>0</v>
      </c>
      <c r="R902" s="135">
        <f t="shared" si="544"/>
        <v>0</v>
      </c>
      <c r="S902" s="135">
        <f t="shared" si="544"/>
        <v>0</v>
      </c>
      <c r="T902" s="135">
        <f t="shared" si="544"/>
        <v>0</v>
      </c>
      <c r="U902" s="135">
        <f t="shared" si="544"/>
        <v>0</v>
      </c>
      <c r="V902" s="135">
        <f t="shared" si="544"/>
        <v>0</v>
      </c>
      <c r="W902" s="135">
        <f t="shared" si="544"/>
        <v>0</v>
      </c>
      <c r="X902" s="135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8">
        <v>39400</v>
      </c>
      <c r="E903" s="137" t="s">
        <v>312</v>
      </c>
      <c r="G903" s="43"/>
      <c r="H903" s="135"/>
      <c r="I903" s="42">
        <f>'Dep. Res. Class'!G$108</f>
        <v>1181288.5442582623</v>
      </c>
      <c r="J903" s="135">
        <f t="shared" ref="J903:X903" si="545">+J108+J373+J638</f>
        <v>716583.32855953148</v>
      </c>
      <c r="K903" s="135">
        <f t="shared" si="545"/>
        <v>282826.67741657735</v>
      </c>
      <c r="L903" s="135">
        <f t="shared" si="545"/>
        <v>2782.1717635508671</v>
      </c>
      <c r="M903" s="135">
        <f t="shared" si="545"/>
        <v>91461.940694880832</v>
      </c>
      <c r="N903" s="135">
        <f t="shared" si="545"/>
        <v>87634.425823721802</v>
      </c>
      <c r="O903" s="135">
        <f t="shared" si="545"/>
        <v>0</v>
      </c>
      <c r="P903" s="135">
        <f t="shared" si="545"/>
        <v>0</v>
      </c>
      <c r="Q903" s="135">
        <f t="shared" si="545"/>
        <v>0</v>
      </c>
      <c r="R903" s="135">
        <f t="shared" si="545"/>
        <v>0</v>
      </c>
      <c r="S903" s="135">
        <f t="shared" si="545"/>
        <v>0</v>
      </c>
      <c r="T903" s="135">
        <f t="shared" si="545"/>
        <v>0</v>
      </c>
      <c r="U903" s="135">
        <f t="shared" si="545"/>
        <v>0</v>
      </c>
      <c r="V903" s="135">
        <f t="shared" si="545"/>
        <v>0</v>
      </c>
      <c r="W903" s="135">
        <f t="shared" si="545"/>
        <v>0</v>
      </c>
      <c r="X903" s="135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8">
        <v>39600</v>
      </c>
      <c r="E904" s="137" t="s">
        <v>313</v>
      </c>
      <c r="G904" s="43"/>
      <c r="H904" s="135"/>
      <c r="I904" s="42">
        <f>'Dep. Res. Class'!G$109</f>
        <v>0</v>
      </c>
      <c r="J904" s="135">
        <f t="shared" ref="J904:X904" si="546">+J109+J374+J639</f>
        <v>0</v>
      </c>
      <c r="K904" s="135">
        <f t="shared" si="546"/>
        <v>0</v>
      </c>
      <c r="L904" s="135">
        <f t="shared" si="546"/>
        <v>0</v>
      </c>
      <c r="M904" s="135">
        <f t="shared" si="546"/>
        <v>0</v>
      </c>
      <c r="N904" s="135">
        <f t="shared" si="546"/>
        <v>0</v>
      </c>
      <c r="O904" s="135">
        <f t="shared" si="546"/>
        <v>0</v>
      </c>
      <c r="P904" s="135">
        <f t="shared" si="546"/>
        <v>0</v>
      </c>
      <c r="Q904" s="135">
        <f t="shared" si="546"/>
        <v>0</v>
      </c>
      <c r="R904" s="135">
        <f t="shared" si="546"/>
        <v>0</v>
      </c>
      <c r="S904" s="135">
        <f t="shared" si="546"/>
        <v>0</v>
      </c>
      <c r="T904" s="135">
        <f t="shared" si="546"/>
        <v>0</v>
      </c>
      <c r="U904" s="135">
        <f t="shared" si="546"/>
        <v>0</v>
      </c>
      <c r="V904" s="135">
        <f t="shared" si="546"/>
        <v>0</v>
      </c>
      <c r="W904" s="135">
        <f t="shared" si="546"/>
        <v>0</v>
      </c>
      <c r="X904" s="135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8">
        <v>39603</v>
      </c>
      <c r="E905" s="137" t="s">
        <v>314</v>
      </c>
      <c r="G905" s="43"/>
      <c r="H905" s="135"/>
      <c r="I905" s="42">
        <f>'Dep. Res. Class'!G$110</f>
        <v>39019.253270461522</v>
      </c>
      <c r="J905" s="135">
        <f t="shared" ref="J905:X905" si="547">+J110+J375+J640</f>
        <v>23669.531480990772</v>
      </c>
      <c r="K905" s="135">
        <f t="shared" si="547"/>
        <v>9342.0746450139504</v>
      </c>
      <c r="L905" s="135">
        <f t="shared" si="547"/>
        <v>91.89817780894694</v>
      </c>
      <c r="M905" s="135">
        <f t="shared" si="547"/>
        <v>3021.0879855965604</v>
      </c>
      <c r="N905" s="135">
        <f t="shared" si="547"/>
        <v>2894.6609810512928</v>
      </c>
      <c r="O905" s="135">
        <f t="shared" si="547"/>
        <v>0</v>
      </c>
      <c r="P905" s="135">
        <f t="shared" si="547"/>
        <v>0</v>
      </c>
      <c r="Q905" s="135">
        <f t="shared" si="547"/>
        <v>0</v>
      </c>
      <c r="R905" s="135">
        <f t="shared" si="547"/>
        <v>0</v>
      </c>
      <c r="S905" s="135">
        <f t="shared" si="547"/>
        <v>0</v>
      </c>
      <c r="T905" s="135">
        <f t="shared" si="547"/>
        <v>0</v>
      </c>
      <c r="U905" s="135">
        <f t="shared" si="547"/>
        <v>0</v>
      </c>
      <c r="V905" s="135">
        <f t="shared" si="547"/>
        <v>0</v>
      </c>
      <c r="W905" s="135">
        <f t="shared" si="547"/>
        <v>0</v>
      </c>
      <c r="X905" s="135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6">
        <v>39604</v>
      </c>
      <c r="E906" s="137" t="s">
        <v>315</v>
      </c>
      <c r="G906" s="43"/>
      <c r="H906" s="135"/>
      <c r="I906" s="42">
        <f>'Dep. Res. Class'!G$111</f>
        <v>61712.405253980731</v>
      </c>
      <c r="J906" s="135">
        <f t="shared" ref="J906:X906" si="548">+J111+J376+J641</f>
        <v>37435.460612275325</v>
      </c>
      <c r="K906" s="135">
        <f t="shared" si="548"/>
        <v>14775.318543640085</v>
      </c>
      <c r="L906" s="135">
        <f t="shared" si="548"/>
        <v>145.34510826585671</v>
      </c>
      <c r="M906" s="135">
        <f t="shared" si="548"/>
        <v>4778.1182480036232</v>
      </c>
      <c r="N906" s="135">
        <f t="shared" si="548"/>
        <v>4578.1627417958498</v>
      </c>
      <c r="O906" s="135">
        <f t="shared" si="548"/>
        <v>0</v>
      </c>
      <c r="P906" s="135">
        <f t="shared" si="548"/>
        <v>0</v>
      </c>
      <c r="Q906" s="135">
        <f t="shared" si="548"/>
        <v>0</v>
      </c>
      <c r="R906" s="135">
        <f t="shared" si="548"/>
        <v>0</v>
      </c>
      <c r="S906" s="135">
        <f t="shared" si="548"/>
        <v>0</v>
      </c>
      <c r="T906" s="135">
        <f t="shared" si="548"/>
        <v>0</v>
      </c>
      <c r="U906" s="135">
        <f t="shared" si="548"/>
        <v>0</v>
      </c>
      <c r="V906" s="135">
        <f t="shared" si="548"/>
        <v>0</v>
      </c>
      <c r="W906" s="135">
        <f t="shared" si="548"/>
        <v>0</v>
      </c>
      <c r="X906" s="135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6">
        <v>39605</v>
      </c>
      <c r="E907" s="140" t="s">
        <v>316</v>
      </c>
      <c r="G907" s="43"/>
      <c r="H907" s="135"/>
      <c r="I907" s="42">
        <f>'Dep. Res. Class'!G$112</f>
        <v>18122.822068923077</v>
      </c>
      <c r="J907" s="135">
        <f t="shared" ref="J907:X907" si="549">+J112+J377+J642</f>
        <v>10993.514009902921</v>
      </c>
      <c r="K907" s="135">
        <f t="shared" si="549"/>
        <v>4339.0055512505969</v>
      </c>
      <c r="L907" s="135">
        <f t="shared" si="549"/>
        <v>42.682885634579492</v>
      </c>
      <c r="M907" s="135">
        <f t="shared" si="549"/>
        <v>1403.1698566352425</v>
      </c>
      <c r="N907" s="135">
        <f t="shared" si="549"/>
        <v>1344.4497654997383</v>
      </c>
      <c r="O907" s="135">
        <f t="shared" si="549"/>
        <v>0</v>
      </c>
      <c r="P907" s="135">
        <f t="shared" si="549"/>
        <v>0</v>
      </c>
      <c r="Q907" s="135">
        <f t="shared" si="549"/>
        <v>0</v>
      </c>
      <c r="R907" s="135">
        <f t="shared" si="549"/>
        <v>0</v>
      </c>
      <c r="S907" s="135">
        <f t="shared" si="549"/>
        <v>0</v>
      </c>
      <c r="T907" s="135">
        <f t="shared" si="549"/>
        <v>0</v>
      </c>
      <c r="U907" s="135">
        <f t="shared" si="549"/>
        <v>0</v>
      </c>
      <c r="V907" s="135">
        <f t="shared" si="549"/>
        <v>0</v>
      </c>
      <c r="W907" s="135">
        <f t="shared" si="549"/>
        <v>0</v>
      </c>
      <c r="X907" s="135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6">
        <v>39700</v>
      </c>
      <c r="E908" s="137" t="s">
        <v>317</v>
      </c>
      <c r="G908" s="43"/>
      <c r="H908" s="135"/>
      <c r="I908" s="42">
        <f>'Dep. Res. Class'!G$113</f>
        <v>201220.84685499987</v>
      </c>
      <c r="J908" s="135">
        <f t="shared" ref="J908:X908" si="550">+J113+J378+J643</f>
        <v>122062.8989553625</v>
      </c>
      <c r="K908" s="135">
        <f t="shared" si="550"/>
        <v>48176.733635120516</v>
      </c>
      <c r="L908" s="135">
        <f t="shared" si="550"/>
        <v>473.91550614697195</v>
      </c>
      <c r="M908" s="135">
        <f t="shared" si="550"/>
        <v>15579.639073857019</v>
      </c>
      <c r="N908" s="135">
        <f t="shared" si="550"/>
        <v>14927.659684512881</v>
      </c>
      <c r="O908" s="135">
        <f t="shared" si="550"/>
        <v>0</v>
      </c>
      <c r="P908" s="135">
        <f t="shared" si="550"/>
        <v>0</v>
      </c>
      <c r="Q908" s="135">
        <f t="shared" si="550"/>
        <v>0</v>
      </c>
      <c r="R908" s="135">
        <f t="shared" si="550"/>
        <v>0</v>
      </c>
      <c r="S908" s="135">
        <f t="shared" si="550"/>
        <v>0</v>
      </c>
      <c r="T908" s="135">
        <f t="shared" si="550"/>
        <v>0</v>
      </c>
      <c r="U908" s="135">
        <f t="shared" si="550"/>
        <v>0</v>
      </c>
      <c r="V908" s="135">
        <f t="shared" si="550"/>
        <v>0</v>
      </c>
      <c r="W908" s="135">
        <f t="shared" si="550"/>
        <v>0</v>
      </c>
      <c r="X908" s="135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6">
        <v>39701</v>
      </c>
      <c r="E909" s="137" t="s">
        <v>318</v>
      </c>
      <c r="G909" s="43"/>
      <c r="H909" s="135"/>
      <c r="I909" s="42">
        <f>'Dep. Res. Class'!G$114</f>
        <v>0</v>
      </c>
      <c r="J909" s="135">
        <f t="shared" ref="J909:X909" si="551">+J114+J379+J644</f>
        <v>0</v>
      </c>
      <c r="K909" s="135">
        <f t="shared" si="551"/>
        <v>0</v>
      </c>
      <c r="L909" s="135">
        <f t="shared" si="551"/>
        <v>0</v>
      </c>
      <c r="M909" s="135">
        <f t="shared" si="551"/>
        <v>0</v>
      </c>
      <c r="N909" s="135">
        <f t="shared" si="551"/>
        <v>0</v>
      </c>
      <c r="O909" s="135">
        <f t="shared" si="551"/>
        <v>0</v>
      </c>
      <c r="P909" s="135">
        <f t="shared" si="551"/>
        <v>0</v>
      </c>
      <c r="Q909" s="135">
        <f t="shared" si="551"/>
        <v>0</v>
      </c>
      <c r="R909" s="135">
        <f t="shared" si="551"/>
        <v>0</v>
      </c>
      <c r="S909" s="135">
        <f t="shared" si="551"/>
        <v>0</v>
      </c>
      <c r="T909" s="135">
        <f t="shared" si="551"/>
        <v>0</v>
      </c>
      <c r="U909" s="135">
        <f t="shared" si="551"/>
        <v>0</v>
      </c>
      <c r="V909" s="135">
        <f t="shared" si="551"/>
        <v>0</v>
      </c>
      <c r="W909" s="135">
        <f t="shared" si="551"/>
        <v>0</v>
      </c>
      <c r="X909" s="135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6">
        <v>39702</v>
      </c>
      <c r="E910" s="137" t="s">
        <v>319</v>
      </c>
      <c r="G910" s="43"/>
      <c r="H910" s="135"/>
      <c r="I910" s="42">
        <f>'Dep. Res. Class'!G$115</f>
        <v>0</v>
      </c>
      <c r="J910" s="135">
        <f t="shared" ref="J910:X910" si="552">+J115+J380+J645</f>
        <v>0</v>
      </c>
      <c r="K910" s="135">
        <f t="shared" si="552"/>
        <v>0</v>
      </c>
      <c r="L910" s="135">
        <f t="shared" si="552"/>
        <v>0</v>
      </c>
      <c r="M910" s="135">
        <f t="shared" si="552"/>
        <v>0</v>
      </c>
      <c r="N910" s="135">
        <f t="shared" si="552"/>
        <v>0</v>
      </c>
      <c r="O910" s="135">
        <f t="shared" si="552"/>
        <v>0</v>
      </c>
      <c r="P910" s="135">
        <f t="shared" si="552"/>
        <v>0</v>
      </c>
      <c r="Q910" s="135">
        <f t="shared" si="552"/>
        <v>0</v>
      </c>
      <c r="R910" s="135">
        <f t="shared" si="552"/>
        <v>0</v>
      </c>
      <c r="S910" s="135">
        <f t="shared" si="552"/>
        <v>0</v>
      </c>
      <c r="T910" s="135">
        <f t="shared" si="552"/>
        <v>0</v>
      </c>
      <c r="U910" s="135">
        <f t="shared" si="552"/>
        <v>0</v>
      </c>
      <c r="V910" s="135">
        <f t="shared" si="552"/>
        <v>0</v>
      </c>
      <c r="W910" s="135">
        <f t="shared" si="552"/>
        <v>0</v>
      </c>
      <c r="X910" s="135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6">
        <v>39705</v>
      </c>
      <c r="E911" s="137" t="s">
        <v>320</v>
      </c>
      <c r="G911" s="43"/>
      <c r="H911" s="135"/>
      <c r="I911" s="42">
        <f>'Dep. Res. Class'!G$116</f>
        <v>0</v>
      </c>
      <c r="J911" s="135">
        <f t="shared" ref="J911:X911" si="553">+J116+J381+J646</f>
        <v>0</v>
      </c>
      <c r="K911" s="135">
        <f t="shared" si="553"/>
        <v>0</v>
      </c>
      <c r="L911" s="135">
        <f t="shared" si="553"/>
        <v>0</v>
      </c>
      <c r="M911" s="135">
        <f t="shared" si="553"/>
        <v>0</v>
      </c>
      <c r="N911" s="135">
        <f t="shared" si="553"/>
        <v>0</v>
      </c>
      <c r="O911" s="135">
        <f t="shared" si="553"/>
        <v>0</v>
      </c>
      <c r="P911" s="135">
        <f t="shared" si="553"/>
        <v>0</v>
      </c>
      <c r="Q911" s="135">
        <f t="shared" si="553"/>
        <v>0</v>
      </c>
      <c r="R911" s="135">
        <f t="shared" si="553"/>
        <v>0</v>
      </c>
      <c r="S911" s="135">
        <f t="shared" si="553"/>
        <v>0</v>
      </c>
      <c r="T911" s="135">
        <f t="shared" si="553"/>
        <v>0</v>
      </c>
      <c r="U911" s="135">
        <f t="shared" si="553"/>
        <v>0</v>
      </c>
      <c r="V911" s="135">
        <f t="shared" si="553"/>
        <v>0</v>
      </c>
      <c r="W911" s="135">
        <f t="shared" si="553"/>
        <v>0</v>
      </c>
      <c r="X911" s="135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6">
        <v>39800</v>
      </c>
      <c r="E912" s="137" t="s">
        <v>321</v>
      </c>
      <c r="G912" s="43"/>
      <c r="H912" s="135"/>
      <c r="I912" s="42">
        <f>'Dep. Res. Class'!G$117</f>
        <v>1693601.8127808045</v>
      </c>
      <c r="J912" s="135">
        <f t="shared" ref="J912:X912" si="554">+J117+J382+J647</f>
        <v>1027358.4977656375</v>
      </c>
      <c r="K912" s="135">
        <f t="shared" si="554"/>
        <v>405485.83654999494</v>
      </c>
      <c r="L912" s="135">
        <f t="shared" si="554"/>
        <v>3988.7724003756762</v>
      </c>
      <c r="M912" s="135">
        <f t="shared" si="554"/>
        <v>131128.08831864467</v>
      </c>
      <c r="N912" s="135">
        <f t="shared" si="554"/>
        <v>125640.61774615158</v>
      </c>
      <c r="O912" s="135">
        <f t="shared" si="554"/>
        <v>0</v>
      </c>
      <c r="P912" s="135">
        <f t="shared" si="554"/>
        <v>0</v>
      </c>
      <c r="Q912" s="135">
        <f t="shared" si="554"/>
        <v>0</v>
      </c>
      <c r="R912" s="135">
        <f t="shared" si="554"/>
        <v>0</v>
      </c>
      <c r="S912" s="135">
        <f t="shared" si="554"/>
        <v>0</v>
      </c>
      <c r="T912" s="135">
        <f t="shared" si="554"/>
        <v>0</v>
      </c>
      <c r="U912" s="135">
        <f t="shared" si="554"/>
        <v>0</v>
      </c>
      <c r="V912" s="135">
        <f t="shared" si="554"/>
        <v>0</v>
      </c>
      <c r="W912" s="135">
        <f t="shared" si="554"/>
        <v>0</v>
      </c>
      <c r="X912" s="135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6">
        <v>39900</v>
      </c>
      <c r="E913" s="137" t="s">
        <v>322</v>
      </c>
      <c r="G913" s="43"/>
      <c r="H913" s="135"/>
      <c r="I913" s="42">
        <f>'Dep. Res. Class'!G$118</f>
        <v>0</v>
      </c>
      <c r="J913" s="135">
        <f t="shared" ref="J913:X913" si="555">+J118+J383+J648</f>
        <v>0</v>
      </c>
      <c r="K913" s="135">
        <f t="shared" si="555"/>
        <v>0</v>
      </c>
      <c r="L913" s="135">
        <f t="shared" si="555"/>
        <v>0</v>
      </c>
      <c r="M913" s="135">
        <f t="shared" si="555"/>
        <v>0</v>
      </c>
      <c r="N913" s="135">
        <f t="shared" si="555"/>
        <v>0</v>
      </c>
      <c r="O913" s="135">
        <f t="shared" si="555"/>
        <v>0</v>
      </c>
      <c r="P913" s="135">
        <f t="shared" si="555"/>
        <v>0</v>
      </c>
      <c r="Q913" s="135">
        <f t="shared" si="555"/>
        <v>0</v>
      </c>
      <c r="R913" s="135">
        <f t="shared" si="555"/>
        <v>0</v>
      </c>
      <c r="S913" s="135">
        <f t="shared" si="555"/>
        <v>0</v>
      </c>
      <c r="T913" s="135">
        <f t="shared" si="555"/>
        <v>0</v>
      </c>
      <c r="U913" s="135">
        <f t="shared" si="555"/>
        <v>0</v>
      </c>
      <c r="V913" s="135">
        <f t="shared" si="555"/>
        <v>0</v>
      </c>
      <c r="W913" s="135">
        <f t="shared" si="555"/>
        <v>0</v>
      </c>
      <c r="X913" s="135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6">
        <v>39901</v>
      </c>
      <c r="E914" s="137" t="s">
        <v>323</v>
      </c>
      <c r="G914" s="43"/>
      <c r="H914" s="135"/>
      <c r="I914" s="42">
        <f>'Dep. Res. Class'!G$119</f>
        <v>4684.6499999999978</v>
      </c>
      <c r="J914" s="135">
        <f t="shared" ref="J914:X914" si="556">+J119+J384+J649</f>
        <v>2841.7630107843383</v>
      </c>
      <c r="K914" s="135">
        <f t="shared" si="556"/>
        <v>1121.6091113382533</v>
      </c>
      <c r="L914" s="135">
        <f t="shared" si="556"/>
        <v>11.033291582711804</v>
      </c>
      <c r="M914" s="135">
        <f t="shared" si="556"/>
        <v>362.71170372291243</v>
      </c>
      <c r="N914" s="135">
        <f t="shared" si="556"/>
        <v>347.53288257178218</v>
      </c>
      <c r="O914" s="135">
        <f t="shared" si="556"/>
        <v>0</v>
      </c>
      <c r="P914" s="135">
        <f t="shared" si="556"/>
        <v>0</v>
      </c>
      <c r="Q914" s="135">
        <f t="shared" si="556"/>
        <v>0</v>
      </c>
      <c r="R914" s="135">
        <f t="shared" si="556"/>
        <v>0</v>
      </c>
      <c r="S914" s="135">
        <f t="shared" si="556"/>
        <v>0</v>
      </c>
      <c r="T914" s="135">
        <f t="shared" si="556"/>
        <v>0</v>
      </c>
      <c r="U914" s="135">
        <f t="shared" si="556"/>
        <v>0</v>
      </c>
      <c r="V914" s="135">
        <f t="shared" si="556"/>
        <v>0</v>
      </c>
      <c r="W914" s="135">
        <f t="shared" si="556"/>
        <v>0</v>
      </c>
      <c r="X914" s="135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6">
        <v>39902</v>
      </c>
      <c r="E915" s="137" t="s">
        <v>324</v>
      </c>
      <c r="G915" s="43"/>
      <c r="H915" s="135"/>
      <c r="I915" s="42">
        <f>'Dep. Res. Class'!G$120</f>
        <v>0</v>
      </c>
      <c r="J915" s="135">
        <f t="shared" ref="J915:X915" si="557">+J120+J385+J650</f>
        <v>0</v>
      </c>
      <c r="K915" s="135">
        <f t="shared" si="557"/>
        <v>0</v>
      </c>
      <c r="L915" s="135">
        <f t="shared" si="557"/>
        <v>0</v>
      </c>
      <c r="M915" s="135">
        <f t="shared" si="557"/>
        <v>0</v>
      </c>
      <c r="N915" s="135">
        <f t="shared" si="557"/>
        <v>0</v>
      </c>
      <c r="O915" s="135">
        <f t="shared" si="557"/>
        <v>0</v>
      </c>
      <c r="P915" s="135">
        <f t="shared" si="557"/>
        <v>0</v>
      </c>
      <c r="Q915" s="135">
        <f t="shared" si="557"/>
        <v>0</v>
      </c>
      <c r="R915" s="135">
        <f t="shared" si="557"/>
        <v>0</v>
      </c>
      <c r="S915" s="135">
        <f t="shared" si="557"/>
        <v>0</v>
      </c>
      <c r="T915" s="135">
        <f t="shared" si="557"/>
        <v>0</v>
      </c>
      <c r="U915" s="135">
        <f t="shared" si="557"/>
        <v>0</v>
      </c>
      <c r="V915" s="135">
        <f t="shared" si="557"/>
        <v>0</v>
      </c>
      <c r="W915" s="135">
        <f t="shared" si="557"/>
        <v>0</v>
      </c>
      <c r="X915" s="135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6">
        <v>39903</v>
      </c>
      <c r="E916" s="137" t="s">
        <v>325</v>
      </c>
      <c r="G916" s="43"/>
      <c r="H916" s="135"/>
      <c r="I916" s="42">
        <f>'Dep. Res. Class'!G$121</f>
        <v>48594.707499999968</v>
      </c>
      <c r="J916" s="135">
        <f t="shared" ref="J916:X916" si="558">+J121+J386+J651</f>
        <v>29478.113048655548</v>
      </c>
      <c r="K916" s="135">
        <f t="shared" si="558"/>
        <v>11634.650762558002</v>
      </c>
      <c r="L916" s="135">
        <f t="shared" si="558"/>
        <v>114.45029558752351</v>
      </c>
      <c r="M916" s="135">
        <f t="shared" si="558"/>
        <v>3762.4730020901425</v>
      </c>
      <c r="N916" s="135">
        <f t="shared" si="558"/>
        <v>3605.0203911087483</v>
      </c>
      <c r="O916" s="135">
        <f t="shared" si="558"/>
        <v>0</v>
      </c>
      <c r="P916" s="135">
        <f t="shared" si="558"/>
        <v>0</v>
      </c>
      <c r="Q916" s="135">
        <f t="shared" si="558"/>
        <v>0</v>
      </c>
      <c r="R916" s="135">
        <f t="shared" si="558"/>
        <v>0</v>
      </c>
      <c r="S916" s="135">
        <f t="shared" si="558"/>
        <v>0</v>
      </c>
      <c r="T916" s="135">
        <f t="shared" si="558"/>
        <v>0</v>
      </c>
      <c r="U916" s="135">
        <f t="shared" si="558"/>
        <v>0</v>
      </c>
      <c r="V916" s="135">
        <f t="shared" si="558"/>
        <v>0</v>
      </c>
      <c r="W916" s="135">
        <f t="shared" si="558"/>
        <v>0</v>
      </c>
      <c r="X916" s="135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6">
        <v>39904</v>
      </c>
      <c r="E917" s="137" t="s">
        <v>326</v>
      </c>
      <c r="G917" s="43"/>
      <c r="H917" s="135"/>
      <c r="I917" s="42">
        <f>'Dep. Res. Class'!G$122</f>
        <v>0</v>
      </c>
      <c r="J917" s="135">
        <f t="shared" ref="J917:X917" si="559">+J122+J387+J652</f>
        <v>0</v>
      </c>
      <c r="K917" s="135">
        <f t="shared" si="559"/>
        <v>0</v>
      </c>
      <c r="L917" s="135">
        <f t="shared" si="559"/>
        <v>0</v>
      </c>
      <c r="M917" s="135">
        <f t="shared" si="559"/>
        <v>0</v>
      </c>
      <c r="N917" s="135">
        <f t="shared" si="559"/>
        <v>0</v>
      </c>
      <c r="O917" s="135">
        <f t="shared" si="559"/>
        <v>0</v>
      </c>
      <c r="P917" s="135">
        <f t="shared" si="559"/>
        <v>0</v>
      </c>
      <c r="Q917" s="135">
        <f t="shared" si="559"/>
        <v>0</v>
      </c>
      <c r="R917" s="135">
        <f t="shared" si="559"/>
        <v>0</v>
      </c>
      <c r="S917" s="135">
        <f t="shared" si="559"/>
        <v>0</v>
      </c>
      <c r="T917" s="135">
        <f t="shared" si="559"/>
        <v>0</v>
      </c>
      <c r="U917" s="135">
        <f t="shared" si="559"/>
        <v>0</v>
      </c>
      <c r="V917" s="135">
        <f t="shared" si="559"/>
        <v>0</v>
      </c>
      <c r="W917" s="135">
        <f t="shared" si="559"/>
        <v>0</v>
      </c>
      <c r="X917" s="135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6">
        <v>39905</v>
      </c>
      <c r="E918" s="137" t="s">
        <v>327</v>
      </c>
      <c r="G918" s="43"/>
      <c r="H918" s="135"/>
      <c r="I918" s="42">
        <f>'Dep. Res. Class'!G$123</f>
        <v>0</v>
      </c>
      <c r="J918" s="135">
        <f t="shared" ref="J918:X918" si="560">+J123+J388+J653</f>
        <v>0</v>
      </c>
      <c r="K918" s="135">
        <f t="shared" si="560"/>
        <v>0</v>
      </c>
      <c r="L918" s="135">
        <f t="shared" si="560"/>
        <v>0</v>
      </c>
      <c r="M918" s="135">
        <f t="shared" si="560"/>
        <v>0</v>
      </c>
      <c r="N918" s="135">
        <f t="shared" si="560"/>
        <v>0</v>
      </c>
      <c r="O918" s="135">
        <f t="shared" si="560"/>
        <v>0</v>
      </c>
      <c r="P918" s="135">
        <f t="shared" si="560"/>
        <v>0</v>
      </c>
      <c r="Q918" s="135">
        <f t="shared" si="560"/>
        <v>0</v>
      </c>
      <c r="R918" s="135">
        <f t="shared" si="560"/>
        <v>0</v>
      </c>
      <c r="S918" s="135">
        <f t="shared" si="560"/>
        <v>0</v>
      </c>
      <c r="T918" s="135">
        <f t="shared" si="560"/>
        <v>0</v>
      </c>
      <c r="U918" s="135">
        <f t="shared" si="560"/>
        <v>0</v>
      </c>
      <c r="V918" s="135">
        <f t="shared" si="560"/>
        <v>0</v>
      </c>
      <c r="W918" s="135">
        <f t="shared" si="560"/>
        <v>0</v>
      </c>
      <c r="X918" s="135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6">
        <v>39906</v>
      </c>
      <c r="E919" s="137" t="s">
        <v>328</v>
      </c>
      <c r="G919" s="43"/>
      <c r="H919" s="135"/>
      <c r="I919" s="42">
        <f>'Dep. Res. Class'!G$124</f>
        <v>1069984.166086003</v>
      </c>
      <c r="J919" s="135">
        <f t="shared" ref="J919:X919" si="561">+J124+J389+J654</f>
        <v>649064.80213209742</v>
      </c>
      <c r="K919" s="135">
        <f t="shared" si="561"/>
        <v>256177.9406507902</v>
      </c>
      <c r="L919" s="135">
        <f t="shared" si="561"/>
        <v>2520.0275993535502</v>
      </c>
      <c r="M919" s="135">
        <f t="shared" si="561"/>
        <v>82844.135599798043</v>
      </c>
      <c r="N919" s="135">
        <f t="shared" si="561"/>
        <v>79377.26010396365</v>
      </c>
      <c r="O919" s="135">
        <f t="shared" si="561"/>
        <v>0</v>
      </c>
      <c r="P919" s="135">
        <f t="shared" si="561"/>
        <v>0</v>
      </c>
      <c r="Q919" s="135">
        <f t="shared" si="561"/>
        <v>0</v>
      </c>
      <c r="R919" s="135">
        <f t="shared" si="561"/>
        <v>0</v>
      </c>
      <c r="S919" s="135">
        <f t="shared" si="561"/>
        <v>0</v>
      </c>
      <c r="T919" s="135">
        <f t="shared" si="561"/>
        <v>0</v>
      </c>
      <c r="U919" s="135">
        <f t="shared" si="561"/>
        <v>0</v>
      </c>
      <c r="V919" s="135">
        <f t="shared" si="561"/>
        <v>0</v>
      </c>
      <c r="W919" s="135">
        <f t="shared" si="561"/>
        <v>0</v>
      </c>
      <c r="X919" s="135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6">
        <v>39907</v>
      </c>
      <c r="E920" s="137" t="s">
        <v>329</v>
      </c>
      <c r="G920" s="43"/>
      <c r="H920" s="135"/>
      <c r="I920" s="42">
        <f>'Dep. Res. Class'!G$125</f>
        <v>0</v>
      </c>
      <c r="J920" s="135">
        <f t="shared" ref="J920:X920" si="562">+J125+J390+J655</f>
        <v>0</v>
      </c>
      <c r="K920" s="135">
        <f t="shared" si="562"/>
        <v>0</v>
      </c>
      <c r="L920" s="135">
        <f t="shared" si="562"/>
        <v>0</v>
      </c>
      <c r="M920" s="135">
        <f t="shared" si="562"/>
        <v>0</v>
      </c>
      <c r="N920" s="135">
        <f t="shared" si="562"/>
        <v>0</v>
      </c>
      <c r="O920" s="135">
        <f t="shared" si="562"/>
        <v>0</v>
      </c>
      <c r="P920" s="135">
        <f t="shared" si="562"/>
        <v>0</v>
      </c>
      <c r="Q920" s="135">
        <f t="shared" si="562"/>
        <v>0</v>
      </c>
      <c r="R920" s="135">
        <f t="shared" si="562"/>
        <v>0</v>
      </c>
      <c r="S920" s="135">
        <f t="shared" si="562"/>
        <v>0</v>
      </c>
      <c r="T920" s="135">
        <f t="shared" si="562"/>
        <v>0</v>
      </c>
      <c r="U920" s="135">
        <f t="shared" si="562"/>
        <v>0</v>
      </c>
      <c r="V920" s="135">
        <f t="shared" si="562"/>
        <v>0</v>
      </c>
      <c r="W920" s="135">
        <f t="shared" si="562"/>
        <v>0</v>
      </c>
      <c r="X920" s="135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6">
        <v>39908</v>
      </c>
      <c r="E921" s="137" t="s">
        <v>330</v>
      </c>
      <c r="G921" s="43"/>
      <c r="H921" s="135"/>
      <c r="I921" s="42">
        <f>'Dep. Res. Class'!G$126</f>
        <v>0</v>
      </c>
      <c r="J921" s="135">
        <f t="shared" ref="J921:X921" si="563">+J126+J391+J656</f>
        <v>0</v>
      </c>
      <c r="K921" s="135">
        <f t="shared" si="563"/>
        <v>0</v>
      </c>
      <c r="L921" s="135">
        <f t="shared" si="563"/>
        <v>0</v>
      </c>
      <c r="M921" s="135">
        <f t="shared" si="563"/>
        <v>0</v>
      </c>
      <c r="N921" s="135">
        <f t="shared" si="563"/>
        <v>0</v>
      </c>
      <c r="O921" s="135">
        <f t="shared" si="563"/>
        <v>0</v>
      </c>
      <c r="P921" s="135">
        <f t="shared" si="563"/>
        <v>0</v>
      </c>
      <c r="Q921" s="135">
        <f t="shared" si="563"/>
        <v>0</v>
      </c>
      <c r="R921" s="135">
        <f t="shared" si="563"/>
        <v>0</v>
      </c>
      <c r="S921" s="135">
        <f t="shared" si="563"/>
        <v>0</v>
      </c>
      <c r="T921" s="135">
        <f t="shared" si="563"/>
        <v>0</v>
      </c>
      <c r="U921" s="135">
        <f t="shared" si="563"/>
        <v>0</v>
      </c>
      <c r="V921" s="135">
        <f t="shared" si="563"/>
        <v>0</v>
      </c>
      <c r="W921" s="135">
        <f t="shared" si="563"/>
        <v>0</v>
      </c>
      <c r="X921" s="135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6">
        <v>39909</v>
      </c>
      <c r="E922" s="137" t="s">
        <v>331</v>
      </c>
      <c r="G922" s="43"/>
      <c r="H922" s="135"/>
      <c r="I922" s="42">
        <f>'Dep. Res. Class'!G$127</f>
        <v>123343.37611634612</v>
      </c>
      <c r="J922" s="135">
        <f t="shared" ref="J922:X922" si="564">+J127+J392+J657</f>
        <v>74821.522178325569</v>
      </c>
      <c r="K922" s="135">
        <f t="shared" si="564"/>
        <v>29531.139887785634</v>
      </c>
      <c r="L922" s="135">
        <f t="shared" si="564"/>
        <v>290.49842218473924</v>
      </c>
      <c r="M922" s="135">
        <f t="shared" si="564"/>
        <v>9549.931391693277</v>
      </c>
      <c r="N922" s="135">
        <f t="shared" si="564"/>
        <v>9150.2842363568889</v>
      </c>
      <c r="O922" s="135">
        <f t="shared" si="564"/>
        <v>0</v>
      </c>
      <c r="P922" s="135">
        <f t="shared" si="564"/>
        <v>0</v>
      </c>
      <c r="Q922" s="135">
        <f t="shared" si="564"/>
        <v>0</v>
      </c>
      <c r="R922" s="135">
        <f t="shared" si="564"/>
        <v>0</v>
      </c>
      <c r="S922" s="135">
        <f t="shared" si="564"/>
        <v>0</v>
      </c>
      <c r="T922" s="135">
        <f t="shared" si="564"/>
        <v>0</v>
      </c>
      <c r="U922" s="135">
        <f t="shared" si="564"/>
        <v>0</v>
      </c>
      <c r="V922" s="135">
        <f t="shared" si="564"/>
        <v>0</v>
      </c>
      <c r="W922" s="135">
        <f t="shared" si="564"/>
        <v>0</v>
      </c>
      <c r="X922" s="135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46"/>
      <c r="E923" s="137" t="s">
        <v>332</v>
      </c>
      <c r="G923" s="43"/>
      <c r="H923" s="135"/>
      <c r="I923" s="42">
        <f>'Dep. Res. Class'!G$128</f>
        <v>0</v>
      </c>
      <c r="J923" s="135">
        <f t="shared" ref="J923:X923" si="565">+J128+J393+J658</f>
        <v>0</v>
      </c>
      <c r="K923" s="135">
        <f t="shared" si="565"/>
        <v>0</v>
      </c>
      <c r="L923" s="135">
        <f t="shared" si="565"/>
        <v>0</v>
      </c>
      <c r="M923" s="135">
        <f t="shared" si="565"/>
        <v>0</v>
      </c>
      <c r="N923" s="135">
        <f t="shared" si="565"/>
        <v>0</v>
      </c>
      <c r="O923" s="135">
        <f t="shared" si="565"/>
        <v>0</v>
      </c>
      <c r="P923" s="135">
        <f t="shared" si="565"/>
        <v>0</v>
      </c>
      <c r="Q923" s="135">
        <f t="shared" si="565"/>
        <v>0</v>
      </c>
      <c r="R923" s="135">
        <f t="shared" si="565"/>
        <v>0</v>
      </c>
      <c r="S923" s="135">
        <f t="shared" si="565"/>
        <v>0</v>
      </c>
      <c r="T923" s="135">
        <f t="shared" si="565"/>
        <v>0</v>
      </c>
      <c r="U923" s="135">
        <f t="shared" si="565"/>
        <v>0</v>
      </c>
      <c r="V923" s="135">
        <f t="shared" si="565"/>
        <v>0</v>
      </c>
      <c r="W923" s="135">
        <f t="shared" si="565"/>
        <v>0</v>
      </c>
      <c r="X923" s="135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6"/>
      <c r="E924" s="137" t="s">
        <v>366</v>
      </c>
      <c r="G924" s="43"/>
      <c r="H924" s="135"/>
      <c r="I924" s="42">
        <f>'Dep. Res. Class'!G$129</f>
        <v>-3312254.5999999987</v>
      </c>
      <c r="J924" s="135">
        <f t="shared" ref="J924:X924" si="567">+J129+J394+J659</f>
        <v>-2009252.0475553721</v>
      </c>
      <c r="K924" s="135">
        <f t="shared" si="567"/>
        <v>-793027.21407832869</v>
      </c>
      <c r="L924" s="135">
        <f t="shared" si="567"/>
        <v>-7801.0247933097362</v>
      </c>
      <c r="M924" s="135">
        <f t="shared" si="567"/>
        <v>-256453.2054966868</v>
      </c>
      <c r="N924" s="135">
        <f t="shared" si="567"/>
        <v>-245721.1080763014</v>
      </c>
      <c r="O924" s="135">
        <f t="shared" si="567"/>
        <v>0</v>
      </c>
      <c r="P924" s="135">
        <f t="shared" si="567"/>
        <v>0</v>
      </c>
      <c r="Q924" s="135">
        <f t="shared" si="567"/>
        <v>0</v>
      </c>
      <c r="R924" s="135">
        <f t="shared" si="567"/>
        <v>0</v>
      </c>
      <c r="S924" s="135">
        <f t="shared" si="567"/>
        <v>0</v>
      </c>
      <c r="T924" s="135">
        <f t="shared" si="567"/>
        <v>0</v>
      </c>
      <c r="U924" s="135">
        <f t="shared" si="567"/>
        <v>0</v>
      </c>
      <c r="V924" s="135">
        <f t="shared" si="567"/>
        <v>0</v>
      </c>
      <c r="W924" s="135">
        <f t="shared" si="567"/>
        <v>0</v>
      </c>
      <c r="X924" s="135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6"/>
      <c r="E925" s="153" t="s">
        <v>473</v>
      </c>
      <c r="G925" s="43"/>
      <c r="H925" s="135"/>
      <c r="I925" s="42">
        <f>'Dep. Res. Class'!G$130</f>
        <v>0</v>
      </c>
      <c r="J925" s="135">
        <f t="shared" ref="J925:X925" si="569">+J130+J395+J660</f>
        <v>0</v>
      </c>
      <c r="K925" s="135">
        <f t="shared" si="569"/>
        <v>0</v>
      </c>
      <c r="L925" s="135">
        <f t="shared" si="569"/>
        <v>0</v>
      </c>
      <c r="M925" s="135">
        <f t="shared" si="569"/>
        <v>0</v>
      </c>
      <c r="N925" s="135">
        <f t="shared" si="569"/>
        <v>0</v>
      </c>
      <c r="O925" s="135">
        <f t="shared" si="569"/>
        <v>0</v>
      </c>
      <c r="P925" s="135">
        <f t="shared" si="569"/>
        <v>0</v>
      </c>
      <c r="Q925" s="135">
        <f t="shared" si="569"/>
        <v>0</v>
      </c>
      <c r="R925" s="135">
        <f t="shared" si="569"/>
        <v>0</v>
      </c>
      <c r="S925" s="135">
        <f t="shared" si="569"/>
        <v>0</v>
      </c>
      <c r="T925" s="135">
        <f t="shared" si="569"/>
        <v>0</v>
      </c>
      <c r="U925" s="135">
        <f t="shared" si="569"/>
        <v>0</v>
      </c>
      <c r="V925" s="135">
        <f t="shared" si="569"/>
        <v>0</v>
      </c>
      <c r="W925" s="135">
        <f t="shared" si="569"/>
        <v>0</v>
      </c>
      <c r="X925" s="135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0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4795362.0439442853</v>
      </c>
      <c r="J927" s="135">
        <f>SUM(J890:J925)</f>
        <v>2908922.2204006817</v>
      </c>
      <c r="K927" s="135">
        <f t="shared" ref="K927:X927" si="570">SUM(K890:K925)</f>
        <v>1148116.0301524219</v>
      </c>
      <c r="L927" s="135">
        <f t="shared" si="570"/>
        <v>11294.040680841934</v>
      </c>
      <c r="M927" s="135">
        <f t="shared" si="570"/>
        <v>371283.64700185083</v>
      </c>
      <c r="N927" s="135">
        <f t="shared" si="570"/>
        <v>355746.10570848861</v>
      </c>
      <c r="O927" s="135">
        <f t="shared" si="570"/>
        <v>0</v>
      </c>
      <c r="P927" s="135">
        <f t="shared" si="570"/>
        <v>0</v>
      </c>
      <c r="Q927" s="135">
        <f t="shared" si="570"/>
        <v>0</v>
      </c>
      <c r="R927" s="135">
        <f t="shared" si="570"/>
        <v>0</v>
      </c>
      <c r="S927" s="135">
        <f t="shared" si="570"/>
        <v>0</v>
      </c>
      <c r="T927" s="135">
        <f t="shared" si="570"/>
        <v>0</v>
      </c>
      <c r="U927" s="135">
        <f t="shared" si="570"/>
        <v>0</v>
      </c>
      <c r="V927" s="135">
        <f t="shared" si="570"/>
        <v>0</v>
      </c>
      <c r="W927" s="135">
        <f t="shared" si="570"/>
        <v>0</v>
      </c>
      <c r="X927" s="135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0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365</v>
      </c>
      <c r="E929" s="44"/>
      <c r="G929" s="43"/>
      <c r="H929" s="44"/>
      <c r="I929" s="42">
        <f>'Dep. Res. Class'!G$134</f>
        <v>183186229.3577978</v>
      </c>
      <c r="J929" s="42">
        <f>J927+J886+J860+J847+J825+J813</f>
        <v>111499590.72751649</v>
      </c>
      <c r="K929" s="42">
        <f t="shared" ref="K929:X929" si="571">K927+K886+K860+K847+K825+K813</f>
        <v>46536053.724601641</v>
      </c>
      <c r="L929" s="42">
        <f t="shared" si="571"/>
        <v>412178.11192537524</v>
      </c>
      <c r="M929" s="42">
        <f t="shared" si="571"/>
        <v>12689181.86190919</v>
      </c>
      <c r="N929" s="42">
        <f t="shared" si="571"/>
        <v>12049224.93184513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0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358</v>
      </c>
      <c r="E931" s="44"/>
      <c r="G931" s="43"/>
      <c r="H931" s="44"/>
      <c r="I931" s="42"/>
      <c r="J931" s="150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0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333</v>
      </c>
      <c r="E933" s="44"/>
      <c r="G933" s="43"/>
      <c r="H933" s="44"/>
      <c r="I933" s="42"/>
      <c r="J933" s="150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0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6">
        <v>30100</v>
      </c>
      <c r="D935" s="44"/>
      <c r="E935" s="137" t="s">
        <v>334</v>
      </c>
      <c r="G935" s="43"/>
      <c r="H935" s="135"/>
      <c r="I935" s="42">
        <f>'Dep. Res. Class'!G$140</f>
        <v>0</v>
      </c>
      <c r="J935" s="135">
        <f t="shared" ref="J935:X935" si="572">+J140+J405+J670</f>
        <v>0</v>
      </c>
      <c r="K935" s="135">
        <f t="shared" si="572"/>
        <v>0</v>
      </c>
      <c r="L935" s="135">
        <f t="shared" si="572"/>
        <v>0</v>
      </c>
      <c r="M935" s="135">
        <f t="shared" si="572"/>
        <v>0</v>
      </c>
      <c r="N935" s="135">
        <f t="shared" si="572"/>
        <v>0</v>
      </c>
      <c r="O935" s="135">
        <f t="shared" si="572"/>
        <v>0</v>
      </c>
      <c r="P935" s="135">
        <f t="shared" si="572"/>
        <v>0</v>
      </c>
      <c r="Q935" s="135">
        <f t="shared" si="572"/>
        <v>0</v>
      </c>
      <c r="R935" s="135">
        <f t="shared" si="572"/>
        <v>0</v>
      </c>
      <c r="S935" s="135">
        <f t="shared" si="572"/>
        <v>0</v>
      </c>
      <c r="T935" s="135">
        <f t="shared" si="572"/>
        <v>0</v>
      </c>
      <c r="U935" s="135">
        <f t="shared" si="572"/>
        <v>0</v>
      </c>
      <c r="V935" s="135">
        <f t="shared" si="572"/>
        <v>0</v>
      </c>
      <c r="W935" s="135">
        <f t="shared" si="572"/>
        <v>0</v>
      </c>
      <c r="X935" s="135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6">
        <v>30200</v>
      </c>
      <c r="D936" s="44"/>
      <c r="E936" s="137" t="s">
        <v>196</v>
      </c>
      <c r="G936" s="43"/>
      <c r="H936" s="135"/>
      <c r="I936" s="42">
        <f>'Dep. Res. Class'!G$141</f>
        <v>0</v>
      </c>
      <c r="J936" s="135">
        <f t="shared" ref="J936:X936" si="573">+J141+J406+J671</f>
        <v>0</v>
      </c>
      <c r="K936" s="135">
        <f t="shared" si="573"/>
        <v>0</v>
      </c>
      <c r="L936" s="135">
        <f t="shared" si="573"/>
        <v>0</v>
      </c>
      <c r="M936" s="135">
        <f t="shared" si="573"/>
        <v>0</v>
      </c>
      <c r="N936" s="135">
        <f t="shared" si="573"/>
        <v>0</v>
      </c>
      <c r="O936" s="135">
        <f t="shared" si="573"/>
        <v>0</v>
      </c>
      <c r="P936" s="135">
        <f t="shared" si="573"/>
        <v>0</v>
      </c>
      <c r="Q936" s="135">
        <f t="shared" si="573"/>
        <v>0</v>
      </c>
      <c r="R936" s="135">
        <f t="shared" si="573"/>
        <v>0</v>
      </c>
      <c r="S936" s="135">
        <f t="shared" si="573"/>
        <v>0</v>
      </c>
      <c r="T936" s="135">
        <f t="shared" si="573"/>
        <v>0</v>
      </c>
      <c r="U936" s="135">
        <f t="shared" si="573"/>
        <v>0</v>
      </c>
      <c r="V936" s="135">
        <f t="shared" si="573"/>
        <v>0</v>
      </c>
      <c r="W936" s="135">
        <f t="shared" si="573"/>
        <v>0</v>
      </c>
      <c r="X936" s="135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8">
        <v>30300</v>
      </c>
      <c r="D937" s="44"/>
      <c r="E937" s="137" t="s">
        <v>335</v>
      </c>
      <c r="G937" s="43"/>
      <c r="H937" s="135"/>
      <c r="I937" s="42">
        <f>'Dep. Res. Class'!G$142</f>
        <v>0</v>
      </c>
      <c r="J937" s="135">
        <f t="shared" ref="J937:X937" si="575">+J142+J407+J672</f>
        <v>0</v>
      </c>
      <c r="K937" s="135">
        <f t="shared" si="575"/>
        <v>0</v>
      </c>
      <c r="L937" s="135">
        <f t="shared" si="575"/>
        <v>0</v>
      </c>
      <c r="M937" s="135">
        <f t="shared" si="575"/>
        <v>0</v>
      </c>
      <c r="N937" s="135">
        <f t="shared" si="575"/>
        <v>0</v>
      </c>
      <c r="O937" s="135">
        <f t="shared" si="575"/>
        <v>0</v>
      </c>
      <c r="P937" s="135">
        <f t="shared" si="575"/>
        <v>0</v>
      </c>
      <c r="Q937" s="135">
        <f t="shared" si="575"/>
        <v>0</v>
      </c>
      <c r="R937" s="135">
        <f t="shared" si="575"/>
        <v>0</v>
      </c>
      <c r="S937" s="135">
        <f t="shared" si="575"/>
        <v>0</v>
      </c>
      <c r="T937" s="135">
        <f t="shared" si="575"/>
        <v>0</v>
      </c>
      <c r="U937" s="135">
        <f t="shared" si="575"/>
        <v>0</v>
      </c>
      <c r="V937" s="135">
        <f t="shared" si="575"/>
        <v>0</v>
      </c>
      <c r="W937" s="135">
        <f t="shared" si="575"/>
        <v>0</v>
      </c>
      <c r="X937" s="135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0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336</v>
      </c>
      <c r="E939" s="44"/>
      <c r="G939" s="43"/>
      <c r="H939" s="44"/>
      <c r="I939" s="42"/>
      <c r="J939" s="150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0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0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0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1">
        <v>37400</v>
      </c>
      <c r="E943" s="137" t="s">
        <v>125</v>
      </c>
      <c r="G943" s="43"/>
      <c r="H943" s="135"/>
      <c r="I943" s="42">
        <f>'Dep. Res. Class'!G$148</f>
        <v>0</v>
      </c>
      <c r="J943" s="135">
        <f t="shared" ref="J943:X943" si="576">+J148+J413+J678</f>
        <v>0</v>
      </c>
      <c r="K943" s="135">
        <f t="shared" si="576"/>
        <v>0</v>
      </c>
      <c r="L943" s="135">
        <f t="shared" si="576"/>
        <v>0</v>
      </c>
      <c r="M943" s="135">
        <f t="shared" si="576"/>
        <v>0</v>
      </c>
      <c r="N943" s="135">
        <f t="shared" si="576"/>
        <v>0</v>
      </c>
      <c r="O943" s="135">
        <f t="shared" si="576"/>
        <v>0</v>
      </c>
      <c r="P943" s="135">
        <f t="shared" si="576"/>
        <v>0</v>
      </c>
      <c r="Q943" s="135">
        <f t="shared" si="576"/>
        <v>0</v>
      </c>
      <c r="R943" s="135">
        <f t="shared" si="576"/>
        <v>0</v>
      </c>
      <c r="S943" s="135">
        <f t="shared" si="576"/>
        <v>0</v>
      </c>
      <c r="T943" s="135">
        <f t="shared" si="576"/>
        <v>0</v>
      </c>
      <c r="U943" s="135">
        <f t="shared" si="576"/>
        <v>0</v>
      </c>
      <c r="V943" s="135">
        <f t="shared" si="576"/>
        <v>0</v>
      </c>
      <c r="W943" s="135">
        <f t="shared" si="576"/>
        <v>0</v>
      </c>
      <c r="X943" s="135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1">
        <v>39001</v>
      </c>
      <c r="E944" s="137" t="s">
        <v>302</v>
      </c>
      <c r="G944" s="43"/>
      <c r="H944" s="135"/>
      <c r="I944" s="42">
        <f>'Dep. Res. Class'!G$149</f>
        <v>50737.447365533102</v>
      </c>
      <c r="J944" s="135">
        <f t="shared" ref="J944:X944" si="578">+J149+J414+J679</f>
        <v>30777.923897193876</v>
      </c>
      <c r="K944" s="135">
        <f t="shared" si="578"/>
        <v>12147.670210416361</v>
      </c>
      <c r="L944" s="135">
        <f t="shared" si="578"/>
        <v>119.49687830391166</v>
      </c>
      <c r="M944" s="135">
        <f t="shared" si="578"/>
        <v>3928.3758608442708</v>
      </c>
      <c r="N944" s="135">
        <f t="shared" si="578"/>
        <v>3763.9805187746792</v>
      </c>
      <c r="O944" s="135">
        <f t="shared" si="578"/>
        <v>0</v>
      </c>
      <c r="P944" s="135">
        <f t="shared" si="578"/>
        <v>0</v>
      </c>
      <c r="Q944" s="135">
        <f t="shared" si="578"/>
        <v>0</v>
      </c>
      <c r="R944" s="135">
        <f t="shared" si="578"/>
        <v>0</v>
      </c>
      <c r="S944" s="135">
        <f t="shared" si="578"/>
        <v>0</v>
      </c>
      <c r="T944" s="135">
        <f t="shared" si="578"/>
        <v>0</v>
      </c>
      <c r="U944" s="135">
        <f t="shared" si="578"/>
        <v>0</v>
      </c>
      <c r="V944" s="135">
        <f t="shared" si="578"/>
        <v>0</v>
      </c>
      <c r="W944" s="135">
        <f t="shared" si="578"/>
        <v>0</v>
      </c>
      <c r="X944" s="135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1">
        <v>36602</v>
      </c>
      <c r="E945" s="137" t="s">
        <v>149</v>
      </c>
      <c r="G945" s="43"/>
      <c r="H945" s="135"/>
      <c r="I945" s="42">
        <f>'Dep. Res. Class'!G$150</f>
        <v>0</v>
      </c>
      <c r="J945" s="135">
        <f t="shared" ref="J945:X945" si="579">+J150+J415+J680</f>
        <v>0</v>
      </c>
      <c r="K945" s="135">
        <f t="shared" si="579"/>
        <v>0</v>
      </c>
      <c r="L945" s="135">
        <f t="shared" si="579"/>
        <v>0</v>
      </c>
      <c r="M945" s="135">
        <f t="shared" si="579"/>
        <v>0</v>
      </c>
      <c r="N945" s="135">
        <f t="shared" si="579"/>
        <v>0</v>
      </c>
      <c r="O945" s="135">
        <f t="shared" si="579"/>
        <v>0</v>
      </c>
      <c r="P945" s="135">
        <f t="shared" si="579"/>
        <v>0</v>
      </c>
      <c r="Q945" s="135">
        <f t="shared" si="579"/>
        <v>0</v>
      </c>
      <c r="R945" s="135">
        <f t="shared" si="579"/>
        <v>0</v>
      </c>
      <c r="S945" s="135">
        <f t="shared" si="579"/>
        <v>0</v>
      </c>
      <c r="T945" s="135">
        <f t="shared" si="579"/>
        <v>0</v>
      </c>
      <c r="U945" s="135">
        <f t="shared" si="579"/>
        <v>0</v>
      </c>
      <c r="V945" s="135">
        <f t="shared" si="579"/>
        <v>0</v>
      </c>
      <c r="W945" s="135">
        <f t="shared" si="579"/>
        <v>0</v>
      </c>
      <c r="X945" s="135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1">
        <v>38900</v>
      </c>
      <c r="E946" s="137" t="s">
        <v>125</v>
      </c>
      <c r="G946" s="43"/>
      <c r="H946" s="135"/>
      <c r="I946" s="42">
        <f>'Dep. Res. Class'!G$151</f>
        <v>0</v>
      </c>
      <c r="J946" s="135">
        <f t="shared" ref="J946:X946" si="580">+J151+J416+J681</f>
        <v>0</v>
      </c>
      <c r="K946" s="135">
        <f t="shared" si="580"/>
        <v>0</v>
      </c>
      <c r="L946" s="135">
        <f t="shared" si="580"/>
        <v>0</v>
      </c>
      <c r="M946" s="135">
        <f t="shared" si="580"/>
        <v>0</v>
      </c>
      <c r="N946" s="135">
        <f t="shared" si="580"/>
        <v>0</v>
      </c>
      <c r="O946" s="135">
        <f t="shared" si="580"/>
        <v>0</v>
      </c>
      <c r="P946" s="135">
        <f t="shared" si="580"/>
        <v>0</v>
      </c>
      <c r="Q946" s="135">
        <f t="shared" si="580"/>
        <v>0</v>
      </c>
      <c r="R946" s="135">
        <f t="shared" si="580"/>
        <v>0</v>
      </c>
      <c r="S946" s="135">
        <f t="shared" si="580"/>
        <v>0</v>
      </c>
      <c r="T946" s="135">
        <f t="shared" si="580"/>
        <v>0</v>
      </c>
      <c r="U946" s="135">
        <f t="shared" si="580"/>
        <v>0</v>
      </c>
      <c r="V946" s="135">
        <f t="shared" si="580"/>
        <v>0</v>
      </c>
      <c r="W946" s="135">
        <f t="shared" si="580"/>
        <v>0</v>
      </c>
      <c r="X946" s="135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1">
        <v>39004</v>
      </c>
      <c r="E947" s="137" t="s">
        <v>304</v>
      </c>
      <c r="G947" s="43"/>
      <c r="H947" s="135"/>
      <c r="I947" s="42">
        <f>'Dep. Res. Class'!G$152</f>
        <v>4571.2108839882303</v>
      </c>
      <c r="J947" s="135">
        <f t="shared" ref="J947:X947" si="581">+J152+J417+J682</f>
        <v>2772.94952763014</v>
      </c>
      <c r="K947" s="135">
        <f t="shared" si="581"/>
        <v>1094.4492709871161</v>
      </c>
      <c r="L947" s="135">
        <f t="shared" si="581"/>
        <v>10.766119682176459</v>
      </c>
      <c r="M947" s="135">
        <f t="shared" si="581"/>
        <v>353.92861533051399</v>
      </c>
      <c r="N947" s="135">
        <f t="shared" si="581"/>
        <v>339.117350358284</v>
      </c>
      <c r="O947" s="135">
        <f t="shared" si="581"/>
        <v>0</v>
      </c>
      <c r="P947" s="135">
        <f t="shared" si="581"/>
        <v>0</v>
      </c>
      <c r="Q947" s="135">
        <f t="shared" si="581"/>
        <v>0</v>
      </c>
      <c r="R947" s="135">
        <f t="shared" si="581"/>
        <v>0</v>
      </c>
      <c r="S947" s="135">
        <f t="shared" si="581"/>
        <v>0</v>
      </c>
      <c r="T947" s="135">
        <f t="shared" si="581"/>
        <v>0</v>
      </c>
      <c r="U947" s="135">
        <f t="shared" si="581"/>
        <v>0</v>
      </c>
      <c r="V947" s="135">
        <f t="shared" si="581"/>
        <v>0</v>
      </c>
      <c r="W947" s="135">
        <f t="shared" si="581"/>
        <v>0</v>
      </c>
      <c r="X947" s="135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1">
        <v>39009</v>
      </c>
      <c r="E948" s="137" t="s">
        <v>305</v>
      </c>
      <c r="G948" s="43"/>
      <c r="H948" s="135"/>
      <c r="I948" s="42">
        <f>'Dep. Res. Class'!G$153</f>
        <v>19514.613420888152</v>
      </c>
      <c r="J948" s="135">
        <f t="shared" ref="J948:X948" si="582">+J153+J418+J683</f>
        <v>11837.790782499353</v>
      </c>
      <c r="K948" s="135">
        <f t="shared" si="582"/>
        <v>4672.2312695957917</v>
      </c>
      <c r="L948" s="135">
        <f t="shared" si="582"/>
        <v>45.960833786208184</v>
      </c>
      <c r="M948" s="135">
        <f t="shared" si="582"/>
        <v>1510.9300975279598</v>
      </c>
      <c r="N948" s="135">
        <f t="shared" si="582"/>
        <v>1447.7004374788403</v>
      </c>
      <c r="O948" s="135">
        <f t="shared" si="582"/>
        <v>0</v>
      </c>
      <c r="P948" s="135">
        <f t="shared" si="582"/>
        <v>0</v>
      </c>
      <c r="Q948" s="135">
        <f t="shared" si="582"/>
        <v>0</v>
      </c>
      <c r="R948" s="135">
        <f t="shared" si="582"/>
        <v>0</v>
      </c>
      <c r="S948" s="135">
        <f t="shared" si="582"/>
        <v>0</v>
      </c>
      <c r="T948" s="135">
        <f t="shared" si="582"/>
        <v>0</v>
      </c>
      <c r="U948" s="135">
        <f t="shared" si="582"/>
        <v>0</v>
      </c>
      <c r="V948" s="135">
        <f t="shared" si="582"/>
        <v>0</v>
      </c>
      <c r="W948" s="135">
        <f t="shared" si="582"/>
        <v>0</v>
      </c>
      <c r="X948" s="135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1">
        <v>39100</v>
      </c>
      <c r="E949" s="137" t="s">
        <v>306</v>
      </c>
      <c r="G949" s="43"/>
      <c r="H949" s="135"/>
      <c r="I949" s="42">
        <f>'Dep. Res. Class'!G$154</f>
        <v>20802.661323925564</v>
      </c>
      <c r="J949" s="135">
        <f t="shared" ref="J949:X949" si="583">+J154+J419+J684</f>
        <v>12619.135576020759</v>
      </c>
      <c r="K949" s="135">
        <f t="shared" si="583"/>
        <v>4980.6185053309882</v>
      </c>
      <c r="L949" s="135">
        <f t="shared" si="583"/>
        <v>48.994445280495327</v>
      </c>
      <c r="M949" s="135">
        <f t="shared" si="583"/>
        <v>1610.6579425937437</v>
      </c>
      <c r="N949" s="135">
        <f t="shared" si="583"/>
        <v>1543.2548546995786</v>
      </c>
      <c r="O949" s="135">
        <f t="shared" si="583"/>
        <v>0</v>
      </c>
      <c r="P949" s="135">
        <f t="shared" si="583"/>
        <v>0</v>
      </c>
      <c r="Q949" s="135">
        <f t="shared" si="583"/>
        <v>0</v>
      </c>
      <c r="R949" s="135">
        <f t="shared" si="583"/>
        <v>0</v>
      </c>
      <c r="S949" s="135">
        <f t="shared" si="583"/>
        <v>0</v>
      </c>
      <c r="T949" s="135">
        <f t="shared" si="583"/>
        <v>0</v>
      </c>
      <c r="U949" s="135">
        <f t="shared" si="583"/>
        <v>0</v>
      </c>
      <c r="V949" s="135">
        <f t="shared" si="583"/>
        <v>0</v>
      </c>
      <c r="W949" s="135">
        <f t="shared" si="583"/>
        <v>0</v>
      </c>
      <c r="X949" s="135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1">
        <v>39102</v>
      </c>
      <c r="E950" s="137" t="s">
        <v>307</v>
      </c>
      <c r="G950" s="43"/>
      <c r="H950" s="135"/>
      <c r="I950" s="42">
        <f>'Dep. Res. Class'!G$155</f>
        <v>0</v>
      </c>
      <c r="J950" s="135">
        <f t="shared" ref="J950:X950" si="584">+J155+J420+J685</f>
        <v>0</v>
      </c>
      <c r="K950" s="135">
        <f t="shared" si="584"/>
        <v>0</v>
      </c>
      <c r="L950" s="135">
        <f t="shared" si="584"/>
        <v>0</v>
      </c>
      <c r="M950" s="135">
        <f t="shared" si="584"/>
        <v>0</v>
      </c>
      <c r="N950" s="135">
        <f t="shared" si="584"/>
        <v>0</v>
      </c>
      <c r="O950" s="135">
        <f t="shared" si="584"/>
        <v>0</v>
      </c>
      <c r="P950" s="135">
        <f t="shared" si="584"/>
        <v>0</v>
      </c>
      <c r="Q950" s="135">
        <f t="shared" si="584"/>
        <v>0</v>
      </c>
      <c r="R950" s="135">
        <f t="shared" si="584"/>
        <v>0</v>
      </c>
      <c r="S950" s="135">
        <f t="shared" si="584"/>
        <v>0</v>
      </c>
      <c r="T950" s="135">
        <f t="shared" si="584"/>
        <v>0</v>
      </c>
      <c r="U950" s="135">
        <f t="shared" si="584"/>
        <v>0</v>
      </c>
      <c r="V950" s="135">
        <f t="shared" si="584"/>
        <v>0</v>
      </c>
      <c r="W950" s="135">
        <f t="shared" si="584"/>
        <v>0</v>
      </c>
      <c r="X950" s="135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1">
        <v>39103</v>
      </c>
      <c r="E951" s="137" t="s">
        <v>308</v>
      </c>
      <c r="G951" s="43"/>
      <c r="H951" s="135"/>
      <c r="I951" s="42">
        <f>'Dep. Res. Class'!G$156</f>
        <v>0</v>
      </c>
      <c r="J951" s="135">
        <f t="shared" ref="J951:X951" si="585">+J156+J421+J686</f>
        <v>0</v>
      </c>
      <c r="K951" s="135">
        <f t="shared" si="585"/>
        <v>0</v>
      </c>
      <c r="L951" s="135">
        <f t="shared" si="585"/>
        <v>0</v>
      </c>
      <c r="M951" s="135">
        <f t="shared" si="585"/>
        <v>0</v>
      </c>
      <c r="N951" s="135">
        <f t="shared" si="585"/>
        <v>0</v>
      </c>
      <c r="O951" s="135">
        <f t="shared" si="585"/>
        <v>0</v>
      </c>
      <c r="P951" s="135">
        <f t="shared" si="585"/>
        <v>0</v>
      </c>
      <c r="Q951" s="135">
        <f t="shared" si="585"/>
        <v>0</v>
      </c>
      <c r="R951" s="135">
        <f t="shared" si="585"/>
        <v>0</v>
      </c>
      <c r="S951" s="135">
        <f t="shared" si="585"/>
        <v>0</v>
      </c>
      <c r="T951" s="135">
        <f t="shared" si="585"/>
        <v>0</v>
      </c>
      <c r="U951" s="135">
        <f t="shared" si="585"/>
        <v>0</v>
      </c>
      <c r="V951" s="135">
        <f t="shared" si="585"/>
        <v>0</v>
      </c>
      <c r="W951" s="135">
        <f t="shared" si="585"/>
        <v>0</v>
      </c>
      <c r="X951" s="135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1">
        <v>39200</v>
      </c>
      <c r="E952" s="137" t="s">
        <v>309</v>
      </c>
      <c r="G952" s="43"/>
      <c r="H952" s="135"/>
      <c r="I952" s="42">
        <f>'Dep. Res. Class'!G$157</f>
        <v>0</v>
      </c>
      <c r="J952" s="135">
        <f t="shared" ref="J952:X952" si="586">+J157+J422+J687</f>
        <v>0</v>
      </c>
      <c r="K952" s="135">
        <f t="shared" si="586"/>
        <v>0</v>
      </c>
      <c r="L952" s="135">
        <f t="shared" si="586"/>
        <v>0</v>
      </c>
      <c r="M952" s="135">
        <f t="shared" si="586"/>
        <v>0</v>
      </c>
      <c r="N952" s="135">
        <f t="shared" si="586"/>
        <v>0</v>
      </c>
      <c r="O952" s="135">
        <f t="shared" si="586"/>
        <v>0</v>
      </c>
      <c r="P952" s="135">
        <f t="shared" si="586"/>
        <v>0</v>
      </c>
      <c r="Q952" s="135">
        <f t="shared" si="586"/>
        <v>0</v>
      </c>
      <c r="R952" s="135">
        <f t="shared" si="586"/>
        <v>0</v>
      </c>
      <c r="S952" s="135">
        <f t="shared" si="586"/>
        <v>0</v>
      </c>
      <c r="T952" s="135">
        <f t="shared" si="586"/>
        <v>0</v>
      </c>
      <c r="U952" s="135">
        <f t="shared" si="586"/>
        <v>0</v>
      </c>
      <c r="V952" s="135">
        <f t="shared" si="586"/>
        <v>0</v>
      </c>
      <c r="W952" s="135">
        <f t="shared" si="586"/>
        <v>0</v>
      </c>
      <c r="X952" s="135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1">
        <v>39201</v>
      </c>
      <c r="E953" s="137" t="s">
        <v>310</v>
      </c>
      <c r="G953" s="43"/>
      <c r="H953" s="135"/>
      <c r="I953" s="42">
        <f>'Dep. Res. Class'!G$158</f>
        <v>0</v>
      </c>
      <c r="J953" s="135">
        <f t="shared" ref="J953:X953" si="587">+J158+J423+J688</f>
        <v>0</v>
      </c>
      <c r="K953" s="135">
        <f t="shared" si="587"/>
        <v>0</v>
      </c>
      <c r="L953" s="135">
        <f t="shared" si="587"/>
        <v>0</v>
      </c>
      <c r="M953" s="135">
        <f t="shared" si="587"/>
        <v>0</v>
      </c>
      <c r="N953" s="135">
        <f t="shared" si="587"/>
        <v>0</v>
      </c>
      <c r="O953" s="135">
        <f t="shared" si="587"/>
        <v>0</v>
      </c>
      <c r="P953" s="135">
        <f t="shared" si="587"/>
        <v>0</v>
      </c>
      <c r="Q953" s="135">
        <f t="shared" si="587"/>
        <v>0</v>
      </c>
      <c r="R953" s="135">
        <f t="shared" si="587"/>
        <v>0</v>
      </c>
      <c r="S953" s="135">
        <f t="shared" si="587"/>
        <v>0</v>
      </c>
      <c r="T953" s="135">
        <f t="shared" si="587"/>
        <v>0</v>
      </c>
      <c r="U953" s="135">
        <f t="shared" si="587"/>
        <v>0</v>
      </c>
      <c r="V953" s="135">
        <f t="shared" si="587"/>
        <v>0</v>
      </c>
      <c r="W953" s="135">
        <f t="shared" si="587"/>
        <v>0</v>
      </c>
      <c r="X953" s="135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1">
        <v>39202</v>
      </c>
      <c r="E954" s="137" t="s">
        <v>311</v>
      </c>
      <c r="G954" s="43"/>
      <c r="H954" s="135"/>
      <c r="I954" s="42">
        <f>'Dep. Res. Class'!G$159</f>
        <v>0</v>
      </c>
      <c r="J954" s="135">
        <f t="shared" ref="J954:X954" si="588">+J159+J424+J689</f>
        <v>0</v>
      </c>
      <c r="K954" s="135">
        <f t="shared" si="588"/>
        <v>0</v>
      </c>
      <c r="L954" s="135">
        <f t="shared" si="588"/>
        <v>0</v>
      </c>
      <c r="M954" s="135">
        <f t="shared" si="588"/>
        <v>0</v>
      </c>
      <c r="N954" s="135">
        <f t="shared" si="588"/>
        <v>0</v>
      </c>
      <c r="O954" s="135">
        <f t="shared" si="588"/>
        <v>0</v>
      </c>
      <c r="P954" s="135">
        <f t="shared" si="588"/>
        <v>0</v>
      </c>
      <c r="Q954" s="135">
        <f t="shared" si="588"/>
        <v>0</v>
      </c>
      <c r="R954" s="135">
        <f t="shared" si="588"/>
        <v>0</v>
      </c>
      <c r="S954" s="135">
        <f t="shared" si="588"/>
        <v>0</v>
      </c>
      <c r="T954" s="135">
        <f t="shared" si="588"/>
        <v>0</v>
      </c>
      <c r="U954" s="135">
        <f t="shared" si="588"/>
        <v>0</v>
      </c>
      <c r="V954" s="135">
        <f t="shared" si="588"/>
        <v>0</v>
      </c>
      <c r="W954" s="135">
        <f t="shared" si="588"/>
        <v>0</v>
      </c>
      <c r="X954" s="135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1">
        <v>39300</v>
      </c>
      <c r="E955" s="137" t="s">
        <v>197</v>
      </c>
      <c r="G955" s="43"/>
      <c r="H955" s="135"/>
      <c r="I955" s="42">
        <f>'Dep. Res. Class'!G$160</f>
        <v>0</v>
      </c>
      <c r="J955" s="135">
        <f t="shared" ref="J955:X955" si="589">+J160+J425+J690</f>
        <v>0</v>
      </c>
      <c r="K955" s="135">
        <f t="shared" si="589"/>
        <v>0</v>
      </c>
      <c r="L955" s="135">
        <f t="shared" si="589"/>
        <v>0</v>
      </c>
      <c r="M955" s="135">
        <f t="shared" si="589"/>
        <v>0</v>
      </c>
      <c r="N955" s="135">
        <f t="shared" si="589"/>
        <v>0</v>
      </c>
      <c r="O955" s="135">
        <f t="shared" si="589"/>
        <v>0</v>
      </c>
      <c r="P955" s="135">
        <f t="shared" si="589"/>
        <v>0</v>
      </c>
      <c r="Q955" s="135">
        <f t="shared" si="589"/>
        <v>0</v>
      </c>
      <c r="R955" s="135">
        <f t="shared" si="589"/>
        <v>0</v>
      </c>
      <c r="S955" s="135">
        <f t="shared" si="589"/>
        <v>0</v>
      </c>
      <c r="T955" s="135">
        <f t="shared" si="589"/>
        <v>0</v>
      </c>
      <c r="U955" s="135">
        <f t="shared" si="589"/>
        <v>0</v>
      </c>
      <c r="V955" s="135">
        <f t="shared" si="589"/>
        <v>0</v>
      </c>
      <c r="W955" s="135">
        <f t="shared" si="589"/>
        <v>0</v>
      </c>
      <c r="X955" s="135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1">
        <v>39400</v>
      </c>
      <c r="E956" s="137" t="s">
        <v>312</v>
      </c>
      <c r="G956" s="43"/>
      <c r="H956" s="135"/>
      <c r="I956" s="42">
        <f>'Dep. Res. Class'!G$161</f>
        <v>0</v>
      </c>
      <c r="J956" s="135">
        <f t="shared" ref="J956:X956" si="590">+J161+J426+J691</f>
        <v>0</v>
      </c>
      <c r="K956" s="135">
        <f t="shared" si="590"/>
        <v>0</v>
      </c>
      <c r="L956" s="135">
        <f t="shared" si="590"/>
        <v>0</v>
      </c>
      <c r="M956" s="135">
        <f t="shared" si="590"/>
        <v>0</v>
      </c>
      <c r="N956" s="135">
        <f t="shared" si="590"/>
        <v>0</v>
      </c>
      <c r="O956" s="135">
        <f t="shared" si="590"/>
        <v>0</v>
      </c>
      <c r="P956" s="135">
        <f t="shared" si="590"/>
        <v>0</v>
      </c>
      <c r="Q956" s="135">
        <f t="shared" si="590"/>
        <v>0</v>
      </c>
      <c r="R956" s="135">
        <f t="shared" si="590"/>
        <v>0</v>
      </c>
      <c r="S956" s="135">
        <f t="shared" si="590"/>
        <v>0</v>
      </c>
      <c r="T956" s="135">
        <f t="shared" si="590"/>
        <v>0</v>
      </c>
      <c r="U956" s="135">
        <f t="shared" si="590"/>
        <v>0</v>
      </c>
      <c r="V956" s="135">
        <f t="shared" si="590"/>
        <v>0</v>
      </c>
      <c r="W956" s="135">
        <f t="shared" si="590"/>
        <v>0</v>
      </c>
      <c r="X956" s="135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1">
        <v>39600</v>
      </c>
      <c r="E957" s="137" t="s">
        <v>313</v>
      </c>
      <c r="G957" s="43"/>
      <c r="H957" s="135"/>
      <c r="I957" s="42">
        <f>'Dep. Res. Class'!G$162</f>
        <v>0</v>
      </c>
      <c r="J957" s="135">
        <f t="shared" ref="J957:X957" si="591">+J162+J427+J692</f>
        <v>0</v>
      </c>
      <c r="K957" s="135">
        <f t="shared" si="591"/>
        <v>0</v>
      </c>
      <c r="L957" s="135">
        <f t="shared" si="591"/>
        <v>0</v>
      </c>
      <c r="M957" s="135">
        <f t="shared" si="591"/>
        <v>0</v>
      </c>
      <c r="N957" s="135">
        <f t="shared" si="591"/>
        <v>0</v>
      </c>
      <c r="O957" s="135">
        <f t="shared" si="591"/>
        <v>0</v>
      </c>
      <c r="P957" s="135">
        <f t="shared" si="591"/>
        <v>0</v>
      </c>
      <c r="Q957" s="135">
        <f t="shared" si="591"/>
        <v>0</v>
      </c>
      <c r="R957" s="135">
        <f t="shared" si="591"/>
        <v>0</v>
      </c>
      <c r="S957" s="135">
        <f t="shared" si="591"/>
        <v>0</v>
      </c>
      <c r="T957" s="135">
        <f t="shared" si="591"/>
        <v>0</v>
      </c>
      <c r="U957" s="135">
        <f t="shared" si="591"/>
        <v>0</v>
      </c>
      <c r="V957" s="135">
        <f t="shared" si="591"/>
        <v>0</v>
      </c>
      <c r="W957" s="135">
        <f t="shared" si="591"/>
        <v>0</v>
      </c>
      <c r="X957" s="135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1">
        <v>39603</v>
      </c>
      <c r="E958" s="137" t="s">
        <v>314</v>
      </c>
      <c r="G958" s="43"/>
      <c r="H958" s="135"/>
      <c r="I958" s="42">
        <f>'Dep. Res. Class'!G$163</f>
        <v>0</v>
      </c>
      <c r="J958" s="135">
        <f t="shared" ref="J958:X958" si="592">+J163+J428+J693</f>
        <v>0</v>
      </c>
      <c r="K958" s="135">
        <f t="shared" si="592"/>
        <v>0</v>
      </c>
      <c r="L958" s="135">
        <f t="shared" si="592"/>
        <v>0</v>
      </c>
      <c r="M958" s="135">
        <f t="shared" si="592"/>
        <v>0</v>
      </c>
      <c r="N958" s="135">
        <f t="shared" si="592"/>
        <v>0</v>
      </c>
      <c r="O958" s="135">
        <f t="shared" si="592"/>
        <v>0</v>
      </c>
      <c r="P958" s="135">
        <f t="shared" si="592"/>
        <v>0</v>
      </c>
      <c r="Q958" s="135">
        <f t="shared" si="592"/>
        <v>0</v>
      </c>
      <c r="R958" s="135">
        <f t="shared" si="592"/>
        <v>0</v>
      </c>
      <c r="S958" s="135">
        <f t="shared" si="592"/>
        <v>0</v>
      </c>
      <c r="T958" s="135">
        <f t="shared" si="592"/>
        <v>0</v>
      </c>
      <c r="U958" s="135">
        <f t="shared" si="592"/>
        <v>0</v>
      </c>
      <c r="V958" s="135">
        <f t="shared" si="592"/>
        <v>0</v>
      </c>
      <c r="W958" s="135">
        <f t="shared" si="592"/>
        <v>0</v>
      </c>
      <c r="X958" s="135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1">
        <v>39604</v>
      </c>
      <c r="E959" s="137" t="s">
        <v>315</v>
      </c>
      <c r="G959" s="43"/>
      <c r="H959" s="135"/>
      <c r="I959" s="42">
        <f>'Dep. Res. Class'!G$164</f>
        <v>0</v>
      </c>
      <c r="J959" s="135">
        <f t="shared" ref="J959:X959" si="593">+J164+J429+J694</f>
        <v>0</v>
      </c>
      <c r="K959" s="135">
        <f t="shared" si="593"/>
        <v>0</v>
      </c>
      <c r="L959" s="135">
        <f t="shared" si="593"/>
        <v>0</v>
      </c>
      <c r="M959" s="135">
        <f t="shared" si="593"/>
        <v>0</v>
      </c>
      <c r="N959" s="135">
        <f t="shared" si="593"/>
        <v>0</v>
      </c>
      <c r="O959" s="135">
        <f t="shared" si="593"/>
        <v>0</v>
      </c>
      <c r="P959" s="135">
        <f t="shared" si="593"/>
        <v>0</v>
      </c>
      <c r="Q959" s="135">
        <f t="shared" si="593"/>
        <v>0</v>
      </c>
      <c r="R959" s="135">
        <f t="shared" si="593"/>
        <v>0</v>
      </c>
      <c r="S959" s="135">
        <f t="shared" si="593"/>
        <v>0</v>
      </c>
      <c r="T959" s="135">
        <f t="shared" si="593"/>
        <v>0</v>
      </c>
      <c r="U959" s="135">
        <f t="shared" si="593"/>
        <v>0</v>
      </c>
      <c r="V959" s="135">
        <f t="shared" si="593"/>
        <v>0</v>
      </c>
      <c r="W959" s="135">
        <f t="shared" si="593"/>
        <v>0</v>
      </c>
      <c r="X959" s="135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1">
        <v>39605</v>
      </c>
      <c r="E960" s="140" t="s">
        <v>316</v>
      </c>
      <c r="G960" s="43"/>
      <c r="H960" s="135"/>
      <c r="I960" s="42">
        <f>'Dep. Res. Class'!G$165</f>
        <v>0</v>
      </c>
      <c r="J960" s="135">
        <f t="shared" ref="J960:X960" si="594">+J165+J430+J695</f>
        <v>0</v>
      </c>
      <c r="K960" s="135">
        <f t="shared" si="594"/>
        <v>0</v>
      </c>
      <c r="L960" s="135">
        <f t="shared" si="594"/>
        <v>0</v>
      </c>
      <c r="M960" s="135">
        <f t="shared" si="594"/>
        <v>0</v>
      </c>
      <c r="N960" s="135">
        <f t="shared" si="594"/>
        <v>0</v>
      </c>
      <c r="O960" s="135">
        <f t="shared" si="594"/>
        <v>0</v>
      </c>
      <c r="P960" s="135">
        <f t="shared" si="594"/>
        <v>0</v>
      </c>
      <c r="Q960" s="135">
        <f t="shared" si="594"/>
        <v>0</v>
      </c>
      <c r="R960" s="135">
        <f t="shared" si="594"/>
        <v>0</v>
      </c>
      <c r="S960" s="135">
        <f t="shared" si="594"/>
        <v>0</v>
      </c>
      <c r="T960" s="135">
        <f t="shared" si="594"/>
        <v>0</v>
      </c>
      <c r="U960" s="135">
        <f t="shared" si="594"/>
        <v>0</v>
      </c>
      <c r="V960" s="135">
        <f t="shared" si="594"/>
        <v>0</v>
      </c>
      <c r="W960" s="135">
        <f t="shared" si="594"/>
        <v>0</v>
      </c>
      <c r="X960" s="135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1">
        <v>39700</v>
      </c>
      <c r="E961" s="137" t="s">
        <v>317</v>
      </c>
      <c r="G961" s="43"/>
      <c r="H961" s="135"/>
      <c r="I961" s="42">
        <f>'Dep. Res. Class'!G$166</f>
        <v>-3962.2712784388559</v>
      </c>
      <c r="J961" s="135">
        <f t="shared" ref="J961:X961" si="595">+J166+J431+J696</f>
        <v>-2403.5597019544075</v>
      </c>
      <c r="K961" s="135">
        <f t="shared" si="595"/>
        <v>-948.65562368392352</v>
      </c>
      <c r="L961" s="135">
        <f t="shared" si="595"/>
        <v>-9.3319446158880979</v>
      </c>
      <c r="M961" s="135">
        <f t="shared" si="595"/>
        <v>-306.78111833646489</v>
      </c>
      <c r="N961" s="135">
        <f t="shared" si="595"/>
        <v>-293.94288984817155</v>
      </c>
      <c r="O961" s="135">
        <f t="shared" si="595"/>
        <v>0</v>
      </c>
      <c r="P961" s="135">
        <f t="shared" si="595"/>
        <v>0</v>
      </c>
      <c r="Q961" s="135">
        <f t="shared" si="595"/>
        <v>0</v>
      </c>
      <c r="R961" s="135">
        <f t="shared" si="595"/>
        <v>0</v>
      </c>
      <c r="S961" s="135">
        <f t="shared" si="595"/>
        <v>0</v>
      </c>
      <c r="T961" s="135">
        <f t="shared" si="595"/>
        <v>0</v>
      </c>
      <c r="U961" s="135">
        <f t="shared" si="595"/>
        <v>0</v>
      </c>
      <c r="V961" s="135">
        <f t="shared" si="595"/>
        <v>0</v>
      </c>
      <c r="W961" s="135">
        <f t="shared" si="595"/>
        <v>0</v>
      </c>
      <c r="X961" s="135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1">
        <v>39701</v>
      </c>
      <c r="E962" s="137" t="s">
        <v>318</v>
      </c>
      <c r="G962" s="43"/>
      <c r="H962" s="135"/>
      <c r="I962" s="42">
        <f>'Dep. Res. Class'!G$167</f>
        <v>0</v>
      </c>
      <c r="J962" s="135">
        <f t="shared" ref="J962:X962" si="596">+J167+J432+J697</f>
        <v>0</v>
      </c>
      <c r="K962" s="135">
        <f t="shared" si="596"/>
        <v>0</v>
      </c>
      <c r="L962" s="135">
        <f t="shared" si="596"/>
        <v>0</v>
      </c>
      <c r="M962" s="135">
        <f t="shared" si="596"/>
        <v>0</v>
      </c>
      <c r="N962" s="135">
        <f t="shared" si="596"/>
        <v>0</v>
      </c>
      <c r="O962" s="135">
        <f t="shared" si="596"/>
        <v>0</v>
      </c>
      <c r="P962" s="135">
        <f t="shared" si="596"/>
        <v>0</v>
      </c>
      <c r="Q962" s="135">
        <f t="shared" si="596"/>
        <v>0</v>
      </c>
      <c r="R962" s="135">
        <f t="shared" si="596"/>
        <v>0</v>
      </c>
      <c r="S962" s="135">
        <f t="shared" si="596"/>
        <v>0</v>
      </c>
      <c r="T962" s="135">
        <f t="shared" si="596"/>
        <v>0</v>
      </c>
      <c r="U962" s="135">
        <f t="shared" si="596"/>
        <v>0</v>
      </c>
      <c r="V962" s="135">
        <f t="shared" si="596"/>
        <v>0</v>
      </c>
      <c r="W962" s="135">
        <f t="shared" si="596"/>
        <v>0</v>
      </c>
      <c r="X962" s="135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1">
        <v>39702</v>
      </c>
      <c r="E963" s="137" t="s">
        <v>319</v>
      </c>
      <c r="G963" s="43"/>
      <c r="H963" s="135"/>
      <c r="I963" s="42">
        <f>'Dep. Res. Class'!G$168</f>
        <v>0</v>
      </c>
      <c r="J963" s="135">
        <f t="shared" ref="J963:X963" si="597">+J168+J433+J698</f>
        <v>0</v>
      </c>
      <c r="K963" s="135">
        <f t="shared" si="597"/>
        <v>0</v>
      </c>
      <c r="L963" s="135">
        <f t="shared" si="597"/>
        <v>0</v>
      </c>
      <c r="M963" s="135">
        <f t="shared" si="597"/>
        <v>0</v>
      </c>
      <c r="N963" s="135">
        <f t="shared" si="597"/>
        <v>0</v>
      </c>
      <c r="O963" s="135">
        <f t="shared" si="597"/>
        <v>0</v>
      </c>
      <c r="P963" s="135">
        <f t="shared" si="597"/>
        <v>0</v>
      </c>
      <c r="Q963" s="135">
        <f t="shared" si="597"/>
        <v>0</v>
      </c>
      <c r="R963" s="135">
        <f t="shared" si="597"/>
        <v>0</v>
      </c>
      <c r="S963" s="135">
        <f t="shared" si="597"/>
        <v>0</v>
      </c>
      <c r="T963" s="135">
        <f t="shared" si="597"/>
        <v>0</v>
      </c>
      <c r="U963" s="135">
        <f t="shared" si="597"/>
        <v>0</v>
      </c>
      <c r="V963" s="135">
        <f t="shared" si="597"/>
        <v>0</v>
      </c>
      <c r="W963" s="135">
        <f t="shared" si="597"/>
        <v>0</v>
      </c>
      <c r="X963" s="135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1">
        <v>39705</v>
      </c>
      <c r="E964" s="137" t="s">
        <v>320</v>
      </c>
      <c r="G964" s="43"/>
      <c r="H964" s="135"/>
      <c r="I964" s="42">
        <f>'Dep. Res. Class'!G$169</f>
        <v>0</v>
      </c>
      <c r="J964" s="135">
        <f t="shared" ref="J964:X964" si="598">+J169+J434+J699</f>
        <v>0</v>
      </c>
      <c r="K964" s="135">
        <f t="shared" si="598"/>
        <v>0</v>
      </c>
      <c r="L964" s="135">
        <f t="shared" si="598"/>
        <v>0</v>
      </c>
      <c r="M964" s="135">
        <f t="shared" si="598"/>
        <v>0</v>
      </c>
      <c r="N964" s="135">
        <f t="shared" si="598"/>
        <v>0</v>
      </c>
      <c r="O964" s="135">
        <f t="shared" si="598"/>
        <v>0</v>
      </c>
      <c r="P964" s="135">
        <f t="shared" si="598"/>
        <v>0</v>
      </c>
      <c r="Q964" s="135">
        <f t="shared" si="598"/>
        <v>0</v>
      </c>
      <c r="R964" s="135">
        <f t="shared" si="598"/>
        <v>0</v>
      </c>
      <c r="S964" s="135">
        <f t="shared" si="598"/>
        <v>0</v>
      </c>
      <c r="T964" s="135">
        <f t="shared" si="598"/>
        <v>0</v>
      </c>
      <c r="U964" s="135">
        <f t="shared" si="598"/>
        <v>0</v>
      </c>
      <c r="V964" s="135">
        <f t="shared" si="598"/>
        <v>0</v>
      </c>
      <c r="W964" s="135">
        <f t="shared" si="598"/>
        <v>0</v>
      </c>
      <c r="X964" s="135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1">
        <v>39800</v>
      </c>
      <c r="E965" s="137" t="s">
        <v>321</v>
      </c>
      <c r="G965" s="43"/>
      <c r="H965" s="135"/>
      <c r="I965" s="42">
        <f>'Dep. Res. Class'!G$170</f>
        <v>349467.23302974779</v>
      </c>
      <c r="J965" s="135">
        <f t="shared" ref="J965:X965" si="599">+J170+J435+J700</f>
        <v>211990.87579757045</v>
      </c>
      <c r="K965" s="135">
        <f t="shared" si="599"/>
        <v>83670.206457330627</v>
      </c>
      <c r="L965" s="135">
        <f t="shared" si="599"/>
        <v>823.0655183675841</v>
      </c>
      <c r="M965" s="135">
        <f t="shared" si="599"/>
        <v>27057.700252431223</v>
      </c>
      <c r="N965" s="135">
        <f t="shared" si="599"/>
        <v>25925.385004047908</v>
      </c>
      <c r="O965" s="135">
        <f t="shared" si="599"/>
        <v>0</v>
      </c>
      <c r="P965" s="135">
        <f t="shared" si="599"/>
        <v>0</v>
      </c>
      <c r="Q965" s="135">
        <f t="shared" si="599"/>
        <v>0</v>
      </c>
      <c r="R965" s="135">
        <f t="shared" si="599"/>
        <v>0</v>
      </c>
      <c r="S965" s="135">
        <f t="shared" si="599"/>
        <v>0</v>
      </c>
      <c r="T965" s="135">
        <f t="shared" si="599"/>
        <v>0</v>
      </c>
      <c r="U965" s="135">
        <f t="shared" si="599"/>
        <v>0</v>
      </c>
      <c r="V965" s="135">
        <f t="shared" si="599"/>
        <v>0</v>
      </c>
      <c r="W965" s="135">
        <f t="shared" si="599"/>
        <v>0</v>
      </c>
      <c r="X965" s="135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1">
        <v>39900</v>
      </c>
      <c r="E966" s="137" t="s">
        <v>322</v>
      </c>
      <c r="G966" s="43"/>
      <c r="H966" s="135"/>
      <c r="I966" s="42">
        <f>'Dep. Res. Class'!G$171</f>
        <v>0</v>
      </c>
      <c r="J966" s="135">
        <f t="shared" ref="J966:X966" si="600">+J171+J436+J701</f>
        <v>0</v>
      </c>
      <c r="K966" s="135">
        <f t="shared" si="600"/>
        <v>0</v>
      </c>
      <c r="L966" s="135">
        <f t="shared" si="600"/>
        <v>0</v>
      </c>
      <c r="M966" s="135">
        <f t="shared" si="600"/>
        <v>0</v>
      </c>
      <c r="N966" s="135">
        <f t="shared" si="600"/>
        <v>0</v>
      </c>
      <c r="O966" s="135">
        <f t="shared" si="600"/>
        <v>0</v>
      </c>
      <c r="P966" s="135">
        <f t="shared" si="600"/>
        <v>0</v>
      </c>
      <c r="Q966" s="135">
        <f t="shared" si="600"/>
        <v>0</v>
      </c>
      <c r="R966" s="135">
        <f t="shared" si="600"/>
        <v>0</v>
      </c>
      <c r="S966" s="135">
        <f t="shared" si="600"/>
        <v>0</v>
      </c>
      <c r="T966" s="135">
        <f t="shared" si="600"/>
        <v>0</v>
      </c>
      <c r="U966" s="135">
        <f t="shared" si="600"/>
        <v>0</v>
      </c>
      <c r="V966" s="135">
        <f t="shared" si="600"/>
        <v>0</v>
      </c>
      <c r="W966" s="135">
        <f t="shared" si="600"/>
        <v>0</v>
      </c>
      <c r="X966" s="135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1">
        <v>39901</v>
      </c>
      <c r="E967" s="137" t="s">
        <v>323</v>
      </c>
      <c r="G967" s="43"/>
      <c r="H967" s="135"/>
      <c r="I967" s="42">
        <f>'Dep. Res. Class'!G$172</f>
        <v>-17489.659463750537</v>
      </c>
      <c r="J967" s="135">
        <f t="shared" ref="J967:X967" si="601">+J172+J437+J702</f>
        <v>-10609.430231778369</v>
      </c>
      <c r="K967" s="135">
        <f t="shared" si="601"/>
        <v>-4187.4123805931968</v>
      </c>
      <c r="L967" s="135">
        <f t="shared" si="601"/>
        <v>-41.191660539398825</v>
      </c>
      <c r="M967" s="135">
        <f t="shared" si="601"/>
        <v>-1354.1468800509149</v>
      </c>
      <c r="N967" s="135">
        <f t="shared" si="601"/>
        <v>-1297.478310788656</v>
      </c>
      <c r="O967" s="135">
        <f t="shared" si="601"/>
        <v>0</v>
      </c>
      <c r="P967" s="135">
        <f t="shared" si="601"/>
        <v>0</v>
      </c>
      <c r="Q967" s="135">
        <f t="shared" si="601"/>
        <v>0</v>
      </c>
      <c r="R967" s="135">
        <f t="shared" si="601"/>
        <v>0</v>
      </c>
      <c r="S967" s="135">
        <f t="shared" si="601"/>
        <v>0</v>
      </c>
      <c r="T967" s="135">
        <f t="shared" si="601"/>
        <v>0</v>
      </c>
      <c r="U967" s="135">
        <f t="shared" si="601"/>
        <v>0</v>
      </c>
      <c r="V967" s="135">
        <f t="shared" si="601"/>
        <v>0</v>
      </c>
      <c r="W967" s="135">
        <f t="shared" si="601"/>
        <v>0</v>
      </c>
      <c r="X967" s="135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1">
        <v>39902</v>
      </c>
      <c r="E968" s="137" t="s">
        <v>324</v>
      </c>
      <c r="G968" s="43"/>
      <c r="H968" s="135"/>
      <c r="I968" s="42">
        <f>'Dep. Res. Class'!G$173</f>
        <v>0</v>
      </c>
      <c r="J968" s="135">
        <f t="shared" ref="J968:X968" si="602">+J173+J438+J703</f>
        <v>0</v>
      </c>
      <c r="K968" s="135">
        <f t="shared" si="602"/>
        <v>0</v>
      </c>
      <c r="L968" s="135">
        <f t="shared" si="602"/>
        <v>0</v>
      </c>
      <c r="M968" s="135">
        <f t="shared" si="602"/>
        <v>0</v>
      </c>
      <c r="N968" s="135">
        <f t="shared" si="602"/>
        <v>0</v>
      </c>
      <c r="O968" s="135">
        <f t="shared" si="602"/>
        <v>0</v>
      </c>
      <c r="P968" s="135">
        <f t="shared" si="602"/>
        <v>0</v>
      </c>
      <c r="Q968" s="135">
        <f t="shared" si="602"/>
        <v>0</v>
      </c>
      <c r="R968" s="135">
        <f t="shared" si="602"/>
        <v>0</v>
      </c>
      <c r="S968" s="135">
        <f t="shared" si="602"/>
        <v>0</v>
      </c>
      <c r="T968" s="135">
        <f t="shared" si="602"/>
        <v>0</v>
      </c>
      <c r="U968" s="135">
        <f t="shared" si="602"/>
        <v>0</v>
      </c>
      <c r="V968" s="135">
        <f t="shared" si="602"/>
        <v>0</v>
      </c>
      <c r="W968" s="135">
        <f t="shared" si="602"/>
        <v>0</v>
      </c>
      <c r="X968" s="135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1">
        <v>39903</v>
      </c>
      <c r="E969" s="137" t="s">
        <v>325</v>
      </c>
      <c r="G969" s="43"/>
      <c r="H969" s="135"/>
      <c r="I969" s="42">
        <f>'Dep. Res. Class'!G$174</f>
        <v>0</v>
      </c>
      <c r="J969" s="135">
        <f t="shared" ref="J969:X969" si="603">+J174+J439+J704</f>
        <v>0</v>
      </c>
      <c r="K969" s="135">
        <f t="shared" si="603"/>
        <v>0</v>
      </c>
      <c r="L969" s="135">
        <f t="shared" si="603"/>
        <v>0</v>
      </c>
      <c r="M969" s="135">
        <f t="shared" si="603"/>
        <v>0</v>
      </c>
      <c r="N969" s="135">
        <f t="shared" si="603"/>
        <v>0</v>
      </c>
      <c r="O969" s="135">
        <f t="shared" si="603"/>
        <v>0</v>
      </c>
      <c r="P969" s="135">
        <f t="shared" si="603"/>
        <v>0</v>
      </c>
      <c r="Q969" s="135">
        <f t="shared" si="603"/>
        <v>0</v>
      </c>
      <c r="R969" s="135">
        <f t="shared" si="603"/>
        <v>0</v>
      </c>
      <c r="S969" s="135">
        <f t="shared" si="603"/>
        <v>0</v>
      </c>
      <c r="T969" s="135">
        <f t="shared" si="603"/>
        <v>0</v>
      </c>
      <c r="U969" s="135">
        <f t="shared" si="603"/>
        <v>0</v>
      </c>
      <c r="V969" s="135">
        <f t="shared" si="603"/>
        <v>0</v>
      </c>
      <c r="W969" s="135">
        <f t="shared" si="603"/>
        <v>0</v>
      </c>
      <c r="X969" s="135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1">
        <v>39904</v>
      </c>
      <c r="E970" s="137" t="s">
        <v>326</v>
      </c>
      <c r="G970" s="43"/>
      <c r="H970" s="135"/>
      <c r="I970" s="42">
        <f>'Dep. Res. Class'!G$175</f>
        <v>0</v>
      </c>
      <c r="J970" s="135">
        <f t="shared" ref="J970:X970" si="604">+J175+J440+J705</f>
        <v>0</v>
      </c>
      <c r="K970" s="135">
        <f t="shared" si="604"/>
        <v>0</v>
      </c>
      <c r="L970" s="135">
        <f t="shared" si="604"/>
        <v>0</v>
      </c>
      <c r="M970" s="135">
        <f t="shared" si="604"/>
        <v>0</v>
      </c>
      <c r="N970" s="135">
        <f t="shared" si="604"/>
        <v>0</v>
      </c>
      <c r="O970" s="135">
        <f t="shared" si="604"/>
        <v>0</v>
      </c>
      <c r="P970" s="135">
        <f t="shared" si="604"/>
        <v>0</v>
      </c>
      <c r="Q970" s="135">
        <f t="shared" si="604"/>
        <v>0</v>
      </c>
      <c r="R970" s="135">
        <f t="shared" si="604"/>
        <v>0</v>
      </c>
      <c r="S970" s="135">
        <f t="shared" si="604"/>
        <v>0</v>
      </c>
      <c r="T970" s="135">
        <f t="shared" si="604"/>
        <v>0</v>
      </c>
      <c r="U970" s="135">
        <f t="shared" si="604"/>
        <v>0</v>
      </c>
      <c r="V970" s="135">
        <f t="shared" si="604"/>
        <v>0</v>
      </c>
      <c r="W970" s="135">
        <f t="shared" si="604"/>
        <v>0</v>
      </c>
      <c r="X970" s="135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1">
        <v>39905</v>
      </c>
      <c r="E971" s="137" t="s">
        <v>327</v>
      </c>
      <c r="G971" s="43"/>
      <c r="H971" s="135"/>
      <c r="I971" s="42">
        <f>'Dep. Res. Class'!G$176</f>
        <v>0</v>
      </c>
      <c r="J971" s="135">
        <f t="shared" ref="J971:X971" si="605">+J176+J441+J706</f>
        <v>0</v>
      </c>
      <c r="K971" s="135">
        <f t="shared" si="605"/>
        <v>0</v>
      </c>
      <c r="L971" s="135">
        <f t="shared" si="605"/>
        <v>0</v>
      </c>
      <c r="M971" s="135">
        <f t="shared" si="605"/>
        <v>0</v>
      </c>
      <c r="N971" s="135">
        <f t="shared" si="605"/>
        <v>0</v>
      </c>
      <c r="O971" s="135">
        <f t="shared" si="605"/>
        <v>0</v>
      </c>
      <c r="P971" s="135">
        <f t="shared" si="605"/>
        <v>0</v>
      </c>
      <c r="Q971" s="135">
        <f t="shared" si="605"/>
        <v>0</v>
      </c>
      <c r="R971" s="135">
        <f t="shared" si="605"/>
        <v>0</v>
      </c>
      <c r="S971" s="135">
        <f t="shared" si="605"/>
        <v>0</v>
      </c>
      <c r="T971" s="135">
        <f t="shared" si="605"/>
        <v>0</v>
      </c>
      <c r="U971" s="135">
        <f t="shared" si="605"/>
        <v>0</v>
      </c>
      <c r="V971" s="135">
        <f t="shared" si="605"/>
        <v>0</v>
      </c>
      <c r="W971" s="135">
        <f t="shared" si="605"/>
        <v>0</v>
      </c>
      <c r="X971" s="135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1">
        <v>39906</v>
      </c>
      <c r="E972" s="137" t="s">
        <v>328</v>
      </c>
      <c r="G972" s="43"/>
      <c r="H972" s="135"/>
      <c r="I972" s="42">
        <f>'Dep. Res. Class'!G$177</f>
        <v>37290.519710691646</v>
      </c>
      <c r="J972" s="135">
        <f t="shared" ref="J972:X972" si="606">+J177+J442+J707</f>
        <v>22620.861658131947</v>
      </c>
      <c r="K972" s="135">
        <f t="shared" si="606"/>
        <v>8928.1774890441102</v>
      </c>
      <c r="L972" s="135">
        <f t="shared" si="606"/>
        <v>87.826663088794874</v>
      </c>
      <c r="M972" s="135">
        <f t="shared" si="606"/>
        <v>2887.2398016880279</v>
      </c>
      <c r="N972" s="135">
        <f t="shared" si="606"/>
        <v>2766.41409873876</v>
      </c>
      <c r="O972" s="135">
        <f t="shared" si="606"/>
        <v>0</v>
      </c>
      <c r="P972" s="135">
        <f t="shared" si="606"/>
        <v>0</v>
      </c>
      <c r="Q972" s="135">
        <f t="shared" si="606"/>
        <v>0</v>
      </c>
      <c r="R972" s="135">
        <f t="shared" si="606"/>
        <v>0</v>
      </c>
      <c r="S972" s="135">
        <f t="shared" si="606"/>
        <v>0</v>
      </c>
      <c r="T972" s="135">
        <f t="shared" si="606"/>
        <v>0</v>
      </c>
      <c r="U972" s="135">
        <f t="shared" si="606"/>
        <v>0</v>
      </c>
      <c r="V972" s="135">
        <f t="shared" si="606"/>
        <v>0</v>
      </c>
      <c r="W972" s="135">
        <f t="shared" si="606"/>
        <v>0</v>
      </c>
      <c r="X972" s="135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1">
        <v>39907</v>
      </c>
      <c r="E973" s="137" t="s">
        <v>329</v>
      </c>
      <c r="G973" s="43"/>
      <c r="H973" s="135"/>
      <c r="I973" s="42">
        <f>'Dep. Res. Class'!G$178</f>
        <v>11131.430701290141</v>
      </c>
      <c r="J973" s="135">
        <f t="shared" ref="J973:X973" si="607">+J178+J443+J708</f>
        <v>6752.4549377297135</v>
      </c>
      <c r="K973" s="135">
        <f t="shared" si="607"/>
        <v>2665.111395044964</v>
      </c>
      <c r="L973" s="135">
        <f t="shared" si="607"/>
        <v>26.216754861106871</v>
      </c>
      <c r="M973" s="135">
        <f t="shared" si="607"/>
        <v>861.85738412442379</v>
      </c>
      <c r="N973" s="135">
        <f t="shared" si="607"/>
        <v>825.79022952993262</v>
      </c>
      <c r="O973" s="135">
        <f t="shared" si="607"/>
        <v>0</v>
      </c>
      <c r="P973" s="135">
        <f t="shared" si="607"/>
        <v>0</v>
      </c>
      <c r="Q973" s="135">
        <f t="shared" si="607"/>
        <v>0</v>
      </c>
      <c r="R973" s="135">
        <f t="shared" si="607"/>
        <v>0</v>
      </c>
      <c r="S973" s="135">
        <f t="shared" si="607"/>
        <v>0</v>
      </c>
      <c r="T973" s="135">
        <f t="shared" si="607"/>
        <v>0</v>
      </c>
      <c r="U973" s="135">
        <f t="shared" si="607"/>
        <v>0</v>
      </c>
      <c r="V973" s="135">
        <f t="shared" si="607"/>
        <v>0</v>
      </c>
      <c r="W973" s="135">
        <f t="shared" si="607"/>
        <v>0</v>
      </c>
      <c r="X973" s="135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1">
        <v>39908</v>
      </c>
      <c r="E974" s="137" t="s">
        <v>330</v>
      </c>
      <c r="G974" s="43"/>
      <c r="H974" s="135"/>
      <c r="I974" s="42">
        <f>'Dep. Res. Class'!G$179</f>
        <v>416337.22706874012</v>
      </c>
      <c r="J974" s="135">
        <f t="shared" ref="J974:X974" si="608">+J179+J444+J709</f>
        <v>252554.98957157228</v>
      </c>
      <c r="K974" s="135">
        <f t="shared" si="608"/>
        <v>99680.366146799104</v>
      </c>
      <c r="L974" s="135">
        <f t="shared" si="608"/>
        <v>980.55778403660997</v>
      </c>
      <c r="M974" s="135">
        <f t="shared" si="608"/>
        <v>32235.147759891526</v>
      </c>
      <c r="N974" s="135">
        <f t="shared" si="608"/>
        <v>30886.165806440596</v>
      </c>
      <c r="O974" s="135">
        <f t="shared" si="608"/>
        <v>0</v>
      </c>
      <c r="P974" s="135">
        <f t="shared" si="608"/>
        <v>0</v>
      </c>
      <c r="Q974" s="135">
        <f t="shared" si="608"/>
        <v>0</v>
      </c>
      <c r="R974" s="135">
        <f t="shared" si="608"/>
        <v>0</v>
      </c>
      <c r="S974" s="135">
        <f t="shared" si="608"/>
        <v>0</v>
      </c>
      <c r="T974" s="135">
        <f t="shared" si="608"/>
        <v>0</v>
      </c>
      <c r="U974" s="135">
        <f t="shared" si="608"/>
        <v>0</v>
      </c>
      <c r="V974" s="135">
        <f t="shared" si="608"/>
        <v>0</v>
      </c>
      <c r="W974" s="135">
        <f t="shared" si="608"/>
        <v>0</v>
      </c>
      <c r="X974" s="135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1">
        <v>39909</v>
      </c>
      <c r="E975" s="137" t="s">
        <v>331</v>
      </c>
      <c r="G975" s="43"/>
      <c r="H975" s="135"/>
      <c r="I975" s="42">
        <f>'Dep. Res. Class'!G$180</f>
        <v>0</v>
      </c>
      <c r="J975" s="135">
        <f t="shared" ref="J975:X975" si="609">+J180+J445+J710</f>
        <v>0</v>
      </c>
      <c r="K975" s="135">
        <f t="shared" si="609"/>
        <v>0</v>
      </c>
      <c r="L975" s="135">
        <f t="shared" si="609"/>
        <v>0</v>
      </c>
      <c r="M975" s="135">
        <f t="shared" si="609"/>
        <v>0</v>
      </c>
      <c r="N975" s="135">
        <f t="shared" si="609"/>
        <v>0</v>
      </c>
      <c r="O975" s="135">
        <f t="shared" si="609"/>
        <v>0</v>
      </c>
      <c r="P975" s="135">
        <f t="shared" si="609"/>
        <v>0</v>
      </c>
      <c r="Q975" s="135">
        <f t="shared" si="609"/>
        <v>0</v>
      </c>
      <c r="R975" s="135">
        <f t="shared" si="609"/>
        <v>0</v>
      </c>
      <c r="S975" s="135">
        <f t="shared" si="609"/>
        <v>0</v>
      </c>
      <c r="T975" s="135">
        <f t="shared" si="609"/>
        <v>0</v>
      </c>
      <c r="U975" s="135">
        <f t="shared" si="609"/>
        <v>0</v>
      </c>
      <c r="V975" s="135">
        <f t="shared" si="609"/>
        <v>0</v>
      </c>
      <c r="W975" s="135">
        <f t="shared" si="609"/>
        <v>0</v>
      </c>
      <c r="X975" s="135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1">
        <v>39924</v>
      </c>
      <c r="E976" s="137" t="s">
        <v>332</v>
      </c>
      <c r="G976" s="43"/>
      <c r="H976" s="135"/>
      <c r="I976" s="42">
        <f>'Dep. Res. Class'!G$181</f>
        <v>0</v>
      </c>
      <c r="J976" s="135">
        <f t="shared" ref="J976:X976" si="610">+J181+J446+J711</f>
        <v>0</v>
      </c>
      <c r="K976" s="135">
        <f t="shared" si="610"/>
        <v>0</v>
      </c>
      <c r="L976" s="135">
        <f t="shared" si="610"/>
        <v>0</v>
      </c>
      <c r="M976" s="135">
        <f t="shared" si="610"/>
        <v>0</v>
      </c>
      <c r="N976" s="135">
        <f t="shared" si="610"/>
        <v>0</v>
      </c>
      <c r="O976" s="135">
        <f t="shared" si="610"/>
        <v>0</v>
      </c>
      <c r="P976" s="135">
        <f t="shared" si="610"/>
        <v>0</v>
      </c>
      <c r="Q976" s="135">
        <f t="shared" si="610"/>
        <v>0</v>
      </c>
      <c r="R976" s="135">
        <f t="shared" si="610"/>
        <v>0</v>
      </c>
      <c r="S976" s="135">
        <f t="shared" si="610"/>
        <v>0</v>
      </c>
      <c r="T976" s="135">
        <f t="shared" si="610"/>
        <v>0</v>
      </c>
      <c r="U976" s="135">
        <f t="shared" si="610"/>
        <v>0</v>
      </c>
      <c r="V976" s="135">
        <f t="shared" si="610"/>
        <v>0</v>
      </c>
      <c r="W976" s="135">
        <f t="shared" si="610"/>
        <v>0</v>
      </c>
      <c r="X976" s="135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7" t="s">
        <v>366</v>
      </c>
      <c r="G977" s="43"/>
      <c r="H977" s="135"/>
      <c r="I977" s="42">
        <f>'Dep. Res. Class'!G$182</f>
        <v>26390.657861894462</v>
      </c>
      <c r="J977" s="135">
        <f t="shared" ref="J977:X977" si="611">+J182+J447+J712</f>
        <v>16008.8790714774</v>
      </c>
      <c r="K977" s="135">
        <f t="shared" si="611"/>
        <v>6318.50881327556</v>
      </c>
      <c r="L977" s="135">
        <f t="shared" si="611"/>
        <v>62.15529938199596</v>
      </c>
      <c r="M977" s="135">
        <f t="shared" si="611"/>
        <v>2043.3117683191313</v>
      </c>
      <c r="N977" s="135">
        <f t="shared" si="611"/>
        <v>1957.8029094403748</v>
      </c>
      <c r="O977" s="135">
        <f t="shared" si="611"/>
        <v>0</v>
      </c>
      <c r="P977" s="135">
        <f t="shared" si="611"/>
        <v>0</v>
      </c>
      <c r="Q977" s="135">
        <f t="shared" si="611"/>
        <v>0</v>
      </c>
      <c r="R977" s="135">
        <f t="shared" si="611"/>
        <v>0</v>
      </c>
      <c r="S977" s="135">
        <f t="shared" si="611"/>
        <v>0</v>
      </c>
      <c r="T977" s="135">
        <f t="shared" si="611"/>
        <v>0</v>
      </c>
      <c r="U977" s="135">
        <f t="shared" si="611"/>
        <v>0</v>
      </c>
      <c r="V977" s="135">
        <f t="shared" si="611"/>
        <v>0</v>
      </c>
      <c r="W977" s="135">
        <f t="shared" si="611"/>
        <v>0</v>
      </c>
      <c r="X977" s="135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0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914791.07062450983</v>
      </c>
      <c r="J979" s="135">
        <f>SUM(J943:J977)</f>
        <v>554922.87088609312</v>
      </c>
      <c r="K979" s="135">
        <f t="shared" ref="K979:X979" si="612">SUM(K943:K977)</f>
        <v>219021.27155354747</v>
      </c>
      <c r="L979" s="135">
        <f t="shared" si="612"/>
        <v>2154.5166916335966</v>
      </c>
      <c r="M979" s="135">
        <f t="shared" si="612"/>
        <v>70828.221484363443</v>
      </c>
      <c r="N979" s="135">
        <f t="shared" si="612"/>
        <v>67864.19000887213</v>
      </c>
      <c r="O979" s="135">
        <f t="shared" si="612"/>
        <v>0</v>
      </c>
      <c r="P979" s="135">
        <f t="shared" si="612"/>
        <v>0</v>
      </c>
      <c r="Q979" s="135">
        <f t="shared" si="612"/>
        <v>0</v>
      </c>
      <c r="R979" s="135">
        <f t="shared" si="612"/>
        <v>0</v>
      </c>
      <c r="S979" s="135">
        <f t="shared" si="612"/>
        <v>0</v>
      </c>
      <c r="T979" s="135">
        <f t="shared" si="612"/>
        <v>0</v>
      </c>
      <c r="U979" s="135">
        <f t="shared" si="612"/>
        <v>0</v>
      </c>
      <c r="V979" s="135">
        <f t="shared" si="612"/>
        <v>0</v>
      </c>
      <c r="W979" s="135">
        <f t="shared" si="612"/>
        <v>0</v>
      </c>
      <c r="X979" s="135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0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361</v>
      </c>
      <c r="E981" s="44"/>
      <c r="G981" s="43"/>
      <c r="H981" s="44"/>
      <c r="I981" s="42"/>
      <c r="J981" s="150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0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0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0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8">
        <v>37400</v>
      </c>
      <c r="E985" s="137" t="s">
        <v>125</v>
      </c>
      <c r="G985" s="43"/>
      <c r="H985" s="135"/>
      <c r="I985" s="42">
        <f>'Dep. Res. Class'!G$190</f>
        <v>0</v>
      </c>
      <c r="J985" s="135">
        <f t="shared" ref="J985:X985" si="613">+J190+J455+J720</f>
        <v>0</v>
      </c>
      <c r="K985" s="135">
        <f t="shared" si="613"/>
        <v>0</v>
      </c>
      <c r="L985" s="135">
        <f t="shared" si="613"/>
        <v>0</v>
      </c>
      <c r="M985" s="135">
        <f t="shared" si="613"/>
        <v>0</v>
      </c>
      <c r="N985" s="135">
        <f t="shared" si="613"/>
        <v>0</v>
      </c>
      <c r="O985" s="135">
        <f t="shared" si="613"/>
        <v>0</v>
      </c>
      <c r="P985" s="135">
        <f t="shared" si="613"/>
        <v>0</v>
      </c>
      <c r="Q985" s="135">
        <f t="shared" si="613"/>
        <v>0</v>
      </c>
      <c r="R985" s="135">
        <f t="shared" si="613"/>
        <v>0</v>
      </c>
      <c r="S985" s="135">
        <f t="shared" si="613"/>
        <v>0</v>
      </c>
      <c r="T985" s="135">
        <f t="shared" si="613"/>
        <v>0</v>
      </c>
      <c r="U985" s="135">
        <f t="shared" si="613"/>
        <v>0</v>
      </c>
      <c r="V985" s="135">
        <f t="shared" si="613"/>
        <v>0</v>
      </c>
      <c r="W985" s="135">
        <f t="shared" si="613"/>
        <v>0</v>
      </c>
      <c r="X985" s="135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8">
        <v>39000</v>
      </c>
      <c r="E986" s="137" t="s">
        <v>149</v>
      </c>
      <c r="G986" s="43"/>
      <c r="H986" s="135"/>
      <c r="I986" s="42">
        <f>'Dep. Res. Class'!G$191</f>
        <v>82436.962185333803</v>
      </c>
      <c r="J986" s="135">
        <f t="shared" ref="J986:X986" si="615">+J191+J456+J721</f>
        <v>50007.217158103362</v>
      </c>
      <c r="K986" s="135">
        <f t="shared" si="615"/>
        <v>19737.237125103795</v>
      </c>
      <c r="L986" s="135">
        <f t="shared" si="615"/>
        <v>194.15560201589767</v>
      </c>
      <c r="M986" s="135">
        <f t="shared" si="615"/>
        <v>6382.7289133625236</v>
      </c>
      <c r="N986" s="135">
        <f t="shared" si="615"/>
        <v>6115.623386748226</v>
      </c>
      <c r="O986" s="135">
        <f t="shared" si="615"/>
        <v>0</v>
      </c>
      <c r="P986" s="135">
        <f t="shared" si="615"/>
        <v>0</v>
      </c>
      <c r="Q986" s="135">
        <f t="shared" si="615"/>
        <v>0</v>
      </c>
      <c r="R986" s="135">
        <f t="shared" si="615"/>
        <v>0</v>
      </c>
      <c r="S986" s="135">
        <f t="shared" si="615"/>
        <v>0</v>
      </c>
      <c r="T986" s="135">
        <f t="shared" si="615"/>
        <v>0</v>
      </c>
      <c r="U986" s="135">
        <f t="shared" si="615"/>
        <v>0</v>
      </c>
      <c r="V986" s="135">
        <f t="shared" si="615"/>
        <v>0</v>
      </c>
      <c r="W986" s="135">
        <f t="shared" si="615"/>
        <v>0</v>
      </c>
      <c r="X986" s="135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8">
        <v>36602</v>
      </c>
      <c r="E987" s="137" t="s">
        <v>149</v>
      </c>
      <c r="G987" s="43"/>
      <c r="H987" s="135"/>
      <c r="I987" s="42">
        <f>'Dep. Res. Class'!G$192</f>
        <v>0</v>
      </c>
      <c r="J987" s="135">
        <f t="shared" ref="J987:X987" si="616">+J192+J457+J722</f>
        <v>0</v>
      </c>
      <c r="K987" s="135">
        <f t="shared" si="616"/>
        <v>0</v>
      </c>
      <c r="L987" s="135">
        <f t="shared" si="616"/>
        <v>0</v>
      </c>
      <c r="M987" s="135">
        <f t="shared" si="616"/>
        <v>0</v>
      </c>
      <c r="N987" s="135">
        <f t="shared" si="616"/>
        <v>0</v>
      </c>
      <c r="O987" s="135">
        <f t="shared" si="616"/>
        <v>0</v>
      </c>
      <c r="P987" s="135">
        <f t="shared" si="616"/>
        <v>0</v>
      </c>
      <c r="Q987" s="135">
        <f t="shared" si="616"/>
        <v>0</v>
      </c>
      <c r="R987" s="135">
        <f t="shared" si="616"/>
        <v>0</v>
      </c>
      <c r="S987" s="135">
        <f t="shared" si="616"/>
        <v>0</v>
      </c>
      <c r="T987" s="135">
        <f t="shared" si="616"/>
        <v>0</v>
      </c>
      <c r="U987" s="135">
        <f t="shared" si="616"/>
        <v>0</v>
      </c>
      <c r="V987" s="135">
        <f t="shared" si="616"/>
        <v>0</v>
      </c>
      <c r="W987" s="135">
        <f t="shared" si="616"/>
        <v>0</v>
      </c>
      <c r="X987" s="135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8">
        <v>37503</v>
      </c>
      <c r="E988" s="137" t="s">
        <v>289</v>
      </c>
      <c r="G988" s="43"/>
      <c r="H988" s="135"/>
      <c r="I988" s="42">
        <f>'Dep. Res. Class'!G$193</f>
        <v>0</v>
      </c>
      <c r="J988" s="135">
        <f t="shared" ref="J988:X988" si="617">+J193+J458+J723</f>
        <v>0</v>
      </c>
      <c r="K988" s="135">
        <f t="shared" si="617"/>
        <v>0</v>
      </c>
      <c r="L988" s="135">
        <f t="shared" si="617"/>
        <v>0</v>
      </c>
      <c r="M988" s="135">
        <f t="shared" si="617"/>
        <v>0</v>
      </c>
      <c r="N988" s="135">
        <f t="shared" si="617"/>
        <v>0</v>
      </c>
      <c r="O988" s="135">
        <f t="shared" si="617"/>
        <v>0</v>
      </c>
      <c r="P988" s="135">
        <f t="shared" si="617"/>
        <v>0</v>
      </c>
      <c r="Q988" s="135">
        <f t="shared" si="617"/>
        <v>0</v>
      </c>
      <c r="R988" s="135">
        <f t="shared" si="617"/>
        <v>0</v>
      </c>
      <c r="S988" s="135">
        <f t="shared" si="617"/>
        <v>0</v>
      </c>
      <c r="T988" s="135">
        <f t="shared" si="617"/>
        <v>0</v>
      </c>
      <c r="U988" s="135">
        <f t="shared" si="617"/>
        <v>0</v>
      </c>
      <c r="V988" s="135">
        <f t="shared" si="617"/>
        <v>0</v>
      </c>
      <c r="W988" s="135">
        <f t="shared" si="617"/>
        <v>0</v>
      </c>
      <c r="X988" s="135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8">
        <v>39004</v>
      </c>
      <c r="E989" s="137" t="s">
        <v>304</v>
      </c>
      <c r="G989" s="43"/>
      <c r="H989" s="135"/>
      <c r="I989" s="42">
        <f>'Dep. Res. Class'!G$194</f>
        <v>0</v>
      </c>
      <c r="J989" s="135">
        <f t="shared" ref="J989:X989" si="618">+J194+J459+J724</f>
        <v>0</v>
      </c>
      <c r="K989" s="135">
        <f t="shared" si="618"/>
        <v>0</v>
      </c>
      <c r="L989" s="135">
        <f t="shared" si="618"/>
        <v>0</v>
      </c>
      <c r="M989" s="135">
        <f t="shared" si="618"/>
        <v>0</v>
      </c>
      <c r="N989" s="135">
        <f t="shared" si="618"/>
        <v>0</v>
      </c>
      <c r="O989" s="135">
        <f t="shared" si="618"/>
        <v>0</v>
      </c>
      <c r="P989" s="135">
        <f t="shared" si="618"/>
        <v>0</v>
      </c>
      <c r="Q989" s="135">
        <f t="shared" si="618"/>
        <v>0</v>
      </c>
      <c r="R989" s="135">
        <f t="shared" si="618"/>
        <v>0</v>
      </c>
      <c r="S989" s="135">
        <f t="shared" si="618"/>
        <v>0</v>
      </c>
      <c r="T989" s="135">
        <f t="shared" si="618"/>
        <v>0</v>
      </c>
      <c r="U989" s="135">
        <f t="shared" si="618"/>
        <v>0</v>
      </c>
      <c r="V989" s="135">
        <f t="shared" si="618"/>
        <v>0</v>
      </c>
      <c r="W989" s="135">
        <f t="shared" si="618"/>
        <v>0</v>
      </c>
      <c r="X989" s="135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8">
        <v>39009</v>
      </c>
      <c r="E990" s="137" t="s">
        <v>305</v>
      </c>
      <c r="G990" s="43"/>
      <c r="H990" s="135"/>
      <c r="I990" s="42">
        <f>'Dep. Res. Class'!G$195</f>
        <v>498674.40712726093</v>
      </c>
      <c r="J990" s="135">
        <f t="shared" ref="J990:X990" si="619">+J195+J460+J725</f>
        <v>302501.67773452884</v>
      </c>
      <c r="K990" s="135">
        <f t="shared" si="619"/>
        <v>119393.71321766573</v>
      </c>
      <c r="L990" s="135">
        <f t="shared" si="619"/>
        <v>1174.4783791043105</v>
      </c>
      <c r="M990" s="135">
        <f t="shared" si="619"/>
        <v>38610.150985055901</v>
      </c>
      <c r="N990" s="135">
        <f t="shared" si="619"/>
        <v>36994.386810906159</v>
      </c>
      <c r="O990" s="135">
        <f t="shared" si="619"/>
        <v>0</v>
      </c>
      <c r="P990" s="135">
        <f t="shared" si="619"/>
        <v>0</v>
      </c>
      <c r="Q990" s="135">
        <f t="shared" si="619"/>
        <v>0</v>
      </c>
      <c r="R990" s="135">
        <f t="shared" si="619"/>
        <v>0</v>
      </c>
      <c r="S990" s="135">
        <f t="shared" si="619"/>
        <v>0</v>
      </c>
      <c r="T990" s="135">
        <f t="shared" si="619"/>
        <v>0</v>
      </c>
      <c r="U990" s="135">
        <f t="shared" si="619"/>
        <v>0</v>
      </c>
      <c r="V990" s="135">
        <f t="shared" si="619"/>
        <v>0</v>
      </c>
      <c r="W990" s="135">
        <f t="shared" si="619"/>
        <v>0</v>
      </c>
      <c r="X990" s="135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8">
        <v>39100</v>
      </c>
      <c r="E991" s="137" t="s">
        <v>306</v>
      </c>
      <c r="G991" s="43"/>
      <c r="H991" s="135"/>
      <c r="I991" s="42">
        <f>'Dep. Res. Class'!G$196</f>
        <v>0</v>
      </c>
      <c r="J991" s="135">
        <f t="shared" ref="J991:X991" si="620">+J196+J461+J726</f>
        <v>0</v>
      </c>
      <c r="K991" s="135">
        <f t="shared" si="620"/>
        <v>0</v>
      </c>
      <c r="L991" s="135">
        <f t="shared" si="620"/>
        <v>0</v>
      </c>
      <c r="M991" s="135">
        <f t="shared" si="620"/>
        <v>0</v>
      </c>
      <c r="N991" s="135">
        <f t="shared" si="620"/>
        <v>0</v>
      </c>
      <c r="O991" s="135">
        <f t="shared" si="620"/>
        <v>0</v>
      </c>
      <c r="P991" s="135">
        <f t="shared" si="620"/>
        <v>0</v>
      </c>
      <c r="Q991" s="135">
        <f t="shared" si="620"/>
        <v>0</v>
      </c>
      <c r="R991" s="135">
        <f t="shared" si="620"/>
        <v>0</v>
      </c>
      <c r="S991" s="135">
        <f t="shared" si="620"/>
        <v>0</v>
      </c>
      <c r="T991" s="135">
        <f t="shared" si="620"/>
        <v>0</v>
      </c>
      <c r="U991" s="135">
        <f t="shared" si="620"/>
        <v>0</v>
      </c>
      <c r="V991" s="135">
        <f t="shared" si="620"/>
        <v>0</v>
      </c>
      <c r="W991" s="135">
        <f t="shared" si="620"/>
        <v>0</v>
      </c>
      <c r="X991" s="135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8">
        <v>39102</v>
      </c>
      <c r="E992" s="137" t="s">
        <v>307</v>
      </c>
      <c r="G992" s="43"/>
      <c r="H992" s="135"/>
      <c r="I992" s="42">
        <f>'Dep. Res. Class'!G$197</f>
        <v>0</v>
      </c>
      <c r="J992" s="135">
        <f t="shared" ref="J992:X992" si="621">+J197+J462+J727</f>
        <v>0</v>
      </c>
      <c r="K992" s="135">
        <f t="shared" si="621"/>
        <v>0</v>
      </c>
      <c r="L992" s="135">
        <f t="shared" si="621"/>
        <v>0</v>
      </c>
      <c r="M992" s="135">
        <f t="shared" si="621"/>
        <v>0</v>
      </c>
      <c r="N992" s="135">
        <f t="shared" si="621"/>
        <v>0</v>
      </c>
      <c r="O992" s="135">
        <f t="shared" si="621"/>
        <v>0</v>
      </c>
      <c r="P992" s="135">
        <f t="shared" si="621"/>
        <v>0</v>
      </c>
      <c r="Q992" s="135">
        <f t="shared" si="621"/>
        <v>0</v>
      </c>
      <c r="R992" s="135">
        <f t="shared" si="621"/>
        <v>0</v>
      </c>
      <c r="S992" s="135">
        <f t="shared" si="621"/>
        <v>0</v>
      </c>
      <c r="T992" s="135">
        <f t="shared" si="621"/>
        <v>0</v>
      </c>
      <c r="U992" s="135">
        <f t="shared" si="621"/>
        <v>0</v>
      </c>
      <c r="V992" s="135">
        <f t="shared" si="621"/>
        <v>0</v>
      </c>
      <c r="W992" s="135">
        <f t="shared" si="621"/>
        <v>0</v>
      </c>
      <c r="X992" s="135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5">
        <v>39103</v>
      </c>
      <c r="E993" s="137" t="s">
        <v>308</v>
      </c>
      <c r="G993" s="43"/>
      <c r="H993" s="135"/>
      <c r="I993" s="42">
        <f>'Dep. Res. Class'!G$198</f>
        <v>0</v>
      </c>
      <c r="J993" s="135">
        <f t="shared" ref="J993:X993" si="622">+J198+J463+J728</f>
        <v>0</v>
      </c>
      <c r="K993" s="135">
        <f t="shared" si="622"/>
        <v>0</v>
      </c>
      <c r="L993" s="135">
        <f t="shared" si="622"/>
        <v>0</v>
      </c>
      <c r="M993" s="135">
        <f t="shared" si="622"/>
        <v>0</v>
      </c>
      <c r="N993" s="135">
        <f t="shared" si="622"/>
        <v>0</v>
      </c>
      <c r="O993" s="135">
        <f t="shared" si="622"/>
        <v>0</v>
      </c>
      <c r="P993" s="135">
        <f t="shared" si="622"/>
        <v>0</v>
      </c>
      <c r="Q993" s="135">
        <f t="shared" si="622"/>
        <v>0</v>
      </c>
      <c r="R993" s="135">
        <f t="shared" si="622"/>
        <v>0</v>
      </c>
      <c r="S993" s="135">
        <f t="shared" si="622"/>
        <v>0</v>
      </c>
      <c r="T993" s="135">
        <f t="shared" si="622"/>
        <v>0</v>
      </c>
      <c r="U993" s="135">
        <f t="shared" si="622"/>
        <v>0</v>
      </c>
      <c r="V993" s="135">
        <f t="shared" si="622"/>
        <v>0</v>
      </c>
      <c r="W993" s="135">
        <f t="shared" si="622"/>
        <v>0</v>
      </c>
      <c r="X993" s="135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8">
        <v>39200</v>
      </c>
      <c r="E994" s="137" t="s">
        <v>309</v>
      </c>
      <c r="G994" s="43"/>
      <c r="H994" s="135"/>
      <c r="I994" s="42">
        <f>'Dep. Res. Class'!G$199</f>
        <v>0</v>
      </c>
      <c r="J994" s="135">
        <f t="shared" ref="J994:X994" si="623">+J199+J464+J729</f>
        <v>0</v>
      </c>
      <c r="K994" s="135">
        <f t="shared" si="623"/>
        <v>0</v>
      </c>
      <c r="L994" s="135">
        <f t="shared" si="623"/>
        <v>0</v>
      </c>
      <c r="M994" s="135">
        <f t="shared" si="623"/>
        <v>0</v>
      </c>
      <c r="N994" s="135">
        <f t="shared" si="623"/>
        <v>0</v>
      </c>
      <c r="O994" s="135">
        <f t="shared" si="623"/>
        <v>0</v>
      </c>
      <c r="P994" s="135">
        <f t="shared" si="623"/>
        <v>0</v>
      </c>
      <c r="Q994" s="135">
        <f t="shared" si="623"/>
        <v>0</v>
      </c>
      <c r="R994" s="135">
        <f t="shared" si="623"/>
        <v>0</v>
      </c>
      <c r="S994" s="135">
        <f t="shared" si="623"/>
        <v>0</v>
      </c>
      <c r="T994" s="135">
        <f t="shared" si="623"/>
        <v>0</v>
      </c>
      <c r="U994" s="135">
        <f t="shared" si="623"/>
        <v>0</v>
      </c>
      <c r="V994" s="135">
        <f t="shared" si="623"/>
        <v>0</v>
      </c>
      <c r="W994" s="135">
        <f t="shared" si="623"/>
        <v>0</v>
      </c>
      <c r="X994" s="135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8">
        <v>39201</v>
      </c>
      <c r="E995" s="137" t="s">
        <v>310</v>
      </c>
      <c r="G995" s="43"/>
      <c r="H995" s="135"/>
      <c r="I995" s="42">
        <f>'Dep. Res. Class'!G$200</f>
        <v>0</v>
      </c>
      <c r="J995" s="135">
        <f t="shared" ref="J995:X995" si="624">+J200+J465+J730</f>
        <v>0</v>
      </c>
      <c r="K995" s="135">
        <f t="shared" si="624"/>
        <v>0</v>
      </c>
      <c r="L995" s="135">
        <f t="shared" si="624"/>
        <v>0</v>
      </c>
      <c r="M995" s="135">
        <f t="shared" si="624"/>
        <v>0</v>
      </c>
      <c r="N995" s="135">
        <f t="shared" si="624"/>
        <v>0</v>
      </c>
      <c r="O995" s="135">
        <f t="shared" si="624"/>
        <v>0</v>
      </c>
      <c r="P995" s="135">
        <f t="shared" si="624"/>
        <v>0</v>
      </c>
      <c r="Q995" s="135">
        <f t="shared" si="624"/>
        <v>0</v>
      </c>
      <c r="R995" s="135">
        <f t="shared" si="624"/>
        <v>0</v>
      </c>
      <c r="S995" s="135">
        <f t="shared" si="624"/>
        <v>0</v>
      </c>
      <c r="T995" s="135">
        <f t="shared" si="624"/>
        <v>0</v>
      </c>
      <c r="U995" s="135">
        <f t="shared" si="624"/>
        <v>0</v>
      </c>
      <c r="V995" s="135">
        <f t="shared" si="624"/>
        <v>0</v>
      </c>
      <c r="W995" s="135">
        <f t="shared" si="624"/>
        <v>0</v>
      </c>
      <c r="X995" s="135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8">
        <v>39202</v>
      </c>
      <c r="E996" s="137" t="s">
        <v>311</v>
      </c>
      <c r="G996" s="43"/>
      <c r="H996" s="135"/>
      <c r="I996" s="42">
        <f>'Dep. Res. Class'!G$201</f>
        <v>0</v>
      </c>
      <c r="J996" s="135">
        <f t="shared" ref="J996:X996" si="625">+J201+J466+J731</f>
        <v>0</v>
      </c>
      <c r="K996" s="135">
        <f t="shared" si="625"/>
        <v>0</v>
      </c>
      <c r="L996" s="135">
        <f t="shared" si="625"/>
        <v>0</v>
      </c>
      <c r="M996" s="135">
        <f t="shared" si="625"/>
        <v>0</v>
      </c>
      <c r="N996" s="135">
        <f t="shared" si="625"/>
        <v>0</v>
      </c>
      <c r="O996" s="135">
        <f t="shared" si="625"/>
        <v>0</v>
      </c>
      <c r="P996" s="135">
        <f t="shared" si="625"/>
        <v>0</v>
      </c>
      <c r="Q996" s="135">
        <f t="shared" si="625"/>
        <v>0</v>
      </c>
      <c r="R996" s="135">
        <f t="shared" si="625"/>
        <v>0</v>
      </c>
      <c r="S996" s="135">
        <f t="shared" si="625"/>
        <v>0</v>
      </c>
      <c r="T996" s="135">
        <f t="shared" si="625"/>
        <v>0</v>
      </c>
      <c r="U996" s="135">
        <f t="shared" si="625"/>
        <v>0</v>
      </c>
      <c r="V996" s="135">
        <f t="shared" si="625"/>
        <v>0</v>
      </c>
      <c r="W996" s="135">
        <f t="shared" si="625"/>
        <v>0</v>
      </c>
      <c r="X996" s="135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8">
        <v>39300</v>
      </c>
      <c r="E997" s="137" t="s">
        <v>197</v>
      </c>
      <c r="G997" s="43"/>
      <c r="H997" s="135"/>
      <c r="I997" s="42">
        <f>'Dep. Res. Class'!G$202</f>
        <v>0</v>
      </c>
      <c r="J997" s="135">
        <f t="shared" ref="J997:X997" si="626">+J202+J467+J732</f>
        <v>0</v>
      </c>
      <c r="K997" s="135">
        <f t="shared" si="626"/>
        <v>0</v>
      </c>
      <c r="L997" s="135">
        <f t="shared" si="626"/>
        <v>0</v>
      </c>
      <c r="M997" s="135">
        <f t="shared" si="626"/>
        <v>0</v>
      </c>
      <c r="N997" s="135">
        <f t="shared" si="626"/>
        <v>0</v>
      </c>
      <c r="O997" s="135">
        <f t="shared" si="626"/>
        <v>0</v>
      </c>
      <c r="P997" s="135">
        <f t="shared" si="626"/>
        <v>0</v>
      </c>
      <c r="Q997" s="135">
        <f t="shared" si="626"/>
        <v>0</v>
      </c>
      <c r="R997" s="135">
        <f t="shared" si="626"/>
        <v>0</v>
      </c>
      <c r="S997" s="135">
        <f t="shared" si="626"/>
        <v>0</v>
      </c>
      <c r="T997" s="135">
        <f t="shared" si="626"/>
        <v>0</v>
      </c>
      <c r="U997" s="135">
        <f t="shared" si="626"/>
        <v>0</v>
      </c>
      <c r="V997" s="135">
        <f t="shared" si="626"/>
        <v>0</v>
      </c>
      <c r="W997" s="135">
        <f t="shared" si="626"/>
        <v>0</v>
      </c>
      <c r="X997" s="135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8">
        <v>39400</v>
      </c>
      <c r="E998" s="137" t="s">
        <v>312</v>
      </c>
      <c r="G998" s="43"/>
      <c r="H998" s="135"/>
      <c r="I998" s="42">
        <f>'Dep. Res. Class'!G$203</f>
        <v>0</v>
      </c>
      <c r="J998" s="135">
        <f t="shared" ref="J998:X998" si="627">+J203+J468+J733</f>
        <v>0</v>
      </c>
      <c r="K998" s="135">
        <f t="shared" si="627"/>
        <v>0</v>
      </c>
      <c r="L998" s="135">
        <f t="shared" si="627"/>
        <v>0</v>
      </c>
      <c r="M998" s="135">
        <f t="shared" si="627"/>
        <v>0</v>
      </c>
      <c r="N998" s="135">
        <f t="shared" si="627"/>
        <v>0</v>
      </c>
      <c r="O998" s="135">
        <f t="shared" si="627"/>
        <v>0</v>
      </c>
      <c r="P998" s="135">
        <f t="shared" si="627"/>
        <v>0</v>
      </c>
      <c r="Q998" s="135">
        <f t="shared" si="627"/>
        <v>0</v>
      </c>
      <c r="R998" s="135">
        <f t="shared" si="627"/>
        <v>0</v>
      </c>
      <c r="S998" s="135">
        <f t="shared" si="627"/>
        <v>0</v>
      </c>
      <c r="T998" s="135">
        <f t="shared" si="627"/>
        <v>0</v>
      </c>
      <c r="U998" s="135">
        <f t="shared" si="627"/>
        <v>0</v>
      </c>
      <c r="V998" s="135">
        <f t="shared" si="627"/>
        <v>0</v>
      </c>
      <c r="W998" s="135">
        <f t="shared" si="627"/>
        <v>0</v>
      </c>
      <c r="X998" s="135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8">
        <v>39600</v>
      </c>
      <c r="E999" s="137" t="s">
        <v>313</v>
      </c>
      <c r="G999" s="43"/>
      <c r="H999" s="135"/>
      <c r="I999" s="42">
        <f>'Dep. Res. Class'!G$204</f>
        <v>0</v>
      </c>
      <c r="J999" s="135">
        <f t="shared" ref="J999:X999" si="628">+J204+J469+J734</f>
        <v>0</v>
      </c>
      <c r="K999" s="135">
        <f t="shared" si="628"/>
        <v>0</v>
      </c>
      <c r="L999" s="135">
        <f t="shared" si="628"/>
        <v>0</v>
      </c>
      <c r="M999" s="135">
        <f t="shared" si="628"/>
        <v>0</v>
      </c>
      <c r="N999" s="135">
        <f t="shared" si="628"/>
        <v>0</v>
      </c>
      <c r="O999" s="135">
        <f t="shared" si="628"/>
        <v>0</v>
      </c>
      <c r="P999" s="135">
        <f t="shared" si="628"/>
        <v>0</v>
      </c>
      <c r="Q999" s="135">
        <f t="shared" si="628"/>
        <v>0</v>
      </c>
      <c r="R999" s="135">
        <f t="shared" si="628"/>
        <v>0</v>
      </c>
      <c r="S999" s="135">
        <f t="shared" si="628"/>
        <v>0</v>
      </c>
      <c r="T999" s="135">
        <f t="shared" si="628"/>
        <v>0</v>
      </c>
      <c r="U999" s="135">
        <f t="shared" si="628"/>
        <v>0</v>
      </c>
      <c r="V999" s="135">
        <f t="shared" si="628"/>
        <v>0</v>
      </c>
      <c r="W999" s="135">
        <f t="shared" si="628"/>
        <v>0</v>
      </c>
      <c r="X999" s="135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8">
        <v>39603</v>
      </c>
      <c r="E1000" s="137" t="s">
        <v>314</v>
      </c>
      <c r="G1000" s="43"/>
      <c r="H1000" s="135"/>
      <c r="I1000" s="42">
        <f>'Dep. Res. Class'!G$205</f>
        <v>0</v>
      </c>
      <c r="J1000" s="135">
        <f t="shared" ref="J1000:X1000" si="629">+J205+J470+J735</f>
        <v>0</v>
      </c>
      <c r="K1000" s="135">
        <f t="shared" si="629"/>
        <v>0</v>
      </c>
      <c r="L1000" s="135">
        <f t="shared" si="629"/>
        <v>0</v>
      </c>
      <c r="M1000" s="135">
        <f t="shared" si="629"/>
        <v>0</v>
      </c>
      <c r="N1000" s="135">
        <f t="shared" si="629"/>
        <v>0</v>
      </c>
      <c r="O1000" s="135">
        <f t="shared" si="629"/>
        <v>0</v>
      </c>
      <c r="P1000" s="135">
        <f t="shared" si="629"/>
        <v>0</v>
      </c>
      <c r="Q1000" s="135">
        <f t="shared" si="629"/>
        <v>0</v>
      </c>
      <c r="R1000" s="135">
        <f t="shared" si="629"/>
        <v>0</v>
      </c>
      <c r="S1000" s="135">
        <f t="shared" si="629"/>
        <v>0</v>
      </c>
      <c r="T1000" s="135">
        <f t="shared" si="629"/>
        <v>0</v>
      </c>
      <c r="U1000" s="135">
        <f t="shared" si="629"/>
        <v>0</v>
      </c>
      <c r="V1000" s="135">
        <f t="shared" si="629"/>
        <v>0</v>
      </c>
      <c r="W1000" s="135">
        <f t="shared" si="629"/>
        <v>0</v>
      </c>
      <c r="X1000" s="135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6">
        <v>39604</v>
      </c>
      <c r="E1001" s="137" t="s">
        <v>315</v>
      </c>
      <c r="G1001" s="43"/>
      <c r="H1001" s="135"/>
      <c r="I1001" s="42">
        <f>'Dep. Res. Class'!G$206</f>
        <v>0</v>
      </c>
      <c r="J1001" s="135">
        <f t="shared" ref="J1001:X1001" si="631">+J206+J471+J736</f>
        <v>0</v>
      </c>
      <c r="K1001" s="135">
        <f t="shared" si="631"/>
        <v>0</v>
      </c>
      <c r="L1001" s="135">
        <f t="shared" si="631"/>
        <v>0</v>
      </c>
      <c r="M1001" s="135">
        <f t="shared" si="631"/>
        <v>0</v>
      </c>
      <c r="N1001" s="135">
        <f t="shared" si="631"/>
        <v>0</v>
      </c>
      <c r="O1001" s="135">
        <f t="shared" si="631"/>
        <v>0</v>
      </c>
      <c r="P1001" s="135">
        <f t="shared" si="631"/>
        <v>0</v>
      </c>
      <c r="Q1001" s="135">
        <f t="shared" si="631"/>
        <v>0</v>
      </c>
      <c r="R1001" s="135">
        <f t="shared" si="631"/>
        <v>0</v>
      </c>
      <c r="S1001" s="135">
        <f t="shared" si="631"/>
        <v>0</v>
      </c>
      <c r="T1001" s="135">
        <f t="shared" si="631"/>
        <v>0</v>
      </c>
      <c r="U1001" s="135">
        <f t="shared" si="631"/>
        <v>0</v>
      </c>
      <c r="V1001" s="135">
        <f t="shared" si="631"/>
        <v>0</v>
      </c>
      <c r="W1001" s="135">
        <f t="shared" si="631"/>
        <v>0</v>
      </c>
      <c r="X1001" s="135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6">
        <v>39605</v>
      </c>
      <c r="E1002" s="140" t="s">
        <v>316</v>
      </c>
      <c r="G1002" s="43"/>
      <c r="H1002" s="135"/>
      <c r="I1002" s="42">
        <f>'Dep. Res. Class'!G$207</f>
        <v>0</v>
      </c>
      <c r="J1002" s="135">
        <f t="shared" ref="J1002:X1002" si="632">+J207+J472+J737</f>
        <v>0</v>
      </c>
      <c r="K1002" s="135">
        <f t="shared" si="632"/>
        <v>0</v>
      </c>
      <c r="L1002" s="135">
        <f t="shared" si="632"/>
        <v>0</v>
      </c>
      <c r="M1002" s="135">
        <f t="shared" si="632"/>
        <v>0</v>
      </c>
      <c r="N1002" s="135">
        <f t="shared" si="632"/>
        <v>0</v>
      </c>
      <c r="O1002" s="135">
        <f t="shared" si="632"/>
        <v>0</v>
      </c>
      <c r="P1002" s="135">
        <f t="shared" si="632"/>
        <v>0</v>
      </c>
      <c r="Q1002" s="135">
        <f t="shared" si="632"/>
        <v>0</v>
      </c>
      <c r="R1002" s="135">
        <f t="shared" si="632"/>
        <v>0</v>
      </c>
      <c r="S1002" s="135">
        <f t="shared" si="632"/>
        <v>0</v>
      </c>
      <c r="T1002" s="135">
        <f t="shared" si="632"/>
        <v>0</v>
      </c>
      <c r="U1002" s="135">
        <f t="shared" si="632"/>
        <v>0</v>
      </c>
      <c r="V1002" s="135">
        <f t="shared" si="632"/>
        <v>0</v>
      </c>
      <c r="W1002" s="135">
        <f t="shared" si="632"/>
        <v>0</v>
      </c>
      <c r="X1002" s="135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6">
        <v>39700</v>
      </c>
      <c r="E1003" s="137" t="s">
        <v>317</v>
      </c>
      <c r="G1003" s="43"/>
      <c r="H1003" s="135"/>
      <c r="I1003" s="42">
        <f>'Dep. Res. Class'!G$208</f>
        <v>0</v>
      </c>
      <c r="J1003" s="135">
        <f t="shared" ref="J1003:X1003" si="633">+J208+J473+J738</f>
        <v>0</v>
      </c>
      <c r="K1003" s="135">
        <f t="shared" si="633"/>
        <v>0</v>
      </c>
      <c r="L1003" s="135">
        <f t="shared" si="633"/>
        <v>0</v>
      </c>
      <c r="M1003" s="135">
        <f t="shared" si="633"/>
        <v>0</v>
      </c>
      <c r="N1003" s="135">
        <f t="shared" si="633"/>
        <v>0</v>
      </c>
      <c r="O1003" s="135">
        <f t="shared" si="633"/>
        <v>0</v>
      </c>
      <c r="P1003" s="135">
        <f t="shared" si="633"/>
        <v>0</v>
      </c>
      <c r="Q1003" s="135">
        <f t="shared" si="633"/>
        <v>0</v>
      </c>
      <c r="R1003" s="135">
        <f t="shared" si="633"/>
        <v>0</v>
      </c>
      <c r="S1003" s="135">
        <f t="shared" si="633"/>
        <v>0</v>
      </c>
      <c r="T1003" s="135">
        <f t="shared" si="633"/>
        <v>0</v>
      </c>
      <c r="U1003" s="135">
        <f t="shared" si="633"/>
        <v>0</v>
      </c>
      <c r="V1003" s="135">
        <f t="shared" si="633"/>
        <v>0</v>
      </c>
      <c r="W1003" s="135">
        <f t="shared" si="633"/>
        <v>0</v>
      </c>
      <c r="X1003" s="135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6">
        <v>39701</v>
      </c>
      <c r="E1004" s="137" t="s">
        <v>318</v>
      </c>
      <c r="G1004" s="43"/>
      <c r="H1004" s="135"/>
      <c r="I1004" s="42">
        <f>'Dep. Res. Class'!G$209</f>
        <v>0</v>
      </c>
      <c r="J1004" s="135">
        <f t="shared" ref="J1004:X1004" si="634">+J209+J474+J739</f>
        <v>0</v>
      </c>
      <c r="K1004" s="135">
        <f t="shared" si="634"/>
        <v>0</v>
      </c>
      <c r="L1004" s="135">
        <f t="shared" si="634"/>
        <v>0</v>
      </c>
      <c r="M1004" s="135">
        <f t="shared" si="634"/>
        <v>0</v>
      </c>
      <c r="N1004" s="135">
        <f t="shared" si="634"/>
        <v>0</v>
      </c>
      <c r="O1004" s="135">
        <f t="shared" si="634"/>
        <v>0</v>
      </c>
      <c r="P1004" s="135">
        <f t="shared" si="634"/>
        <v>0</v>
      </c>
      <c r="Q1004" s="135">
        <f t="shared" si="634"/>
        <v>0</v>
      </c>
      <c r="R1004" s="135">
        <f t="shared" si="634"/>
        <v>0</v>
      </c>
      <c r="S1004" s="135">
        <f t="shared" si="634"/>
        <v>0</v>
      </c>
      <c r="T1004" s="135">
        <f t="shared" si="634"/>
        <v>0</v>
      </c>
      <c r="U1004" s="135">
        <f t="shared" si="634"/>
        <v>0</v>
      </c>
      <c r="V1004" s="135">
        <f t="shared" si="634"/>
        <v>0</v>
      </c>
      <c r="W1004" s="135">
        <f t="shared" si="634"/>
        <v>0</v>
      </c>
      <c r="X1004" s="135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6">
        <v>39702</v>
      </c>
      <c r="E1005" s="137" t="s">
        <v>319</v>
      </c>
      <c r="G1005" s="43"/>
      <c r="H1005" s="135"/>
      <c r="I1005" s="42">
        <f>'Dep. Res. Class'!G$210</f>
        <v>0</v>
      </c>
      <c r="J1005" s="135">
        <f t="shared" ref="J1005:X1005" si="635">+J210+J475+J740</f>
        <v>0</v>
      </c>
      <c r="K1005" s="135">
        <f t="shared" si="635"/>
        <v>0</v>
      </c>
      <c r="L1005" s="135">
        <f t="shared" si="635"/>
        <v>0</v>
      </c>
      <c r="M1005" s="135">
        <f t="shared" si="635"/>
        <v>0</v>
      </c>
      <c r="N1005" s="135">
        <f t="shared" si="635"/>
        <v>0</v>
      </c>
      <c r="O1005" s="135">
        <f t="shared" si="635"/>
        <v>0</v>
      </c>
      <c r="P1005" s="135">
        <f t="shared" si="635"/>
        <v>0</v>
      </c>
      <c r="Q1005" s="135">
        <f t="shared" si="635"/>
        <v>0</v>
      </c>
      <c r="R1005" s="135">
        <f t="shared" si="635"/>
        <v>0</v>
      </c>
      <c r="S1005" s="135">
        <f t="shared" si="635"/>
        <v>0</v>
      </c>
      <c r="T1005" s="135">
        <f t="shared" si="635"/>
        <v>0</v>
      </c>
      <c r="U1005" s="135">
        <f t="shared" si="635"/>
        <v>0</v>
      </c>
      <c r="V1005" s="135">
        <f t="shared" si="635"/>
        <v>0</v>
      </c>
      <c r="W1005" s="135">
        <f t="shared" si="635"/>
        <v>0</v>
      </c>
      <c r="X1005" s="135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6">
        <v>39705</v>
      </c>
      <c r="E1006" s="137" t="s">
        <v>320</v>
      </c>
      <c r="G1006" s="43"/>
      <c r="H1006" s="135"/>
      <c r="I1006" s="42">
        <f>'Dep. Res. Class'!G$211</f>
        <v>0</v>
      </c>
      <c r="J1006" s="135">
        <f t="shared" ref="J1006:X1006" si="636">+J211+J476+J741</f>
        <v>0</v>
      </c>
      <c r="K1006" s="135">
        <f t="shared" si="636"/>
        <v>0</v>
      </c>
      <c r="L1006" s="135">
        <f t="shared" si="636"/>
        <v>0</v>
      </c>
      <c r="M1006" s="135">
        <f t="shared" si="636"/>
        <v>0</v>
      </c>
      <c r="N1006" s="135">
        <f t="shared" si="636"/>
        <v>0</v>
      </c>
      <c r="O1006" s="135">
        <f t="shared" si="636"/>
        <v>0</v>
      </c>
      <c r="P1006" s="135">
        <f t="shared" si="636"/>
        <v>0</v>
      </c>
      <c r="Q1006" s="135">
        <f t="shared" si="636"/>
        <v>0</v>
      </c>
      <c r="R1006" s="135">
        <f t="shared" si="636"/>
        <v>0</v>
      </c>
      <c r="S1006" s="135">
        <f t="shared" si="636"/>
        <v>0</v>
      </c>
      <c r="T1006" s="135">
        <f t="shared" si="636"/>
        <v>0</v>
      </c>
      <c r="U1006" s="135">
        <f t="shared" si="636"/>
        <v>0</v>
      </c>
      <c r="V1006" s="135">
        <f t="shared" si="636"/>
        <v>0</v>
      </c>
      <c r="W1006" s="135">
        <f t="shared" si="636"/>
        <v>0</v>
      </c>
      <c r="X1006" s="135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6">
        <v>39800</v>
      </c>
      <c r="E1007" s="137" t="s">
        <v>321</v>
      </c>
      <c r="G1007" s="43"/>
      <c r="H1007" s="135"/>
      <c r="I1007" s="42">
        <f>'Dep. Res. Class'!G$212</f>
        <v>0</v>
      </c>
      <c r="J1007" s="135">
        <f t="shared" ref="J1007:X1007" si="637">+J212+J477+J742</f>
        <v>0</v>
      </c>
      <c r="K1007" s="135">
        <f t="shared" si="637"/>
        <v>0</v>
      </c>
      <c r="L1007" s="135">
        <f t="shared" si="637"/>
        <v>0</v>
      </c>
      <c r="M1007" s="135">
        <f t="shared" si="637"/>
        <v>0</v>
      </c>
      <c r="N1007" s="135">
        <f t="shared" si="637"/>
        <v>0</v>
      </c>
      <c r="O1007" s="135">
        <f t="shared" si="637"/>
        <v>0</v>
      </c>
      <c r="P1007" s="135">
        <f t="shared" si="637"/>
        <v>0</v>
      </c>
      <c r="Q1007" s="135">
        <f t="shared" si="637"/>
        <v>0</v>
      </c>
      <c r="R1007" s="135">
        <f t="shared" si="637"/>
        <v>0</v>
      </c>
      <c r="S1007" s="135">
        <f t="shared" si="637"/>
        <v>0</v>
      </c>
      <c r="T1007" s="135">
        <f t="shared" si="637"/>
        <v>0</v>
      </c>
      <c r="U1007" s="135">
        <f t="shared" si="637"/>
        <v>0</v>
      </c>
      <c r="V1007" s="135">
        <f t="shared" si="637"/>
        <v>0</v>
      </c>
      <c r="W1007" s="135">
        <f t="shared" si="637"/>
        <v>0</v>
      </c>
      <c r="X1007" s="135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6">
        <v>39900</v>
      </c>
      <c r="E1008" s="137" t="s">
        <v>322</v>
      </c>
      <c r="G1008" s="43"/>
      <c r="H1008" s="135"/>
      <c r="I1008" s="42">
        <f>'Dep. Res. Class'!G$213</f>
        <v>8570.4455729761121</v>
      </c>
      <c r="J1008" s="135">
        <f t="shared" ref="J1008:X1008" si="638">+J213+J478+J743</f>
        <v>5198.9316630322237</v>
      </c>
      <c r="K1008" s="135">
        <f t="shared" si="638"/>
        <v>2051.9547549717927</v>
      </c>
      <c r="L1008" s="135">
        <f t="shared" si="638"/>
        <v>20.185120553383285</v>
      </c>
      <c r="M1008" s="135">
        <f t="shared" si="638"/>
        <v>663.57164685486839</v>
      </c>
      <c r="N1008" s="135">
        <f t="shared" si="638"/>
        <v>635.80238756384347</v>
      </c>
      <c r="O1008" s="135">
        <f t="shared" si="638"/>
        <v>0</v>
      </c>
      <c r="P1008" s="135">
        <f t="shared" si="638"/>
        <v>0</v>
      </c>
      <c r="Q1008" s="135">
        <f t="shared" si="638"/>
        <v>0</v>
      </c>
      <c r="R1008" s="135">
        <f t="shared" si="638"/>
        <v>0</v>
      </c>
      <c r="S1008" s="135">
        <f t="shared" si="638"/>
        <v>0</v>
      </c>
      <c r="T1008" s="135">
        <f t="shared" si="638"/>
        <v>0</v>
      </c>
      <c r="U1008" s="135">
        <f t="shared" si="638"/>
        <v>0</v>
      </c>
      <c r="V1008" s="135">
        <f t="shared" si="638"/>
        <v>0</v>
      </c>
      <c r="W1008" s="135">
        <f t="shared" si="638"/>
        <v>0</v>
      </c>
      <c r="X1008" s="135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6">
        <v>39901</v>
      </c>
      <c r="E1009" s="137" t="s">
        <v>323</v>
      </c>
      <c r="G1009" s="43"/>
      <c r="H1009" s="135"/>
      <c r="I1009" s="42">
        <f>'Dep. Res. Class'!G$214</f>
        <v>1141236.6529430051</v>
      </c>
      <c r="J1009" s="135">
        <f t="shared" ref="J1009:X1009" si="639">+J214+J479+J744</f>
        <v>692287.38686662959</v>
      </c>
      <c r="K1009" s="135">
        <f t="shared" si="639"/>
        <v>273237.366320653</v>
      </c>
      <c r="L1009" s="135">
        <f t="shared" si="639"/>
        <v>2687.8415157585418</v>
      </c>
      <c r="M1009" s="135">
        <f t="shared" si="639"/>
        <v>88360.900118470236</v>
      </c>
      <c r="N1009" s="135">
        <f t="shared" si="639"/>
        <v>84663.158121493674</v>
      </c>
      <c r="O1009" s="135">
        <f t="shared" si="639"/>
        <v>0</v>
      </c>
      <c r="P1009" s="135">
        <f t="shared" si="639"/>
        <v>0</v>
      </c>
      <c r="Q1009" s="135">
        <f t="shared" si="639"/>
        <v>0</v>
      </c>
      <c r="R1009" s="135">
        <f t="shared" si="639"/>
        <v>0</v>
      </c>
      <c r="S1009" s="135">
        <f t="shared" si="639"/>
        <v>0</v>
      </c>
      <c r="T1009" s="135">
        <f t="shared" si="639"/>
        <v>0</v>
      </c>
      <c r="U1009" s="135">
        <f t="shared" si="639"/>
        <v>0</v>
      </c>
      <c r="V1009" s="135">
        <f t="shared" si="639"/>
        <v>0</v>
      </c>
      <c r="W1009" s="135">
        <f t="shared" si="639"/>
        <v>0</v>
      </c>
      <c r="X1009" s="135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6">
        <v>39902</v>
      </c>
      <c r="E1010" s="137" t="s">
        <v>324</v>
      </c>
      <c r="G1010" s="43"/>
      <c r="H1010" s="135"/>
      <c r="I1010" s="42">
        <f>'Dep. Res. Class'!G$215</f>
        <v>867341.48340061796</v>
      </c>
      <c r="J1010" s="135">
        <f t="shared" ref="J1010:X1010" si="640">+J215+J480+J745</f>
        <v>526139.40107514872</v>
      </c>
      <c r="K1010" s="135">
        <f t="shared" si="640"/>
        <v>207660.78798283116</v>
      </c>
      <c r="L1010" s="135">
        <f t="shared" si="640"/>
        <v>2042.7633842743453</v>
      </c>
      <c r="M1010" s="135">
        <f t="shared" si="640"/>
        <v>67154.410074134983</v>
      </c>
      <c r="N1010" s="135">
        <f t="shared" si="640"/>
        <v>64344.120884228803</v>
      </c>
      <c r="O1010" s="135">
        <f t="shared" si="640"/>
        <v>0</v>
      </c>
      <c r="P1010" s="135">
        <f t="shared" si="640"/>
        <v>0</v>
      </c>
      <c r="Q1010" s="135">
        <f t="shared" si="640"/>
        <v>0</v>
      </c>
      <c r="R1010" s="135">
        <f t="shared" si="640"/>
        <v>0</v>
      </c>
      <c r="S1010" s="135">
        <f t="shared" si="640"/>
        <v>0</v>
      </c>
      <c r="T1010" s="135">
        <f t="shared" si="640"/>
        <v>0</v>
      </c>
      <c r="U1010" s="135">
        <f t="shared" si="640"/>
        <v>0</v>
      </c>
      <c r="V1010" s="135">
        <f t="shared" si="640"/>
        <v>0</v>
      </c>
      <c r="W1010" s="135">
        <f t="shared" si="640"/>
        <v>0</v>
      </c>
      <c r="X1010" s="135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6">
        <v>39903</v>
      </c>
      <c r="E1011" s="137" t="s">
        <v>325</v>
      </c>
      <c r="G1011" s="43"/>
      <c r="H1011" s="135"/>
      <c r="I1011" s="42">
        <f>'Dep. Res. Class'!G$216</f>
        <v>119632.91060086967</v>
      </c>
      <c r="J1011" s="135">
        <f t="shared" ref="J1011:X1011" si="641">+J216+J481+J746</f>
        <v>72570.710771993879</v>
      </c>
      <c r="K1011" s="135">
        <f t="shared" si="641"/>
        <v>28642.772148581047</v>
      </c>
      <c r="L1011" s="135">
        <f t="shared" si="641"/>
        <v>281.75953071155573</v>
      </c>
      <c r="M1011" s="135">
        <f t="shared" si="641"/>
        <v>9262.6464784716754</v>
      </c>
      <c r="N1011" s="135">
        <f t="shared" si="641"/>
        <v>8875.021671111519</v>
      </c>
      <c r="O1011" s="135">
        <f t="shared" si="641"/>
        <v>0</v>
      </c>
      <c r="P1011" s="135">
        <f t="shared" si="641"/>
        <v>0</v>
      </c>
      <c r="Q1011" s="135">
        <f t="shared" si="641"/>
        <v>0</v>
      </c>
      <c r="R1011" s="135">
        <f t="shared" si="641"/>
        <v>0</v>
      </c>
      <c r="S1011" s="135">
        <f t="shared" si="641"/>
        <v>0</v>
      </c>
      <c r="T1011" s="135">
        <f t="shared" si="641"/>
        <v>0</v>
      </c>
      <c r="U1011" s="135">
        <f t="shared" si="641"/>
        <v>0</v>
      </c>
      <c r="V1011" s="135">
        <f t="shared" si="641"/>
        <v>0</v>
      </c>
      <c r="W1011" s="135">
        <f t="shared" si="641"/>
        <v>0</v>
      </c>
      <c r="X1011" s="135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6">
        <v>39904</v>
      </c>
      <c r="E1012" s="137" t="s">
        <v>326</v>
      </c>
      <c r="G1012" s="43"/>
      <c r="H1012" s="135"/>
      <c r="I1012" s="42">
        <f>'Dep. Res. Class'!G$217</f>
        <v>0</v>
      </c>
      <c r="J1012" s="135">
        <f t="shared" ref="J1012:X1012" si="642">+J217+J482+J747</f>
        <v>0</v>
      </c>
      <c r="K1012" s="135">
        <f t="shared" si="642"/>
        <v>0</v>
      </c>
      <c r="L1012" s="135">
        <f t="shared" si="642"/>
        <v>0</v>
      </c>
      <c r="M1012" s="135">
        <f t="shared" si="642"/>
        <v>0</v>
      </c>
      <c r="N1012" s="135">
        <f t="shared" si="642"/>
        <v>0</v>
      </c>
      <c r="O1012" s="135">
        <f t="shared" si="642"/>
        <v>0</v>
      </c>
      <c r="P1012" s="135">
        <f t="shared" si="642"/>
        <v>0</v>
      </c>
      <c r="Q1012" s="135">
        <f t="shared" si="642"/>
        <v>0</v>
      </c>
      <c r="R1012" s="135">
        <f t="shared" si="642"/>
        <v>0</v>
      </c>
      <c r="S1012" s="135">
        <f t="shared" si="642"/>
        <v>0</v>
      </c>
      <c r="T1012" s="135">
        <f t="shared" si="642"/>
        <v>0</v>
      </c>
      <c r="U1012" s="135">
        <f t="shared" si="642"/>
        <v>0</v>
      </c>
      <c r="V1012" s="135">
        <f t="shared" si="642"/>
        <v>0</v>
      </c>
      <c r="W1012" s="135">
        <f t="shared" si="642"/>
        <v>0</v>
      </c>
      <c r="X1012" s="135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6">
        <v>39905</v>
      </c>
      <c r="E1013" s="137" t="s">
        <v>327</v>
      </c>
      <c r="G1013" s="43"/>
      <c r="H1013" s="135"/>
      <c r="I1013" s="42">
        <f>'Dep. Res. Class'!G$218</f>
        <v>0</v>
      </c>
      <c r="J1013" s="135">
        <f t="shared" ref="J1013:X1013" si="643">+J218+J483+J748</f>
        <v>0</v>
      </c>
      <c r="K1013" s="135">
        <f t="shared" si="643"/>
        <v>0</v>
      </c>
      <c r="L1013" s="135">
        <f t="shared" si="643"/>
        <v>0</v>
      </c>
      <c r="M1013" s="135">
        <f t="shared" si="643"/>
        <v>0</v>
      </c>
      <c r="N1013" s="135">
        <f t="shared" si="643"/>
        <v>0</v>
      </c>
      <c r="O1013" s="135">
        <f t="shared" si="643"/>
        <v>0</v>
      </c>
      <c r="P1013" s="135">
        <f t="shared" si="643"/>
        <v>0</v>
      </c>
      <c r="Q1013" s="135">
        <f t="shared" si="643"/>
        <v>0</v>
      </c>
      <c r="R1013" s="135">
        <f t="shared" si="643"/>
        <v>0</v>
      </c>
      <c r="S1013" s="135">
        <f t="shared" si="643"/>
        <v>0</v>
      </c>
      <c r="T1013" s="135">
        <f t="shared" si="643"/>
        <v>0</v>
      </c>
      <c r="U1013" s="135">
        <f t="shared" si="643"/>
        <v>0</v>
      </c>
      <c r="V1013" s="135">
        <f t="shared" si="643"/>
        <v>0</v>
      </c>
      <c r="W1013" s="135">
        <f t="shared" si="643"/>
        <v>0</v>
      </c>
      <c r="X1013" s="135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6">
        <v>39906</v>
      </c>
      <c r="E1014" s="137" t="s">
        <v>328</v>
      </c>
      <c r="G1014" s="43"/>
      <c r="H1014" s="135"/>
      <c r="I1014" s="42">
        <f>'Dep. Res. Class'!G$219</f>
        <v>84314.936984787579</v>
      </c>
      <c r="J1014" s="135">
        <f t="shared" ref="J1014:X1014" si="644">+J219+J484+J749</f>
        <v>51146.418447478849</v>
      </c>
      <c r="K1014" s="135">
        <f t="shared" si="644"/>
        <v>20186.865943890894</v>
      </c>
      <c r="L1014" s="135">
        <f t="shared" si="644"/>
        <v>198.57860982808393</v>
      </c>
      <c r="M1014" s="135">
        <f t="shared" si="644"/>
        <v>6528.1321855511769</v>
      </c>
      <c r="N1014" s="135">
        <f t="shared" si="644"/>
        <v>6254.9417980385751</v>
      </c>
      <c r="O1014" s="135">
        <f t="shared" si="644"/>
        <v>0</v>
      </c>
      <c r="P1014" s="135">
        <f t="shared" si="644"/>
        <v>0</v>
      </c>
      <c r="Q1014" s="135">
        <f t="shared" si="644"/>
        <v>0</v>
      </c>
      <c r="R1014" s="135">
        <f t="shared" si="644"/>
        <v>0</v>
      </c>
      <c r="S1014" s="135">
        <f t="shared" si="644"/>
        <v>0</v>
      </c>
      <c r="T1014" s="135">
        <f t="shared" si="644"/>
        <v>0</v>
      </c>
      <c r="U1014" s="135">
        <f t="shared" si="644"/>
        <v>0</v>
      </c>
      <c r="V1014" s="135">
        <f t="shared" si="644"/>
        <v>0</v>
      </c>
      <c r="W1014" s="135">
        <f t="shared" si="644"/>
        <v>0</v>
      </c>
      <c r="X1014" s="135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6">
        <v>39907</v>
      </c>
      <c r="E1015" s="137" t="s">
        <v>329</v>
      </c>
      <c r="G1015" s="43"/>
      <c r="H1015" s="135"/>
      <c r="I1015" s="42">
        <f>'Dep. Res. Class'!G$220</f>
        <v>129296.63690324598</v>
      </c>
      <c r="J1015" s="135">
        <f t="shared" ref="J1015:X1015" si="645">+J220+J485+J750</f>
        <v>78432.839202599513</v>
      </c>
      <c r="K1015" s="135">
        <f t="shared" si="645"/>
        <v>30956.482558157943</v>
      </c>
      <c r="L1015" s="135">
        <f t="shared" si="645"/>
        <v>304.51954694961813</v>
      </c>
      <c r="M1015" s="135">
        <f t="shared" si="645"/>
        <v>10010.866010655898</v>
      </c>
      <c r="N1015" s="135">
        <f t="shared" si="645"/>
        <v>9591.9295848830043</v>
      </c>
      <c r="O1015" s="135">
        <f t="shared" si="645"/>
        <v>0</v>
      </c>
      <c r="P1015" s="135">
        <f t="shared" si="645"/>
        <v>0</v>
      </c>
      <c r="Q1015" s="135">
        <f t="shared" si="645"/>
        <v>0</v>
      </c>
      <c r="R1015" s="135">
        <f t="shared" si="645"/>
        <v>0</v>
      </c>
      <c r="S1015" s="135">
        <f t="shared" si="645"/>
        <v>0</v>
      </c>
      <c r="T1015" s="135">
        <f t="shared" si="645"/>
        <v>0</v>
      </c>
      <c r="U1015" s="135">
        <f t="shared" si="645"/>
        <v>0</v>
      </c>
      <c r="V1015" s="135">
        <f t="shared" si="645"/>
        <v>0</v>
      </c>
      <c r="W1015" s="135">
        <f t="shared" si="645"/>
        <v>0</v>
      </c>
      <c r="X1015" s="135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6">
        <v>39908</v>
      </c>
      <c r="E1016" s="137" t="s">
        <v>330</v>
      </c>
      <c r="G1016" s="43"/>
      <c r="H1016" s="135"/>
      <c r="I1016" s="42">
        <f>'Dep. Res. Class'!G$221</f>
        <v>2190.764608268988</v>
      </c>
      <c r="J1016" s="135">
        <f t="shared" ref="J1016:X1016" si="646">+J221+J486+J751</f>
        <v>1328.9432143520335</v>
      </c>
      <c r="K1016" s="135">
        <f t="shared" si="646"/>
        <v>524.51763641507409</v>
      </c>
      <c r="L1016" s="135">
        <f t="shared" si="646"/>
        <v>5.1596906304883303</v>
      </c>
      <c r="M1016" s="135">
        <f t="shared" si="646"/>
        <v>169.62120190859591</v>
      </c>
      <c r="N1016" s="135">
        <f t="shared" si="646"/>
        <v>162.52286496279615</v>
      </c>
      <c r="O1016" s="135">
        <f t="shared" si="646"/>
        <v>0</v>
      </c>
      <c r="P1016" s="135">
        <f t="shared" si="646"/>
        <v>0</v>
      </c>
      <c r="Q1016" s="135">
        <f t="shared" si="646"/>
        <v>0</v>
      </c>
      <c r="R1016" s="135">
        <f t="shared" si="646"/>
        <v>0</v>
      </c>
      <c r="S1016" s="135">
        <f t="shared" si="646"/>
        <v>0</v>
      </c>
      <c r="T1016" s="135">
        <f t="shared" si="646"/>
        <v>0</v>
      </c>
      <c r="U1016" s="135">
        <f t="shared" si="646"/>
        <v>0</v>
      </c>
      <c r="V1016" s="135">
        <f t="shared" si="646"/>
        <v>0</v>
      </c>
      <c r="W1016" s="135">
        <f t="shared" si="646"/>
        <v>0</v>
      </c>
      <c r="X1016" s="135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6">
        <v>39909</v>
      </c>
      <c r="E1017" s="137" t="s">
        <v>331</v>
      </c>
      <c r="G1017" s="43"/>
      <c r="H1017" s="135"/>
      <c r="I1017" s="42">
        <f>'Dep. Res. Class'!G$222</f>
        <v>2244878.5490954053</v>
      </c>
      <c r="J1017" s="135">
        <f t="shared" ref="J1017:X1017" si="647">+J222+J487+J752</f>
        <v>1361769.3583346759</v>
      </c>
      <c r="K1017" s="135">
        <f t="shared" si="647"/>
        <v>537473.71404762496</v>
      </c>
      <c r="L1017" s="135">
        <f t="shared" si="647"/>
        <v>5287.1398290042225</v>
      </c>
      <c r="M1017" s="135">
        <f t="shared" si="647"/>
        <v>173811.004705456</v>
      </c>
      <c r="N1017" s="135">
        <f t="shared" si="647"/>
        <v>166537.33217864443</v>
      </c>
      <c r="O1017" s="135">
        <f t="shared" si="647"/>
        <v>0</v>
      </c>
      <c r="P1017" s="135">
        <f t="shared" si="647"/>
        <v>0</v>
      </c>
      <c r="Q1017" s="135">
        <f t="shared" si="647"/>
        <v>0</v>
      </c>
      <c r="R1017" s="135">
        <f t="shared" si="647"/>
        <v>0</v>
      </c>
      <c r="S1017" s="135">
        <f t="shared" si="647"/>
        <v>0</v>
      </c>
      <c r="T1017" s="135">
        <f t="shared" si="647"/>
        <v>0</v>
      </c>
      <c r="U1017" s="135">
        <f t="shared" si="647"/>
        <v>0</v>
      </c>
      <c r="V1017" s="135">
        <f t="shared" si="647"/>
        <v>0</v>
      </c>
      <c r="W1017" s="135">
        <f t="shared" si="647"/>
        <v>0</v>
      </c>
      <c r="X1017" s="135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6">
        <v>39924</v>
      </c>
      <c r="E1018" s="137" t="s">
        <v>332</v>
      </c>
      <c r="G1018" s="43"/>
      <c r="H1018" s="135"/>
      <c r="I1018" s="42">
        <f>'Dep. Res. Class'!G$223</f>
        <v>0</v>
      </c>
      <c r="J1018" s="135">
        <f t="shared" ref="J1018:X1018" si="648">+J223+J488+J753</f>
        <v>0</v>
      </c>
      <c r="K1018" s="135">
        <f t="shared" si="648"/>
        <v>0</v>
      </c>
      <c r="L1018" s="135">
        <f t="shared" si="648"/>
        <v>0</v>
      </c>
      <c r="M1018" s="135">
        <f t="shared" si="648"/>
        <v>0</v>
      </c>
      <c r="N1018" s="135">
        <f t="shared" si="648"/>
        <v>0</v>
      </c>
      <c r="O1018" s="135">
        <f t="shared" si="648"/>
        <v>0</v>
      </c>
      <c r="P1018" s="135">
        <f t="shared" si="648"/>
        <v>0</v>
      </c>
      <c r="Q1018" s="135">
        <f t="shared" si="648"/>
        <v>0</v>
      </c>
      <c r="R1018" s="135">
        <f t="shared" si="648"/>
        <v>0</v>
      </c>
      <c r="S1018" s="135">
        <f t="shared" si="648"/>
        <v>0</v>
      </c>
      <c r="T1018" s="135">
        <f t="shared" si="648"/>
        <v>0</v>
      </c>
      <c r="U1018" s="135">
        <f t="shared" si="648"/>
        <v>0</v>
      </c>
      <c r="V1018" s="135">
        <f t="shared" si="648"/>
        <v>0</v>
      </c>
      <c r="W1018" s="135">
        <f t="shared" si="648"/>
        <v>0</v>
      </c>
      <c r="X1018" s="135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6"/>
      <c r="E1019" s="137" t="s">
        <v>366</v>
      </c>
      <c r="G1019" s="43"/>
      <c r="H1019" s="135"/>
      <c r="I1019" s="42">
        <f>'Dep. Res. Class'!G$224</f>
        <v>0</v>
      </c>
      <c r="J1019" s="135">
        <f t="shared" ref="J1019:X1019" si="649">+J224+J489+J754</f>
        <v>0</v>
      </c>
      <c r="K1019" s="135">
        <f t="shared" si="649"/>
        <v>0</v>
      </c>
      <c r="L1019" s="135">
        <f t="shared" si="649"/>
        <v>0</v>
      </c>
      <c r="M1019" s="135">
        <f t="shared" si="649"/>
        <v>0</v>
      </c>
      <c r="N1019" s="135">
        <f t="shared" si="649"/>
        <v>0</v>
      </c>
      <c r="O1019" s="135">
        <f t="shared" si="649"/>
        <v>0</v>
      </c>
      <c r="P1019" s="135">
        <f t="shared" si="649"/>
        <v>0</v>
      </c>
      <c r="Q1019" s="135">
        <f t="shared" si="649"/>
        <v>0</v>
      </c>
      <c r="R1019" s="135">
        <f t="shared" si="649"/>
        <v>0</v>
      </c>
      <c r="S1019" s="135">
        <f t="shared" si="649"/>
        <v>0</v>
      </c>
      <c r="T1019" s="135">
        <f t="shared" si="649"/>
        <v>0</v>
      </c>
      <c r="U1019" s="135">
        <f t="shared" si="649"/>
        <v>0</v>
      </c>
      <c r="V1019" s="135">
        <f t="shared" si="649"/>
        <v>0</v>
      </c>
      <c r="W1019" s="135">
        <f t="shared" si="649"/>
        <v>0</v>
      </c>
      <c r="X1019" s="135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0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5178573.7494217716</v>
      </c>
      <c r="J1021" s="135">
        <f>SUM(J985:J1019)</f>
        <v>3141382.8844685433</v>
      </c>
      <c r="K1021" s="135">
        <f t="shared" ref="K1021:X1021" si="650">SUM(K985:K1019)</f>
        <v>1239865.4117358956</v>
      </c>
      <c r="L1021" s="135">
        <f t="shared" si="650"/>
        <v>12196.581208830448</v>
      </c>
      <c r="M1021" s="135">
        <f t="shared" si="650"/>
        <v>400954.03231992183</v>
      </c>
      <c r="N1021" s="135">
        <f t="shared" si="650"/>
        <v>384174.83968858107</v>
      </c>
      <c r="O1021" s="135">
        <f t="shared" si="650"/>
        <v>0</v>
      </c>
      <c r="P1021" s="135">
        <f t="shared" si="650"/>
        <v>0</v>
      </c>
      <c r="Q1021" s="135">
        <f t="shared" si="650"/>
        <v>0</v>
      </c>
      <c r="R1021" s="135">
        <f t="shared" si="650"/>
        <v>0</v>
      </c>
      <c r="S1021" s="135">
        <f t="shared" si="650"/>
        <v>0</v>
      </c>
      <c r="T1021" s="135">
        <f t="shared" si="650"/>
        <v>0</v>
      </c>
      <c r="U1021" s="135">
        <f t="shared" si="650"/>
        <v>0</v>
      </c>
      <c r="V1021" s="135">
        <f t="shared" si="650"/>
        <v>0</v>
      </c>
      <c r="W1021" s="135">
        <f t="shared" si="650"/>
        <v>0</v>
      </c>
      <c r="X1021" s="135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5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363</v>
      </c>
      <c r="E1023" s="44"/>
      <c r="G1023" s="43"/>
      <c r="H1023" s="135"/>
      <c r="I1023" s="42"/>
      <c r="J1023" s="135"/>
      <c r="K1023" s="135"/>
      <c r="L1023" s="135"/>
      <c r="M1023" s="135"/>
      <c r="N1023" s="135"/>
      <c r="O1023" s="135"/>
      <c r="P1023" s="135"/>
      <c r="Q1023" s="135"/>
      <c r="R1023" s="135"/>
      <c r="S1023" s="135"/>
      <c r="T1023" s="135"/>
      <c r="U1023" s="135"/>
      <c r="V1023" s="135"/>
      <c r="W1023" s="135"/>
      <c r="X1023" s="135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5"/>
      <c r="I1024" s="42"/>
      <c r="J1024" s="135"/>
      <c r="K1024" s="135"/>
      <c r="L1024" s="135"/>
      <c r="M1024" s="135"/>
      <c r="N1024" s="135"/>
      <c r="O1024" s="135"/>
      <c r="P1024" s="135"/>
      <c r="Q1024" s="135"/>
      <c r="R1024" s="135"/>
      <c r="S1024" s="135"/>
      <c r="T1024" s="135"/>
      <c r="U1024" s="135"/>
      <c r="V1024" s="135"/>
      <c r="W1024" s="135"/>
      <c r="X1024" s="135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5"/>
      <c r="I1025" s="42"/>
      <c r="J1025" s="135"/>
      <c r="K1025" s="135"/>
      <c r="L1025" s="135"/>
      <c r="M1025" s="135"/>
      <c r="N1025" s="135"/>
      <c r="O1025" s="135"/>
      <c r="P1025" s="135"/>
      <c r="Q1025" s="135"/>
      <c r="R1025" s="135"/>
      <c r="S1025" s="135"/>
      <c r="T1025" s="135"/>
      <c r="U1025" s="135"/>
      <c r="V1025" s="135"/>
      <c r="W1025" s="135"/>
      <c r="X1025" s="135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5"/>
      <c r="I1026" s="42"/>
      <c r="J1026" s="135"/>
      <c r="K1026" s="135"/>
      <c r="L1026" s="135"/>
      <c r="M1026" s="135"/>
      <c r="N1026" s="135"/>
      <c r="O1026" s="135"/>
      <c r="P1026" s="135"/>
      <c r="Q1026" s="135"/>
      <c r="R1026" s="135"/>
      <c r="S1026" s="135"/>
      <c r="T1026" s="135"/>
      <c r="U1026" s="135"/>
      <c r="V1026" s="135"/>
      <c r="W1026" s="135"/>
      <c r="X1026" s="135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8">
        <v>37400</v>
      </c>
      <c r="E1027" s="137" t="s">
        <v>125</v>
      </c>
      <c r="G1027" s="43"/>
      <c r="H1027" s="135"/>
      <c r="I1027" s="42">
        <f>'Dep. Res. Class'!G$232</f>
        <v>0</v>
      </c>
      <c r="J1027" s="135">
        <f t="shared" ref="J1027:X1027" si="651">+J232+J497+J762</f>
        <v>0</v>
      </c>
      <c r="K1027" s="135">
        <f t="shared" si="651"/>
        <v>0</v>
      </c>
      <c r="L1027" s="135">
        <f t="shared" si="651"/>
        <v>0</v>
      </c>
      <c r="M1027" s="135">
        <f t="shared" si="651"/>
        <v>0</v>
      </c>
      <c r="N1027" s="135">
        <f t="shared" si="651"/>
        <v>0</v>
      </c>
      <c r="O1027" s="135">
        <f t="shared" si="651"/>
        <v>0</v>
      </c>
      <c r="P1027" s="135">
        <f t="shared" si="651"/>
        <v>0</v>
      </c>
      <c r="Q1027" s="135">
        <f t="shared" si="651"/>
        <v>0</v>
      </c>
      <c r="R1027" s="135">
        <f t="shared" si="651"/>
        <v>0</v>
      </c>
      <c r="S1027" s="135">
        <f t="shared" si="651"/>
        <v>0</v>
      </c>
      <c r="T1027" s="135">
        <f t="shared" si="651"/>
        <v>0</v>
      </c>
      <c r="U1027" s="135">
        <f t="shared" si="651"/>
        <v>0</v>
      </c>
      <c r="V1027" s="135">
        <f t="shared" si="651"/>
        <v>0</v>
      </c>
      <c r="W1027" s="135">
        <f t="shared" si="651"/>
        <v>0</v>
      </c>
      <c r="X1027" s="135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8">
        <v>39001</v>
      </c>
      <c r="E1028" s="137" t="s">
        <v>302</v>
      </c>
      <c r="G1028" s="43"/>
      <c r="H1028" s="135"/>
      <c r="I1028" s="42">
        <f>'Dep. Res. Class'!G$233</f>
        <v>0</v>
      </c>
      <c r="J1028" s="135">
        <f t="shared" ref="J1028:X1028" si="653">+J233+J498+J763</f>
        <v>0</v>
      </c>
      <c r="K1028" s="135">
        <f t="shared" si="653"/>
        <v>0</v>
      </c>
      <c r="L1028" s="135">
        <f t="shared" si="653"/>
        <v>0</v>
      </c>
      <c r="M1028" s="135">
        <f t="shared" si="653"/>
        <v>0</v>
      </c>
      <c r="N1028" s="135">
        <f t="shared" si="653"/>
        <v>0</v>
      </c>
      <c r="O1028" s="135">
        <f t="shared" si="653"/>
        <v>0</v>
      </c>
      <c r="P1028" s="135">
        <f t="shared" si="653"/>
        <v>0</v>
      </c>
      <c r="Q1028" s="135">
        <f t="shared" si="653"/>
        <v>0</v>
      </c>
      <c r="R1028" s="135">
        <f t="shared" si="653"/>
        <v>0</v>
      </c>
      <c r="S1028" s="135">
        <f t="shared" si="653"/>
        <v>0</v>
      </c>
      <c r="T1028" s="135">
        <f t="shared" si="653"/>
        <v>0</v>
      </c>
      <c r="U1028" s="135">
        <f t="shared" si="653"/>
        <v>0</v>
      </c>
      <c r="V1028" s="135">
        <f t="shared" si="653"/>
        <v>0</v>
      </c>
      <c r="W1028" s="135">
        <f t="shared" si="653"/>
        <v>0</v>
      </c>
      <c r="X1028" s="135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8">
        <v>36602</v>
      </c>
      <c r="E1029" s="137" t="s">
        <v>149</v>
      </c>
      <c r="G1029" s="43"/>
      <c r="H1029" s="135"/>
      <c r="I1029" s="42">
        <f>'Dep. Res. Class'!G$234</f>
        <v>177012.45748612611</v>
      </c>
      <c r="J1029" s="135">
        <f t="shared" ref="J1029:X1029" si="654">+J234+J499+J764</f>
        <v>107377.80925621095</v>
      </c>
      <c r="K1029" s="135">
        <f t="shared" si="654"/>
        <v>42380.708299833364</v>
      </c>
      <c r="L1029" s="135">
        <f t="shared" si="654"/>
        <v>416.89988733775351</v>
      </c>
      <c r="M1029" s="135">
        <f t="shared" si="654"/>
        <v>13705.2906908675</v>
      </c>
      <c r="N1029" s="135">
        <f t="shared" si="654"/>
        <v>13131.74935187655</v>
      </c>
      <c r="O1029" s="135">
        <f t="shared" si="654"/>
        <v>0</v>
      </c>
      <c r="P1029" s="135">
        <f t="shared" si="654"/>
        <v>0</v>
      </c>
      <c r="Q1029" s="135">
        <f t="shared" si="654"/>
        <v>0</v>
      </c>
      <c r="R1029" s="135">
        <f t="shared" si="654"/>
        <v>0</v>
      </c>
      <c r="S1029" s="135">
        <f t="shared" si="654"/>
        <v>0</v>
      </c>
      <c r="T1029" s="135">
        <f t="shared" si="654"/>
        <v>0</v>
      </c>
      <c r="U1029" s="135">
        <f t="shared" si="654"/>
        <v>0</v>
      </c>
      <c r="V1029" s="135">
        <f t="shared" si="654"/>
        <v>0</v>
      </c>
      <c r="W1029" s="135">
        <f t="shared" si="654"/>
        <v>0</v>
      </c>
      <c r="X1029" s="135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8">
        <v>37503</v>
      </c>
      <c r="E1030" s="137" t="s">
        <v>289</v>
      </c>
      <c r="G1030" s="43"/>
      <c r="H1030" s="135"/>
      <c r="I1030" s="42">
        <f>'Dep. Res. Class'!G$235</f>
        <v>0</v>
      </c>
      <c r="J1030" s="135">
        <f t="shared" ref="J1030:X1030" si="655">+J235+J500+J765</f>
        <v>0</v>
      </c>
      <c r="K1030" s="135">
        <f t="shared" si="655"/>
        <v>0</v>
      </c>
      <c r="L1030" s="135">
        <f t="shared" si="655"/>
        <v>0</v>
      </c>
      <c r="M1030" s="135">
        <f t="shared" si="655"/>
        <v>0</v>
      </c>
      <c r="N1030" s="135">
        <f t="shared" si="655"/>
        <v>0</v>
      </c>
      <c r="O1030" s="135">
        <f t="shared" si="655"/>
        <v>0</v>
      </c>
      <c r="P1030" s="135">
        <f t="shared" si="655"/>
        <v>0</v>
      </c>
      <c r="Q1030" s="135">
        <f t="shared" si="655"/>
        <v>0</v>
      </c>
      <c r="R1030" s="135">
        <f t="shared" si="655"/>
        <v>0</v>
      </c>
      <c r="S1030" s="135">
        <f t="shared" si="655"/>
        <v>0</v>
      </c>
      <c r="T1030" s="135">
        <f t="shared" si="655"/>
        <v>0</v>
      </c>
      <c r="U1030" s="135">
        <f t="shared" si="655"/>
        <v>0</v>
      </c>
      <c r="V1030" s="135">
        <f t="shared" si="655"/>
        <v>0</v>
      </c>
      <c r="W1030" s="135">
        <f t="shared" si="655"/>
        <v>0</v>
      </c>
      <c r="X1030" s="135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8">
        <v>39004</v>
      </c>
      <c r="E1031" s="137" t="s">
        <v>304</v>
      </c>
      <c r="G1031" s="43"/>
      <c r="H1031" s="135"/>
      <c r="I1031" s="42">
        <f>'Dep. Res. Class'!G$236</f>
        <v>0</v>
      </c>
      <c r="J1031" s="135">
        <f t="shared" ref="J1031:X1031" si="656">+J236+J501+J766</f>
        <v>0</v>
      </c>
      <c r="K1031" s="135">
        <f t="shared" si="656"/>
        <v>0</v>
      </c>
      <c r="L1031" s="135">
        <f t="shared" si="656"/>
        <v>0</v>
      </c>
      <c r="M1031" s="135">
        <f t="shared" si="656"/>
        <v>0</v>
      </c>
      <c r="N1031" s="135">
        <f t="shared" si="656"/>
        <v>0</v>
      </c>
      <c r="O1031" s="135">
        <f t="shared" si="656"/>
        <v>0</v>
      </c>
      <c r="P1031" s="135">
        <f t="shared" si="656"/>
        <v>0</v>
      </c>
      <c r="Q1031" s="135">
        <f t="shared" si="656"/>
        <v>0</v>
      </c>
      <c r="R1031" s="135">
        <f t="shared" si="656"/>
        <v>0</v>
      </c>
      <c r="S1031" s="135">
        <f t="shared" si="656"/>
        <v>0</v>
      </c>
      <c r="T1031" s="135">
        <f t="shared" si="656"/>
        <v>0</v>
      </c>
      <c r="U1031" s="135">
        <f t="shared" si="656"/>
        <v>0</v>
      </c>
      <c r="V1031" s="135">
        <f t="shared" si="656"/>
        <v>0</v>
      </c>
      <c r="W1031" s="135">
        <f t="shared" si="656"/>
        <v>0</v>
      </c>
      <c r="X1031" s="135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8">
        <v>39009</v>
      </c>
      <c r="E1032" s="137" t="s">
        <v>305</v>
      </c>
      <c r="G1032" s="43"/>
      <c r="H1032" s="135"/>
      <c r="I1032" s="42">
        <f>'Dep. Res. Class'!G$237</f>
        <v>94137.422761249109</v>
      </c>
      <c r="J1032" s="135">
        <f t="shared" ref="J1032:X1032" si="657">+J237+J502+J767</f>
        <v>57104.852215957537</v>
      </c>
      <c r="K1032" s="135">
        <f t="shared" si="657"/>
        <v>22538.586892706633</v>
      </c>
      <c r="L1032" s="135">
        <f t="shared" si="657"/>
        <v>221.71253651177202</v>
      </c>
      <c r="M1032" s="135">
        <f t="shared" si="657"/>
        <v>7288.6437607541129</v>
      </c>
      <c r="N1032" s="135">
        <f t="shared" si="657"/>
        <v>6983.6273553190558</v>
      </c>
      <c r="O1032" s="135">
        <f t="shared" si="657"/>
        <v>0</v>
      </c>
      <c r="P1032" s="135">
        <f t="shared" si="657"/>
        <v>0</v>
      </c>
      <c r="Q1032" s="135">
        <f t="shared" si="657"/>
        <v>0</v>
      </c>
      <c r="R1032" s="135">
        <f t="shared" si="657"/>
        <v>0</v>
      </c>
      <c r="S1032" s="135">
        <f t="shared" si="657"/>
        <v>0</v>
      </c>
      <c r="T1032" s="135">
        <f t="shared" si="657"/>
        <v>0</v>
      </c>
      <c r="U1032" s="135">
        <f t="shared" si="657"/>
        <v>0</v>
      </c>
      <c r="V1032" s="135">
        <f t="shared" si="657"/>
        <v>0</v>
      </c>
      <c r="W1032" s="135">
        <f t="shared" si="657"/>
        <v>0</v>
      </c>
      <c r="X1032" s="135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8">
        <v>39100</v>
      </c>
      <c r="E1033" s="137" t="s">
        <v>306</v>
      </c>
      <c r="G1033" s="43"/>
      <c r="H1033" s="135"/>
      <c r="I1033" s="42">
        <f>'Dep. Res. Class'!G$238</f>
        <v>50006.599779429918</v>
      </c>
      <c r="J1033" s="135">
        <f t="shared" ref="J1033:X1033" si="658">+J238+J503+J768</f>
        <v>30334.583276932161</v>
      </c>
      <c r="K1033" s="135">
        <f t="shared" si="658"/>
        <v>11972.689088758842</v>
      </c>
      <c r="L1033" s="135">
        <f t="shared" si="658"/>
        <v>117.77558546026326</v>
      </c>
      <c r="M1033" s="135">
        <f t="shared" si="658"/>
        <v>3871.7895687803461</v>
      </c>
      <c r="N1033" s="135">
        <f t="shared" si="658"/>
        <v>3709.762259498305</v>
      </c>
      <c r="O1033" s="135">
        <f t="shared" si="658"/>
        <v>0</v>
      </c>
      <c r="P1033" s="135">
        <f t="shared" si="658"/>
        <v>0</v>
      </c>
      <c r="Q1033" s="135">
        <f t="shared" si="658"/>
        <v>0</v>
      </c>
      <c r="R1033" s="135">
        <f t="shared" si="658"/>
        <v>0</v>
      </c>
      <c r="S1033" s="135">
        <f t="shared" si="658"/>
        <v>0</v>
      </c>
      <c r="T1033" s="135">
        <f t="shared" si="658"/>
        <v>0</v>
      </c>
      <c r="U1033" s="135">
        <f t="shared" si="658"/>
        <v>0</v>
      </c>
      <c r="V1033" s="135">
        <f t="shared" si="658"/>
        <v>0</v>
      </c>
      <c r="W1033" s="135">
        <f t="shared" si="658"/>
        <v>0</v>
      </c>
      <c r="X1033" s="135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8">
        <v>39102</v>
      </c>
      <c r="E1034" s="137" t="s">
        <v>307</v>
      </c>
      <c r="G1034" s="43"/>
      <c r="H1034" s="135"/>
      <c r="I1034" s="42">
        <f>'Dep. Res. Class'!G$239</f>
        <v>0</v>
      </c>
      <c r="J1034" s="135">
        <f t="shared" ref="J1034:X1034" si="659">+J239+J504+J769</f>
        <v>0</v>
      </c>
      <c r="K1034" s="135">
        <f t="shared" si="659"/>
        <v>0</v>
      </c>
      <c r="L1034" s="135">
        <f t="shared" si="659"/>
        <v>0</v>
      </c>
      <c r="M1034" s="135">
        <f t="shared" si="659"/>
        <v>0</v>
      </c>
      <c r="N1034" s="135">
        <f t="shared" si="659"/>
        <v>0</v>
      </c>
      <c r="O1034" s="135">
        <f t="shared" si="659"/>
        <v>0</v>
      </c>
      <c r="P1034" s="135">
        <f t="shared" si="659"/>
        <v>0</v>
      </c>
      <c r="Q1034" s="135">
        <f t="shared" si="659"/>
        <v>0</v>
      </c>
      <c r="R1034" s="135">
        <f t="shared" si="659"/>
        <v>0</v>
      </c>
      <c r="S1034" s="135">
        <f t="shared" si="659"/>
        <v>0</v>
      </c>
      <c r="T1034" s="135">
        <f t="shared" si="659"/>
        <v>0</v>
      </c>
      <c r="U1034" s="135">
        <f t="shared" si="659"/>
        <v>0</v>
      </c>
      <c r="V1034" s="135">
        <f t="shared" si="659"/>
        <v>0</v>
      </c>
      <c r="W1034" s="135">
        <f t="shared" si="659"/>
        <v>0</v>
      </c>
      <c r="X1034" s="135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5">
        <v>39103</v>
      </c>
      <c r="E1035" s="137" t="s">
        <v>308</v>
      </c>
      <c r="G1035" s="43"/>
      <c r="H1035" s="135"/>
      <c r="I1035" s="42">
        <f>'Dep. Res. Class'!G$240</f>
        <v>0</v>
      </c>
      <c r="J1035" s="135">
        <f t="shared" ref="J1035:X1035" si="660">+J240+J505+J770</f>
        <v>0</v>
      </c>
      <c r="K1035" s="135">
        <f t="shared" si="660"/>
        <v>0</v>
      </c>
      <c r="L1035" s="135">
        <f t="shared" si="660"/>
        <v>0</v>
      </c>
      <c r="M1035" s="135">
        <f t="shared" si="660"/>
        <v>0</v>
      </c>
      <c r="N1035" s="135">
        <f t="shared" si="660"/>
        <v>0</v>
      </c>
      <c r="O1035" s="135">
        <f t="shared" si="660"/>
        <v>0</v>
      </c>
      <c r="P1035" s="135">
        <f t="shared" si="660"/>
        <v>0</v>
      </c>
      <c r="Q1035" s="135">
        <f t="shared" si="660"/>
        <v>0</v>
      </c>
      <c r="R1035" s="135">
        <f t="shared" si="660"/>
        <v>0</v>
      </c>
      <c r="S1035" s="135">
        <f t="shared" si="660"/>
        <v>0</v>
      </c>
      <c r="T1035" s="135">
        <f t="shared" si="660"/>
        <v>0</v>
      </c>
      <c r="U1035" s="135">
        <f t="shared" si="660"/>
        <v>0</v>
      </c>
      <c r="V1035" s="135">
        <f t="shared" si="660"/>
        <v>0</v>
      </c>
      <c r="W1035" s="135">
        <f t="shared" si="660"/>
        <v>0</v>
      </c>
      <c r="X1035" s="135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8">
        <v>39200</v>
      </c>
      <c r="E1036" s="137" t="s">
        <v>309</v>
      </c>
      <c r="G1036" s="43"/>
      <c r="H1036" s="135"/>
      <c r="I1036" s="42">
        <f>'Dep. Res. Class'!G$241</f>
        <v>2257.1559199767726</v>
      </c>
      <c r="J1036" s="135">
        <f t="shared" ref="J1036:X1036" si="661">+J241+J506+J771</f>
        <v>1369.2169538733715</v>
      </c>
      <c r="K1036" s="135">
        <f t="shared" si="661"/>
        <v>540.41318893770654</v>
      </c>
      <c r="L1036" s="135">
        <f t="shared" si="661"/>
        <v>5.3160555031321124</v>
      </c>
      <c r="M1036" s="135">
        <f t="shared" si="661"/>
        <v>174.76158716297556</v>
      </c>
      <c r="N1036" s="135">
        <f t="shared" si="661"/>
        <v>167.44813449958718</v>
      </c>
      <c r="O1036" s="135">
        <f t="shared" si="661"/>
        <v>0</v>
      </c>
      <c r="P1036" s="135">
        <f t="shared" si="661"/>
        <v>0</v>
      </c>
      <c r="Q1036" s="135">
        <f t="shared" si="661"/>
        <v>0</v>
      </c>
      <c r="R1036" s="135">
        <f t="shared" si="661"/>
        <v>0</v>
      </c>
      <c r="S1036" s="135">
        <f t="shared" si="661"/>
        <v>0</v>
      </c>
      <c r="T1036" s="135">
        <f t="shared" si="661"/>
        <v>0</v>
      </c>
      <c r="U1036" s="135">
        <f t="shared" si="661"/>
        <v>0</v>
      </c>
      <c r="V1036" s="135">
        <f t="shared" si="661"/>
        <v>0</v>
      </c>
      <c r="W1036" s="135">
        <f t="shared" si="661"/>
        <v>0</v>
      </c>
      <c r="X1036" s="135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8">
        <v>39201</v>
      </c>
      <c r="E1037" s="137" t="s">
        <v>310</v>
      </c>
      <c r="G1037" s="43"/>
      <c r="H1037" s="135"/>
      <c r="I1037" s="42">
        <f>'Dep. Res. Class'!G$242</f>
        <v>0</v>
      </c>
      <c r="J1037" s="135">
        <f t="shared" ref="J1037:X1037" si="662">+J242+J507+J772</f>
        <v>0</v>
      </c>
      <c r="K1037" s="135">
        <f t="shared" si="662"/>
        <v>0</v>
      </c>
      <c r="L1037" s="135">
        <f t="shared" si="662"/>
        <v>0</v>
      </c>
      <c r="M1037" s="135">
        <f t="shared" si="662"/>
        <v>0</v>
      </c>
      <c r="N1037" s="135">
        <f t="shared" si="662"/>
        <v>0</v>
      </c>
      <c r="O1037" s="135">
        <f t="shared" si="662"/>
        <v>0</v>
      </c>
      <c r="P1037" s="135">
        <f t="shared" si="662"/>
        <v>0</v>
      </c>
      <c r="Q1037" s="135">
        <f t="shared" si="662"/>
        <v>0</v>
      </c>
      <c r="R1037" s="135">
        <f t="shared" si="662"/>
        <v>0</v>
      </c>
      <c r="S1037" s="135">
        <f t="shared" si="662"/>
        <v>0</v>
      </c>
      <c r="T1037" s="135">
        <f t="shared" si="662"/>
        <v>0</v>
      </c>
      <c r="U1037" s="135">
        <f t="shared" si="662"/>
        <v>0</v>
      </c>
      <c r="V1037" s="135">
        <f t="shared" si="662"/>
        <v>0</v>
      </c>
      <c r="W1037" s="135">
        <f t="shared" si="662"/>
        <v>0</v>
      </c>
      <c r="X1037" s="135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8">
        <v>39202</v>
      </c>
      <c r="E1038" s="137" t="s">
        <v>311</v>
      </c>
      <c r="G1038" s="43"/>
      <c r="H1038" s="135"/>
      <c r="I1038" s="42">
        <f>'Dep. Res. Class'!G$243</f>
        <v>0</v>
      </c>
      <c r="J1038" s="135">
        <f t="shared" ref="J1038:X1038" si="663">+J243+J508+J773</f>
        <v>0</v>
      </c>
      <c r="K1038" s="135">
        <f t="shared" si="663"/>
        <v>0</v>
      </c>
      <c r="L1038" s="135">
        <f t="shared" si="663"/>
        <v>0</v>
      </c>
      <c r="M1038" s="135">
        <f t="shared" si="663"/>
        <v>0</v>
      </c>
      <c r="N1038" s="135">
        <f t="shared" si="663"/>
        <v>0</v>
      </c>
      <c r="O1038" s="135">
        <f t="shared" si="663"/>
        <v>0</v>
      </c>
      <c r="P1038" s="135">
        <f t="shared" si="663"/>
        <v>0</v>
      </c>
      <c r="Q1038" s="135">
        <f t="shared" si="663"/>
        <v>0</v>
      </c>
      <c r="R1038" s="135">
        <f t="shared" si="663"/>
        <v>0</v>
      </c>
      <c r="S1038" s="135">
        <f t="shared" si="663"/>
        <v>0</v>
      </c>
      <c r="T1038" s="135">
        <f t="shared" si="663"/>
        <v>0</v>
      </c>
      <c r="U1038" s="135">
        <f t="shared" si="663"/>
        <v>0</v>
      </c>
      <c r="V1038" s="135">
        <f t="shared" si="663"/>
        <v>0</v>
      </c>
      <c r="W1038" s="135">
        <f t="shared" si="663"/>
        <v>0</v>
      </c>
      <c r="X1038" s="135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8">
        <v>39300</v>
      </c>
      <c r="E1039" s="137" t="s">
        <v>197</v>
      </c>
      <c r="G1039" s="43"/>
      <c r="H1039" s="135"/>
      <c r="I1039" s="42">
        <f>'Dep. Res. Class'!G$244</f>
        <v>0</v>
      </c>
      <c r="J1039" s="135">
        <f t="shared" ref="J1039:X1039" si="664">+J244+J509+J774</f>
        <v>0</v>
      </c>
      <c r="K1039" s="135">
        <f t="shared" si="664"/>
        <v>0</v>
      </c>
      <c r="L1039" s="135">
        <f t="shared" si="664"/>
        <v>0</v>
      </c>
      <c r="M1039" s="135">
        <f t="shared" si="664"/>
        <v>0</v>
      </c>
      <c r="N1039" s="135">
        <f t="shared" si="664"/>
        <v>0</v>
      </c>
      <c r="O1039" s="135">
        <f t="shared" si="664"/>
        <v>0</v>
      </c>
      <c r="P1039" s="135">
        <f t="shared" si="664"/>
        <v>0</v>
      </c>
      <c r="Q1039" s="135">
        <f t="shared" si="664"/>
        <v>0</v>
      </c>
      <c r="R1039" s="135">
        <f t="shared" si="664"/>
        <v>0</v>
      </c>
      <c r="S1039" s="135">
        <f t="shared" si="664"/>
        <v>0</v>
      </c>
      <c r="T1039" s="135">
        <f t="shared" si="664"/>
        <v>0</v>
      </c>
      <c r="U1039" s="135">
        <f t="shared" si="664"/>
        <v>0</v>
      </c>
      <c r="V1039" s="135">
        <f t="shared" si="664"/>
        <v>0</v>
      </c>
      <c r="W1039" s="135">
        <f t="shared" si="664"/>
        <v>0</v>
      </c>
      <c r="X1039" s="135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8">
        <v>39400</v>
      </c>
      <c r="E1040" s="137" t="s">
        <v>312</v>
      </c>
      <c r="G1040" s="43"/>
      <c r="H1040" s="135"/>
      <c r="I1040" s="42">
        <f>'Dep. Res. Class'!G$245</f>
        <v>2848.1481505151496</v>
      </c>
      <c r="J1040" s="135">
        <f t="shared" ref="J1040:X1040" si="665">+J245+J510+J775</f>
        <v>1727.7196937589317</v>
      </c>
      <c r="K1040" s="135">
        <f t="shared" si="665"/>
        <v>681.90983660657423</v>
      </c>
      <c r="L1040" s="135">
        <f t="shared" si="665"/>
        <v>6.7079608968428817</v>
      </c>
      <c r="M1040" s="135">
        <f t="shared" si="665"/>
        <v>220.51949838912455</v>
      </c>
      <c r="N1040" s="135">
        <f t="shared" si="665"/>
        <v>211.29116086367614</v>
      </c>
      <c r="O1040" s="135">
        <f t="shared" si="665"/>
        <v>0</v>
      </c>
      <c r="P1040" s="135">
        <f t="shared" si="665"/>
        <v>0</v>
      </c>
      <c r="Q1040" s="135">
        <f t="shared" si="665"/>
        <v>0</v>
      </c>
      <c r="R1040" s="135">
        <f t="shared" si="665"/>
        <v>0</v>
      </c>
      <c r="S1040" s="135">
        <f t="shared" si="665"/>
        <v>0</v>
      </c>
      <c r="T1040" s="135">
        <f t="shared" si="665"/>
        <v>0</v>
      </c>
      <c r="U1040" s="135">
        <f t="shared" si="665"/>
        <v>0</v>
      </c>
      <c r="V1040" s="135">
        <f t="shared" si="665"/>
        <v>0</v>
      </c>
      <c r="W1040" s="135">
        <f t="shared" si="665"/>
        <v>0</v>
      </c>
      <c r="X1040" s="135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8">
        <v>39500</v>
      </c>
      <c r="E1041" s="137" t="s">
        <v>463</v>
      </c>
      <c r="G1041" s="43"/>
      <c r="H1041" s="135"/>
      <c r="I1041" s="42">
        <f>'Dep. Res. Class'!G$246</f>
        <v>395.01516302001505</v>
      </c>
      <c r="J1041" s="135">
        <f t="shared" ref="J1041:X1041" si="666">+J246+J511+J776</f>
        <v>239.62077827996214</v>
      </c>
      <c r="K1041" s="135">
        <f t="shared" si="666"/>
        <v>94.575391109264203</v>
      </c>
      <c r="L1041" s="135">
        <f t="shared" si="666"/>
        <v>0.93034004102596024</v>
      </c>
      <c r="M1041" s="135">
        <f t="shared" si="666"/>
        <v>30.584274764469857</v>
      </c>
      <c r="N1041" s="135">
        <f t="shared" si="666"/>
        <v>29.304378825292893</v>
      </c>
      <c r="O1041" s="135">
        <f t="shared" si="666"/>
        <v>0</v>
      </c>
      <c r="P1041" s="135">
        <f t="shared" si="666"/>
        <v>0</v>
      </c>
      <c r="Q1041" s="135">
        <f t="shared" si="666"/>
        <v>0</v>
      </c>
      <c r="R1041" s="135">
        <f t="shared" si="666"/>
        <v>0</v>
      </c>
      <c r="S1041" s="135">
        <f t="shared" si="666"/>
        <v>0</v>
      </c>
      <c r="T1041" s="135">
        <f t="shared" si="666"/>
        <v>0</v>
      </c>
      <c r="U1041" s="135">
        <f t="shared" si="666"/>
        <v>0</v>
      </c>
      <c r="V1041" s="135">
        <f t="shared" si="666"/>
        <v>0</v>
      </c>
      <c r="W1041" s="135">
        <f t="shared" si="666"/>
        <v>0</v>
      </c>
      <c r="X1041" s="135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8">
        <v>39603</v>
      </c>
      <c r="E1042" s="137" t="s">
        <v>314</v>
      </c>
      <c r="G1042" s="43"/>
      <c r="H1042" s="135"/>
      <c r="I1042" s="42">
        <f>'Dep. Res. Class'!G$247</f>
        <v>0</v>
      </c>
      <c r="J1042" s="135">
        <f t="shared" ref="J1042:X1042" si="667">+J247+J512+J777</f>
        <v>0</v>
      </c>
      <c r="K1042" s="135">
        <f t="shared" si="667"/>
        <v>0</v>
      </c>
      <c r="L1042" s="135">
        <f t="shared" si="667"/>
        <v>0</v>
      </c>
      <c r="M1042" s="135">
        <f t="shared" si="667"/>
        <v>0</v>
      </c>
      <c r="N1042" s="135">
        <f t="shared" si="667"/>
        <v>0</v>
      </c>
      <c r="O1042" s="135">
        <f t="shared" si="667"/>
        <v>0</v>
      </c>
      <c r="P1042" s="135">
        <f t="shared" si="667"/>
        <v>0</v>
      </c>
      <c r="Q1042" s="135">
        <f t="shared" si="667"/>
        <v>0</v>
      </c>
      <c r="R1042" s="135">
        <f t="shared" si="667"/>
        <v>0</v>
      </c>
      <c r="S1042" s="135">
        <f t="shared" si="667"/>
        <v>0</v>
      </c>
      <c r="T1042" s="135">
        <f t="shared" si="667"/>
        <v>0</v>
      </c>
      <c r="U1042" s="135">
        <f t="shared" si="667"/>
        <v>0</v>
      </c>
      <c r="V1042" s="135">
        <f t="shared" si="667"/>
        <v>0</v>
      </c>
      <c r="W1042" s="135">
        <f t="shared" si="667"/>
        <v>0</v>
      </c>
      <c r="X1042" s="135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6">
        <v>39604</v>
      </c>
      <c r="E1043" s="137" t="s">
        <v>315</v>
      </c>
      <c r="G1043" s="43"/>
      <c r="H1043" s="135"/>
      <c r="I1043" s="42">
        <f>'Dep. Res. Class'!G$248</f>
        <v>0</v>
      </c>
      <c r="J1043" s="135">
        <f t="shared" ref="J1043:X1043" si="668">+J248+J513+J778</f>
        <v>0</v>
      </c>
      <c r="K1043" s="135">
        <f t="shared" si="668"/>
        <v>0</v>
      </c>
      <c r="L1043" s="135">
        <f t="shared" si="668"/>
        <v>0</v>
      </c>
      <c r="M1043" s="135">
        <f t="shared" si="668"/>
        <v>0</v>
      </c>
      <c r="N1043" s="135">
        <f t="shared" si="668"/>
        <v>0</v>
      </c>
      <c r="O1043" s="135">
        <f t="shared" si="668"/>
        <v>0</v>
      </c>
      <c r="P1043" s="135">
        <f t="shared" si="668"/>
        <v>0</v>
      </c>
      <c r="Q1043" s="135">
        <f t="shared" si="668"/>
        <v>0</v>
      </c>
      <c r="R1043" s="135">
        <f t="shared" si="668"/>
        <v>0</v>
      </c>
      <c r="S1043" s="135">
        <f t="shared" si="668"/>
        <v>0</v>
      </c>
      <c r="T1043" s="135">
        <f t="shared" si="668"/>
        <v>0</v>
      </c>
      <c r="U1043" s="135">
        <f t="shared" si="668"/>
        <v>0</v>
      </c>
      <c r="V1043" s="135">
        <f t="shared" si="668"/>
        <v>0</v>
      </c>
      <c r="W1043" s="135">
        <f t="shared" si="668"/>
        <v>0</v>
      </c>
      <c r="X1043" s="135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6">
        <v>39605</v>
      </c>
      <c r="E1044" s="140" t="s">
        <v>316</v>
      </c>
      <c r="G1044" s="43"/>
      <c r="H1044" s="135"/>
      <c r="I1044" s="42">
        <f>'Dep. Res. Class'!G$249</f>
        <v>0</v>
      </c>
      <c r="J1044" s="135">
        <f t="shared" ref="J1044:X1044" si="669">+J249+J514+J779</f>
        <v>0</v>
      </c>
      <c r="K1044" s="135">
        <f t="shared" si="669"/>
        <v>0</v>
      </c>
      <c r="L1044" s="135">
        <f t="shared" si="669"/>
        <v>0</v>
      </c>
      <c r="M1044" s="135">
        <f t="shared" si="669"/>
        <v>0</v>
      </c>
      <c r="N1044" s="135">
        <f t="shared" si="669"/>
        <v>0</v>
      </c>
      <c r="O1044" s="135">
        <f t="shared" si="669"/>
        <v>0</v>
      </c>
      <c r="P1044" s="135">
        <f t="shared" si="669"/>
        <v>0</v>
      </c>
      <c r="Q1044" s="135">
        <f t="shared" si="669"/>
        <v>0</v>
      </c>
      <c r="R1044" s="135">
        <f t="shared" si="669"/>
        <v>0</v>
      </c>
      <c r="S1044" s="135">
        <f t="shared" si="669"/>
        <v>0</v>
      </c>
      <c r="T1044" s="135">
        <f t="shared" si="669"/>
        <v>0</v>
      </c>
      <c r="U1044" s="135">
        <f t="shared" si="669"/>
        <v>0</v>
      </c>
      <c r="V1044" s="135">
        <f t="shared" si="669"/>
        <v>0</v>
      </c>
      <c r="W1044" s="135">
        <f t="shared" si="669"/>
        <v>0</v>
      </c>
      <c r="X1044" s="135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6">
        <v>39700</v>
      </c>
      <c r="E1045" s="137" t="s">
        <v>317</v>
      </c>
      <c r="G1045" s="43"/>
      <c r="H1045" s="135"/>
      <c r="I1045" s="42">
        <f>'Dep. Res. Class'!G$250</f>
        <v>64086.236299976459</v>
      </c>
      <c r="J1045" s="135">
        <f t="shared" ref="J1045:X1045" si="670">+J250+J515+J780</f>
        <v>38875.454050496344</v>
      </c>
      <c r="K1045" s="135">
        <f t="shared" si="670"/>
        <v>15343.666345496449</v>
      </c>
      <c r="L1045" s="135">
        <f t="shared" si="670"/>
        <v>150.93595712298895</v>
      </c>
      <c r="M1045" s="135">
        <f t="shared" si="670"/>
        <v>4961.9134734833187</v>
      </c>
      <c r="N1045" s="135">
        <f t="shared" si="670"/>
        <v>4754.2664733773527</v>
      </c>
      <c r="O1045" s="135">
        <f t="shared" si="670"/>
        <v>0</v>
      </c>
      <c r="P1045" s="135">
        <f t="shared" si="670"/>
        <v>0</v>
      </c>
      <c r="Q1045" s="135">
        <f t="shared" si="670"/>
        <v>0</v>
      </c>
      <c r="R1045" s="135">
        <f t="shared" si="670"/>
        <v>0</v>
      </c>
      <c r="S1045" s="135">
        <f t="shared" si="670"/>
        <v>0</v>
      </c>
      <c r="T1045" s="135">
        <f t="shared" si="670"/>
        <v>0</v>
      </c>
      <c r="U1045" s="135">
        <f t="shared" si="670"/>
        <v>0</v>
      </c>
      <c r="V1045" s="135">
        <f t="shared" si="670"/>
        <v>0</v>
      </c>
      <c r="W1045" s="135">
        <f t="shared" si="670"/>
        <v>0</v>
      </c>
      <c r="X1045" s="135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6">
        <v>39701</v>
      </c>
      <c r="E1046" s="137" t="s">
        <v>318</v>
      </c>
      <c r="G1046" s="43"/>
      <c r="H1046" s="135"/>
      <c r="I1046" s="42">
        <f>'Dep. Res. Class'!G$251</f>
        <v>0</v>
      </c>
      <c r="J1046" s="135">
        <f t="shared" ref="J1046:X1046" si="671">+J251+J516+J781</f>
        <v>0</v>
      </c>
      <c r="K1046" s="135">
        <f t="shared" si="671"/>
        <v>0</v>
      </c>
      <c r="L1046" s="135">
        <f t="shared" si="671"/>
        <v>0</v>
      </c>
      <c r="M1046" s="135">
        <f t="shared" si="671"/>
        <v>0</v>
      </c>
      <c r="N1046" s="135">
        <f t="shared" si="671"/>
        <v>0</v>
      </c>
      <c r="O1046" s="135">
        <f t="shared" si="671"/>
        <v>0</v>
      </c>
      <c r="P1046" s="135">
        <f t="shared" si="671"/>
        <v>0</v>
      </c>
      <c r="Q1046" s="135">
        <f t="shared" si="671"/>
        <v>0</v>
      </c>
      <c r="R1046" s="135">
        <f t="shared" si="671"/>
        <v>0</v>
      </c>
      <c r="S1046" s="135">
        <f t="shared" si="671"/>
        <v>0</v>
      </c>
      <c r="T1046" s="135">
        <f t="shared" si="671"/>
        <v>0</v>
      </c>
      <c r="U1046" s="135">
        <f t="shared" si="671"/>
        <v>0</v>
      </c>
      <c r="V1046" s="135">
        <f t="shared" si="671"/>
        <v>0</v>
      </c>
      <c r="W1046" s="135">
        <f t="shared" si="671"/>
        <v>0</v>
      </c>
      <c r="X1046" s="135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6">
        <v>39702</v>
      </c>
      <c r="E1047" s="137" t="s">
        <v>319</v>
      </c>
      <c r="G1047" s="43"/>
      <c r="H1047" s="135"/>
      <c r="I1047" s="42">
        <f>'Dep. Res. Class'!G$252</f>
        <v>0</v>
      </c>
      <c r="J1047" s="135">
        <f t="shared" ref="J1047:X1047" si="672">+J252+J517+J782</f>
        <v>0</v>
      </c>
      <c r="K1047" s="135">
        <f t="shared" si="672"/>
        <v>0</v>
      </c>
      <c r="L1047" s="135">
        <f t="shared" si="672"/>
        <v>0</v>
      </c>
      <c r="M1047" s="135">
        <f t="shared" si="672"/>
        <v>0</v>
      </c>
      <c r="N1047" s="135">
        <f t="shared" si="672"/>
        <v>0</v>
      </c>
      <c r="O1047" s="135">
        <f t="shared" si="672"/>
        <v>0</v>
      </c>
      <c r="P1047" s="135">
        <f t="shared" si="672"/>
        <v>0</v>
      </c>
      <c r="Q1047" s="135">
        <f t="shared" si="672"/>
        <v>0</v>
      </c>
      <c r="R1047" s="135">
        <f t="shared" si="672"/>
        <v>0</v>
      </c>
      <c r="S1047" s="135">
        <f t="shared" si="672"/>
        <v>0</v>
      </c>
      <c r="T1047" s="135">
        <f t="shared" si="672"/>
        <v>0</v>
      </c>
      <c r="U1047" s="135">
        <f t="shared" si="672"/>
        <v>0</v>
      </c>
      <c r="V1047" s="135">
        <f t="shared" si="672"/>
        <v>0</v>
      </c>
      <c r="W1047" s="135">
        <f t="shared" si="672"/>
        <v>0</v>
      </c>
      <c r="X1047" s="135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6">
        <v>39705</v>
      </c>
      <c r="E1048" s="137" t="s">
        <v>320</v>
      </c>
      <c r="G1048" s="43"/>
      <c r="H1048" s="135"/>
      <c r="I1048" s="42">
        <f>'Dep. Res. Class'!G$253</f>
        <v>0</v>
      </c>
      <c r="J1048" s="135">
        <f t="shared" ref="J1048:X1048" si="673">+J253+J518+J783</f>
        <v>0</v>
      </c>
      <c r="K1048" s="135">
        <f t="shared" si="673"/>
        <v>0</v>
      </c>
      <c r="L1048" s="135">
        <f t="shared" si="673"/>
        <v>0</v>
      </c>
      <c r="M1048" s="135">
        <f t="shared" si="673"/>
        <v>0</v>
      </c>
      <c r="N1048" s="135">
        <f t="shared" si="673"/>
        <v>0</v>
      </c>
      <c r="O1048" s="135">
        <f t="shared" si="673"/>
        <v>0</v>
      </c>
      <c r="P1048" s="135">
        <f t="shared" si="673"/>
        <v>0</v>
      </c>
      <c r="Q1048" s="135">
        <f t="shared" si="673"/>
        <v>0</v>
      </c>
      <c r="R1048" s="135">
        <f t="shared" si="673"/>
        <v>0</v>
      </c>
      <c r="S1048" s="135">
        <f t="shared" si="673"/>
        <v>0</v>
      </c>
      <c r="T1048" s="135">
        <f t="shared" si="673"/>
        <v>0</v>
      </c>
      <c r="U1048" s="135">
        <f t="shared" si="673"/>
        <v>0</v>
      </c>
      <c r="V1048" s="135">
        <f t="shared" si="673"/>
        <v>0</v>
      </c>
      <c r="W1048" s="135">
        <f t="shared" si="673"/>
        <v>0</v>
      </c>
      <c r="X1048" s="135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6">
        <v>39800</v>
      </c>
      <c r="E1049" s="137" t="s">
        <v>321</v>
      </c>
      <c r="G1049" s="43"/>
      <c r="H1049" s="135"/>
      <c r="I1049" s="42">
        <f>'Dep. Res. Class'!G$254</f>
        <v>4515.0117623425876</v>
      </c>
      <c r="J1049" s="135">
        <f t="shared" ref="J1049:X1049" si="674">+J254+J519+J784</f>
        <v>2738.8584887838751</v>
      </c>
      <c r="K1049" s="135">
        <f t="shared" si="674"/>
        <v>1080.9939548190011</v>
      </c>
      <c r="L1049" s="135">
        <f t="shared" si="674"/>
        <v>10.633759464057995</v>
      </c>
      <c r="M1049" s="135">
        <f t="shared" si="674"/>
        <v>349.57736621695756</v>
      </c>
      <c r="N1049" s="135">
        <f t="shared" si="674"/>
        <v>334.94819305869646</v>
      </c>
      <c r="O1049" s="135">
        <f t="shared" si="674"/>
        <v>0</v>
      </c>
      <c r="P1049" s="135">
        <f t="shared" si="674"/>
        <v>0</v>
      </c>
      <c r="Q1049" s="135">
        <f t="shared" si="674"/>
        <v>0</v>
      </c>
      <c r="R1049" s="135">
        <f t="shared" si="674"/>
        <v>0</v>
      </c>
      <c r="S1049" s="135">
        <f t="shared" si="674"/>
        <v>0</v>
      </c>
      <c r="T1049" s="135">
        <f t="shared" si="674"/>
        <v>0</v>
      </c>
      <c r="U1049" s="135">
        <f t="shared" si="674"/>
        <v>0</v>
      </c>
      <c r="V1049" s="135">
        <f t="shared" si="674"/>
        <v>0</v>
      </c>
      <c r="W1049" s="135">
        <f t="shared" si="674"/>
        <v>0</v>
      </c>
      <c r="X1049" s="135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6">
        <v>39900</v>
      </c>
      <c r="E1050" s="137" t="s">
        <v>322</v>
      </c>
      <c r="G1050" s="43"/>
      <c r="H1050" s="135"/>
      <c r="I1050" s="42">
        <f>'Dep. Res. Class'!G$255</f>
        <v>27099.544440965543</v>
      </c>
      <c r="J1050" s="135">
        <f t="shared" ref="J1050:X1050" si="675">+J255+J520+J785</f>
        <v>16438.897890224936</v>
      </c>
      <c r="K1050" s="135">
        <f t="shared" si="675"/>
        <v>6488.2319827741412</v>
      </c>
      <c r="L1050" s="135">
        <f t="shared" si="675"/>
        <v>63.824869643586965</v>
      </c>
      <c r="M1050" s="135">
        <f t="shared" si="675"/>
        <v>2098.1977168619637</v>
      </c>
      <c r="N1050" s="135">
        <f t="shared" si="675"/>
        <v>2010.3919814609148</v>
      </c>
      <c r="O1050" s="135">
        <f t="shared" si="675"/>
        <v>0</v>
      </c>
      <c r="P1050" s="135">
        <f t="shared" si="675"/>
        <v>0</v>
      </c>
      <c r="Q1050" s="135">
        <f t="shared" si="675"/>
        <v>0</v>
      </c>
      <c r="R1050" s="135">
        <f t="shared" si="675"/>
        <v>0</v>
      </c>
      <c r="S1050" s="135">
        <f t="shared" si="675"/>
        <v>0</v>
      </c>
      <c r="T1050" s="135">
        <f t="shared" si="675"/>
        <v>0</v>
      </c>
      <c r="U1050" s="135">
        <f t="shared" si="675"/>
        <v>0</v>
      </c>
      <c r="V1050" s="135">
        <f t="shared" si="675"/>
        <v>0</v>
      </c>
      <c r="W1050" s="135">
        <f t="shared" si="675"/>
        <v>0</v>
      </c>
      <c r="X1050" s="135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6">
        <v>39901</v>
      </c>
      <c r="E1051" s="137" t="s">
        <v>323</v>
      </c>
      <c r="G1051" s="43"/>
      <c r="H1051" s="135"/>
      <c r="I1051" s="42">
        <f>'Dep. Res. Class'!G$256</f>
        <v>284884.79414588993</v>
      </c>
      <c r="J1051" s="135">
        <f t="shared" ref="J1051:X1051" si="676">+J256+J521+J786</f>
        <v>172814.41950598249</v>
      </c>
      <c r="K1051" s="135">
        <f t="shared" si="676"/>
        <v>68207.738207924383</v>
      </c>
      <c r="L1051" s="135">
        <f t="shared" si="676"/>
        <v>670.96090450565862</v>
      </c>
      <c r="M1051" s="135">
        <f t="shared" si="676"/>
        <v>22057.368010290407</v>
      </c>
      <c r="N1051" s="135">
        <f t="shared" si="676"/>
        <v>21134.307517186971</v>
      </c>
      <c r="O1051" s="135">
        <f t="shared" si="676"/>
        <v>0</v>
      </c>
      <c r="P1051" s="135">
        <f t="shared" si="676"/>
        <v>0</v>
      </c>
      <c r="Q1051" s="135">
        <f t="shared" si="676"/>
        <v>0</v>
      </c>
      <c r="R1051" s="135">
        <f t="shared" si="676"/>
        <v>0</v>
      </c>
      <c r="S1051" s="135">
        <f t="shared" si="676"/>
        <v>0</v>
      </c>
      <c r="T1051" s="135">
        <f t="shared" si="676"/>
        <v>0</v>
      </c>
      <c r="U1051" s="135">
        <f t="shared" si="676"/>
        <v>0</v>
      </c>
      <c r="V1051" s="135">
        <f t="shared" si="676"/>
        <v>0</v>
      </c>
      <c r="W1051" s="135">
        <f t="shared" si="676"/>
        <v>0</v>
      </c>
      <c r="X1051" s="135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6">
        <v>39902</v>
      </c>
      <c r="E1052" s="137" t="s">
        <v>324</v>
      </c>
      <c r="G1052" s="43"/>
      <c r="H1052" s="135"/>
      <c r="I1052" s="42">
        <f>'Dep. Res. Class'!G$257</f>
        <v>67359.928858426545</v>
      </c>
      <c r="J1052" s="135">
        <f t="shared" ref="J1052:X1052" si="677">+J257+J522+J787</f>
        <v>40861.313916502011</v>
      </c>
      <c r="K1052" s="135">
        <f t="shared" si="677"/>
        <v>16127.46095155621</v>
      </c>
      <c r="L1052" s="135">
        <f t="shared" si="677"/>
        <v>158.64616056391489</v>
      </c>
      <c r="M1052" s="135">
        <f t="shared" si="677"/>
        <v>5215.3809908731882</v>
      </c>
      <c r="N1052" s="135">
        <f t="shared" si="677"/>
        <v>4997.1268389312254</v>
      </c>
      <c r="O1052" s="135">
        <f t="shared" si="677"/>
        <v>0</v>
      </c>
      <c r="P1052" s="135">
        <f t="shared" si="677"/>
        <v>0</v>
      </c>
      <c r="Q1052" s="135">
        <f t="shared" si="677"/>
        <v>0</v>
      </c>
      <c r="R1052" s="135">
        <f t="shared" si="677"/>
        <v>0</v>
      </c>
      <c r="S1052" s="135">
        <f t="shared" si="677"/>
        <v>0</v>
      </c>
      <c r="T1052" s="135">
        <f t="shared" si="677"/>
        <v>0</v>
      </c>
      <c r="U1052" s="135">
        <f t="shared" si="677"/>
        <v>0</v>
      </c>
      <c r="V1052" s="135">
        <f t="shared" si="677"/>
        <v>0</v>
      </c>
      <c r="W1052" s="135">
        <f t="shared" si="677"/>
        <v>0</v>
      </c>
      <c r="X1052" s="135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6">
        <v>39903</v>
      </c>
      <c r="E1053" s="137" t="s">
        <v>325</v>
      </c>
      <c r="G1053" s="43"/>
      <c r="H1053" s="135"/>
      <c r="I1053" s="42">
        <f>'Dep. Res. Class'!G$258</f>
        <v>20161.021651028444</v>
      </c>
      <c r="J1053" s="135">
        <f t="shared" ref="J1053:X1053" si="678">+J258+J523+J788</f>
        <v>12229.909510318774</v>
      </c>
      <c r="K1053" s="135">
        <f t="shared" si="678"/>
        <v>4826.9957366465596</v>
      </c>
      <c r="L1053" s="135">
        <f t="shared" si="678"/>
        <v>47.48325498834761</v>
      </c>
      <c r="M1053" s="135">
        <f t="shared" si="678"/>
        <v>1560.9786241958427</v>
      </c>
      <c r="N1053" s="135">
        <f t="shared" si="678"/>
        <v>1495.6545248789193</v>
      </c>
      <c r="O1053" s="135">
        <f t="shared" si="678"/>
        <v>0</v>
      </c>
      <c r="P1053" s="135">
        <f t="shared" si="678"/>
        <v>0</v>
      </c>
      <c r="Q1053" s="135">
        <f t="shared" si="678"/>
        <v>0</v>
      </c>
      <c r="R1053" s="135">
        <f t="shared" si="678"/>
        <v>0</v>
      </c>
      <c r="S1053" s="135">
        <f t="shared" si="678"/>
        <v>0</v>
      </c>
      <c r="T1053" s="135">
        <f t="shared" si="678"/>
        <v>0</v>
      </c>
      <c r="U1053" s="135">
        <f t="shared" si="678"/>
        <v>0</v>
      </c>
      <c r="V1053" s="135">
        <f t="shared" si="678"/>
        <v>0</v>
      </c>
      <c r="W1053" s="135">
        <f t="shared" si="678"/>
        <v>0</v>
      </c>
      <c r="X1053" s="135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6">
        <v>39904</v>
      </c>
      <c r="E1054" s="137" t="s">
        <v>326</v>
      </c>
      <c r="G1054" s="43"/>
      <c r="H1054" s="135"/>
      <c r="I1054" s="42">
        <f>'Dep. Res. Class'!G$259</f>
        <v>0</v>
      </c>
      <c r="J1054" s="135">
        <f t="shared" ref="J1054:X1054" si="679">+J259+J524+J789</f>
        <v>0</v>
      </c>
      <c r="K1054" s="135">
        <f t="shared" si="679"/>
        <v>0</v>
      </c>
      <c r="L1054" s="135">
        <f t="shared" si="679"/>
        <v>0</v>
      </c>
      <c r="M1054" s="135">
        <f t="shared" si="679"/>
        <v>0</v>
      </c>
      <c r="N1054" s="135">
        <f t="shared" si="679"/>
        <v>0</v>
      </c>
      <c r="O1054" s="135">
        <f t="shared" si="679"/>
        <v>0</v>
      </c>
      <c r="P1054" s="135">
        <f t="shared" si="679"/>
        <v>0</v>
      </c>
      <c r="Q1054" s="135">
        <f t="shared" si="679"/>
        <v>0</v>
      </c>
      <c r="R1054" s="135">
        <f t="shared" si="679"/>
        <v>0</v>
      </c>
      <c r="S1054" s="135">
        <f t="shared" si="679"/>
        <v>0</v>
      </c>
      <c r="T1054" s="135">
        <f t="shared" si="679"/>
        <v>0</v>
      </c>
      <c r="U1054" s="135">
        <f t="shared" si="679"/>
        <v>0</v>
      </c>
      <c r="V1054" s="135">
        <f t="shared" si="679"/>
        <v>0</v>
      </c>
      <c r="W1054" s="135">
        <f t="shared" si="679"/>
        <v>0</v>
      </c>
      <c r="X1054" s="135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6">
        <v>39905</v>
      </c>
      <c r="E1055" s="137" t="s">
        <v>327</v>
      </c>
      <c r="G1055" s="43"/>
      <c r="H1055" s="135"/>
      <c r="I1055" s="42">
        <f>'Dep. Res. Class'!G$260</f>
        <v>0</v>
      </c>
      <c r="J1055" s="135">
        <f t="shared" ref="J1055:X1055" si="680">+J260+J525+J790</f>
        <v>0</v>
      </c>
      <c r="K1055" s="135">
        <f t="shared" si="680"/>
        <v>0</v>
      </c>
      <c r="L1055" s="135">
        <f t="shared" si="680"/>
        <v>0</v>
      </c>
      <c r="M1055" s="135">
        <f t="shared" si="680"/>
        <v>0</v>
      </c>
      <c r="N1055" s="135">
        <f t="shared" si="680"/>
        <v>0</v>
      </c>
      <c r="O1055" s="135">
        <f t="shared" si="680"/>
        <v>0</v>
      </c>
      <c r="P1055" s="135">
        <f t="shared" si="680"/>
        <v>0</v>
      </c>
      <c r="Q1055" s="135">
        <f t="shared" si="680"/>
        <v>0</v>
      </c>
      <c r="R1055" s="135">
        <f t="shared" si="680"/>
        <v>0</v>
      </c>
      <c r="S1055" s="135">
        <f t="shared" si="680"/>
        <v>0</v>
      </c>
      <c r="T1055" s="135">
        <f t="shared" si="680"/>
        <v>0</v>
      </c>
      <c r="U1055" s="135">
        <f t="shared" si="680"/>
        <v>0</v>
      </c>
      <c r="V1055" s="135">
        <f t="shared" si="680"/>
        <v>0</v>
      </c>
      <c r="W1055" s="135">
        <f t="shared" si="680"/>
        <v>0</v>
      </c>
      <c r="X1055" s="135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6">
        <v>39906</v>
      </c>
      <c r="E1056" s="137" t="s">
        <v>328</v>
      </c>
      <c r="G1056" s="43"/>
      <c r="H1056" s="135"/>
      <c r="I1056" s="42">
        <f>'Dep. Res. Class'!G$261</f>
        <v>37544.891695994076</v>
      </c>
      <c r="J1056" s="135">
        <f t="shared" ref="J1056:X1056" si="681">+J261+J526+J791</f>
        <v>22775.166653982702</v>
      </c>
      <c r="K1056" s="135">
        <f t="shared" si="681"/>
        <v>8989.0797840681589</v>
      </c>
      <c r="L1056" s="135">
        <f t="shared" si="681"/>
        <v>88.425760200492661</v>
      </c>
      <c r="M1056" s="135">
        <f t="shared" si="681"/>
        <v>2906.9346980342702</v>
      </c>
      <c r="N1056" s="135">
        <f t="shared" si="681"/>
        <v>2785.2847997084509</v>
      </c>
      <c r="O1056" s="135">
        <f t="shared" si="681"/>
        <v>0</v>
      </c>
      <c r="P1056" s="135">
        <f t="shared" si="681"/>
        <v>0</v>
      </c>
      <c r="Q1056" s="135">
        <f t="shared" si="681"/>
        <v>0</v>
      </c>
      <c r="R1056" s="135">
        <f t="shared" si="681"/>
        <v>0</v>
      </c>
      <c r="S1056" s="135">
        <f t="shared" si="681"/>
        <v>0</v>
      </c>
      <c r="T1056" s="135">
        <f t="shared" si="681"/>
        <v>0</v>
      </c>
      <c r="U1056" s="135">
        <f t="shared" si="681"/>
        <v>0</v>
      </c>
      <c r="V1056" s="135">
        <f t="shared" si="681"/>
        <v>0</v>
      </c>
      <c r="W1056" s="135">
        <f t="shared" si="681"/>
        <v>0</v>
      </c>
      <c r="X1056" s="135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6">
        <v>39907</v>
      </c>
      <c r="E1057" s="137" t="s">
        <v>329</v>
      </c>
      <c r="G1057" s="43"/>
      <c r="H1057" s="135"/>
      <c r="I1057" s="42">
        <f>'Dep. Res. Class'!G$262</f>
        <v>9367.2739811850606</v>
      </c>
      <c r="J1057" s="135">
        <f t="shared" ref="J1057:X1057" si="682">+J262+J527+J792</f>
        <v>5682.2970150628671</v>
      </c>
      <c r="K1057" s="135">
        <f t="shared" si="682"/>
        <v>2242.7331488369296</v>
      </c>
      <c r="L1057" s="135">
        <f t="shared" si="682"/>
        <v>22.061811484222822</v>
      </c>
      <c r="M1057" s="135">
        <f t="shared" si="682"/>
        <v>725.26654178112415</v>
      </c>
      <c r="N1057" s="135">
        <f t="shared" si="682"/>
        <v>694.91546401991593</v>
      </c>
      <c r="O1057" s="135">
        <f t="shared" si="682"/>
        <v>0</v>
      </c>
      <c r="P1057" s="135">
        <f t="shared" si="682"/>
        <v>0</v>
      </c>
      <c r="Q1057" s="135">
        <f t="shared" si="682"/>
        <v>0</v>
      </c>
      <c r="R1057" s="135">
        <f t="shared" si="682"/>
        <v>0</v>
      </c>
      <c r="S1057" s="135">
        <f t="shared" si="682"/>
        <v>0</v>
      </c>
      <c r="T1057" s="135">
        <f t="shared" si="682"/>
        <v>0</v>
      </c>
      <c r="U1057" s="135">
        <f t="shared" si="682"/>
        <v>0</v>
      </c>
      <c r="V1057" s="135">
        <f t="shared" si="682"/>
        <v>0</v>
      </c>
      <c r="W1057" s="135">
        <f t="shared" si="682"/>
        <v>0</v>
      </c>
      <c r="X1057" s="135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6">
        <v>39908</v>
      </c>
      <c r="E1058" s="137" t="s">
        <v>330</v>
      </c>
      <c r="G1058" s="43"/>
      <c r="H1058" s="135"/>
      <c r="I1058" s="42">
        <f>'Dep. Res. Class'!G$263</f>
        <v>1721805.3178221704</v>
      </c>
      <c r="J1058" s="135">
        <f t="shared" ref="J1058:X1058" si="683">+J263+J528+J793</f>
        <v>1044467.070957023</v>
      </c>
      <c r="K1058" s="135">
        <f t="shared" si="683"/>
        <v>412238.38118536159</v>
      </c>
      <c r="L1058" s="135">
        <f t="shared" si="683"/>
        <v>4055.1973189450187</v>
      </c>
      <c r="M1058" s="135">
        <f t="shared" si="683"/>
        <v>133311.76081595218</v>
      </c>
      <c r="N1058" s="135">
        <f t="shared" si="683"/>
        <v>127732.90754488867</v>
      </c>
      <c r="O1058" s="135">
        <f t="shared" si="683"/>
        <v>0</v>
      </c>
      <c r="P1058" s="135">
        <f t="shared" si="683"/>
        <v>0</v>
      </c>
      <c r="Q1058" s="135">
        <f t="shared" si="683"/>
        <v>0</v>
      </c>
      <c r="R1058" s="135">
        <f t="shared" si="683"/>
        <v>0</v>
      </c>
      <c r="S1058" s="135">
        <f t="shared" si="683"/>
        <v>0</v>
      </c>
      <c r="T1058" s="135">
        <f t="shared" si="683"/>
        <v>0</v>
      </c>
      <c r="U1058" s="135">
        <f t="shared" si="683"/>
        <v>0</v>
      </c>
      <c r="V1058" s="135">
        <f t="shared" si="683"/>
        <v>0</v>
      </c>
      <c r="W1058" s="135">
        <f t="shared" si="683"/>
        <v>0</v>
      </c>
      <c r="X1058" s="135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6">
        <v>39909</v>
      </c>
      <c r="E1059" s="137" t="s">
        <v>331</v>
      </c>
      <c r="G1059" s="43"/>
      <c r="H1059" s="135"/>
      <c r="I1059" s="42">
        <f>'Dep. Res. Class'!G$264</f>
        <v>3064.2191634241553</v>
      </c>
      <c r="J1059" s="135">
        <f t="shared" ref="J1059:X1059" si="684">+J264+J529+J794</f>
        <v>1858.7908756375177</v>
      </c>
      <c r="K1059" s="135">
        <f t="shared" si="684"/>
        <v>733.64202935839694</v>
      </c>
      <c r="L1059" s="135">
        <f t="shared" si="684"/>
        <v>7.2168515264516984</v>
      </c>
      <c r="M1059" s="135">
        <f t="shared" si="684"/>
        <v>237.24892005720238</v>
      </c>
      <c r="N1059" s="135">
        <f t="shared" si="684"/>
        <v>227.32048684458647</v>
      </c>
      <c r="O1059" s="135">
        <f t="shared" si="684"/>
        <v>0</v>
      </c>
      <c r="P1059" s="135">
        <f t="shared" si="684"/>
        <v>0</v>
      </c>
      <c r="Q1059" s="135">
        <f t="shared" si="684"/>
        <v>0</v>
      </c>
      <c r="R1059" s="135">
        <f t="shared" si="684"/>
        <v>0</v>
      </c>
      <c r="S1059" s="135">
        <f t="shared" si="684"/>
        <v>0</v>
      </c>
      <c r="T1059" s="135">
        <f t="shared" si="684"/>
        <v>0</v>
      </c>
      <c r="U1059" s="135">
        <f t="shared" si="684"/>
        <v>0</v>
      </c>
      <c r="V1059" s="135">
        <f t="shared" si="684"/>
        <v>0</v>
      </c>
      <c r="W1059" s="135">
        <f t="shared" si="684"/>
        <v>0</v>
      </c>
      <c r="X1059" s="135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6">
        <v>39924</v>
      </c>
      <c r="E1060" s="137" t="s">
        <v>332</v>
      </c>
      <c r="G1060" s="43"/>
      <c r="H1060" s="135"/>
      <c r="I1060" s="42">
        <f>'Dep. Res. Class'!G$265</f>
        <v>0</v>
      </c>
      <c r="J1060" s="135">
        <f t="shared" ref="J1060:X1060" si="685">+J265+J530+J795</f>
        <v>0</v>
      </c>
      <c r="K1060" s="135">
        <f t="shared" si="685"/>
        <v>0</v>
      </c>
      <c r="L1060" s="135">
        <f t="shared" si="685"/>
        <v>0</v>
      </c>
      <c r="M1060" s="135">
        <f t="shared" si="685"/>
        <v>0</v>
      </c>
      <c r="N1060" s="135">
        <f t="shared" si="685"/>
        <v>0</v>
      </c>
      <c r="O1060" s="135">
        <f t="shared" si="685"/>
        <v>0</v>
      </c>
      <c r="P1060" s="135">
        <f t="shared" si="685"/>
        <v>0</v>
      </c>
      <c r="Q1060" s="135">
        <f t="shared" si="685"/>
        <v>0</v>
      </c>
      <c r="R1060" s="135">
        <f t="shared" si="685"/>
        <v>0</v>
      </c>
      <c r="S1060" s="135">
        <f t="shared" si="685"/>
        <v>0</v>
      </c>
      <c r="T1060" s="135">
        <f t="shared" si="685"/>
        <v>0</v>
      </c>
      <c r="U1060" s="135">
        <f t="shared" si="685"/>
        <v>0</v>
      </c>
      <c r="V1060" s="135">
        <f t="shared" si="685"/>
        <v>0</v>
      </c>
      <c r="W1060" s="135">
        <f t="shared" si="685"/>
        <v>0</v>
      </c>
      <c r="X1060" s="135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6"/>
      <c r="E1061" s="137" t="s">
        <v>366</v>
      </c>
      <c r="G1061" s="43"/>
      <c r="H1061" s="135"/>
      <c r="I1061" s="42">
        <f>'Dep. Res. Class'!G$266</f>
        <v>0</v>
      </c>
      <c r="J1061" s="135">
        <f t="shared" ref="J1061:X1061" si="686">+J266+J531+J796</f>
        <v>0</v>
      </c>
      <c r="K1061" s="135">
        <f t="shared" si="686"/>
        <v>0</v>
      </c>
      <c r="L1061" s="135">
        <f t="shared" si="686"/>
        <v>0</v>
      </c>
      <c r="M1061" s="135">
        <f t="shared" si="686"/>
        <v>0</v>
      </c>
      <c r="N1061" s="135">
        <f t="shared" si="686"/>
        <v>0</v>
      </c>
      <c r="O1061" s="135">
        <f t="shared" si="686"/>
        <v>0</v>
      </c>
      <c r="P1061" s="135">
        <f t="shared" si="686"/>
        <v>0</v>
      </c>
      <c r="Q1061" s="135">
        <f t="shared" si="686"/>
        <v>0</v>
      </c>
      <c r="R1061" s="135">
        <f t="shared" si="686"/>
        <v>0</v>
      </c>
      <c r="S1061" s="135">
        <f t="shared" si="686"/>
        <v>0</v>
      </c>
      <c r="T1061" s="135">
        <f t="shared" si="686"/>
        <v>0</v>
      </c>
      <c r="U1061" s="135">
        <f t="shared" si="686"/>
        <v>0</v>
      </c>
      <c r="V1061" s="135">
        <f t="shared" si="686"/>
        <v>0</v>
      </c>
      <c r="W1061" s="135">
        <f t="shared" si="686"/>
        <v>0</v>
      </c>
      <c r="X1061" s="135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7"/>
      <c r="G1062" s="43"/>
      <c r="H1062" s="135"/>
      <c r="I1062" s="42"/>
      <c r="J1062" s="135"/>
      <c r="K1062" s="135"/>
      <c r="L1062" s="135"/>
      <c r="M1062" s="135"/>
      <c r="N1062" s="135"/>
      <c r="O1062" s="135"/>
      <c r="P1062" s="135"/>
      <c r="Q1062" s="135"/>
      <c r="R1062" s="135"/>
      <c r="S1062" s="135"/>
      <c r="T1062" s="135"/>
      <c r="U1062" s="135"/>
      <c r="V1062" s="135"/>
      <c r="W1062" s="135"/>
      <c r="X1062" s="135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2566545.0390817206</v>
      </c>
      <c r="J1063" s="135">
        <f>SUM(J1027:J1061)</f>
        <v>1556895.9810390272</v>
      </c>
      <c r="K1063" s="135">
        <f t="shared" ref="K1063:X1063" si="687">SUM(K1027:K1061)</f>
        <v>614487.80602479423</v>
      </c>
      <c r="L1063" s="135">
        <f t="shared" si="687"/>
        <v>6044.7290141955309</v>
      </c>
      <c r="M1063" s="135">
        <f t="shared" si="687"/>
        <v>198716.21653846497</v>
      </c>
      <c r="N1063" s="135">
        <f t="shared" si="687"/>
        <v>190400.30646523816</v>
      </c>
      <c r="O1063" s="135">
        <f t="shared" si="687"/>
        <v>0</v>
      </c>
      <c r="P1063" s="135">
        <f t="shared" si="687"/>
        <v>0</v>
      </c>
      <c r="Q1063" s="135">
        <f t="shared" si="687"/>
        <v>0</v>
      </c>
      <c r="R1063" s="135">
        <f t="shared" si="687"/>
        <v>0</v>
      </c>
      <c r="S1063" s="135">
        <f t="shared" si="687"/>
        <v>0</v>
      </c>
      <c r="T1063" s="135">
        <f t="shared" si="687"/>
        <v>0</v>
      </c>
      <c r="U1063" s="135">
        <f t="shared" si="687"/>
        <v>0</v>
      </c>
      <c r="V1063" s="135">
        <f t="shared" si="687"/>
        <v>0</v>
      </c>
      <c r="W1063" s="135">
        <f t="shared" si="687"/>
        <v>0</v>
      </c>
      <c r="X1063" s="135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5"/>
      <c r="I1064" s="42"/>
      <c r="J1064" s="135"/>
      <c r="K1064" s="135"/>
      <c r="L1064" s="135"/>
      <c r="M1064" s="135"/>
      <c r="N1064" s="135"/>
      <c r="O1064" s="135"/>
      <c r="P1064" s="135"/>
      <c r="Q1064" s="135"/>
      <c r="R1064" s="135"/>
      <c r="S1064" s="135"/>
      <c r="T1064" s="135"/>
      <c r="U1064" s="135"/>
      <c r="V1064" s="135"/>
      <c r="W1064" s="135"/>
      <c r="X1064" s="135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191846139.2169258</v>
      </c>
      <c r="J1065" s="42">
        <f>J929+J939+J979+J1021+J1063</f>
        <v>116752792.46391015</v>
      </c>
      <c r="K1065" s="42">
        <f t="shared" ref="K1065:X1065" si="688">K929+K939+K979+K1021+K1063</f>
        <v>48609428.213915877</v>
      </c>
      <c r="L1065" s="42">
        <f t="shared" si="688"/>
        <v>432573.93884003488</v>
      </c>
      <c r="M1065" s="42">
        <f t="shared" si="688"/>
        <v>13359680.33225194</v>
      </c>
      <c r="N1065" s="42">
        <f t="shared" si="688"/>
        <v>12691664.26800782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0">
        <f>COUNTIFS(I6:I1066,"&gt;0",G6:G1066,"&lt;99")</f>
        <v>218</v>
      </c>
    </row>
  </sheetData>
  <phoneticPr fontId="0" type="noConversion"/>
  <printOptions horizontalCentered="1" gridLines="1"/>
  <pageMargins left="1" right="1" top="1" bottom="1" header="0.5" footer="0.5"/>
  <pageSetup scale="34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6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Demand-Only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March 31, 2019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1" t="s">
        <v>301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608</v>
      </c>
      <c r="K10" s="3" t="s">
        <v>608</v>
      </c>
      <c r="L10" s="68" t="s">
        <v>609</v>
      </c>
      <c r="M10" s="68" t="s">
        <v>609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2" t="s">
        <v>300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508</v>
      </c>
      <c r="J11" s="68" t="s">
        <v>610</v>
      </c>
      <c r="K11" s="68" t="s">
        <v>611</v>
      </c>
      <c r="L11" s="68" t="s">
        <v>610</v>
      </c>
      <c r="M11" s="68" t="s">
        <v>611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370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-28673.453372425742</v>
      </c>
      <c r="I14" s="11">
        <f t="shared" ref="I14:I24" si="2">$H14*VLOOKUP($F14,alloc,6)</f>
        <v>-22576.660887668309</v>
      </c>
      <c r="J14" s="11">
        <f t="shared" ref="J14:J24" si="3">$H14*VLOOKUP($F14,alloc,7)</f>
        <v>-5820.9668836082265</v>
      </c>
      <c r="K14" s="11">
        <f t="shared" ref="K14:K24" si="4">$H14*VLOOKUP($F14,alloc,8)</f>
        <v>-27.803144606417508</v>
      </c>
      <c r="L14" s="11">
        <f t="shared" ref="L14:L24" si="5">$H14*VLOOKUP($F14,alloc,9)</f>
        <v>-158.00755785341016</v>
      </c>
      <c r="M14" s="11">
        <f t="shared" ref="M14:M24" si="6">$H14*VLOOKUP($F14,alloc,10)</f>
        <v>-90.014898689376238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368</v>
      </c>
      <c r="F15" s="25">
        <v>7.2</v>
      </c>
      <c r="G15" s="11" t="str">
        <f t="shared" si="1"/>
        <v>Allocated O&amp;M Expenses - Cust</v>
      </c>
      <c r="H15" s="2">
        <f>'Oth. RB Class.'!I$15</f>
        <v>54432.163795319968</v>
      </c>
      <c r="I15" s="11">
        <f t="shared" si="2"/>
        <v>42858.336156004923</v>
      </c>
      <c r="J15" s="11">
        <f t="shared" si="3"/>
        <v>11050.214940639054</v>
      </c>
      <c r="K15" s="11">
        <f t="shared" si="4"/>
        <v>52.780015772249271</v>
      </c>
      <c r="L15" s="11">
        <f t="shared" si="5"/>
        <v>299.953171257924</v>
      </c>
      <c r="M15" s="11">
        <f t="shared" si="6"/>
        <v>170.87951164581858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369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375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371</v>
      </c>
      <c r="F19" s="25">
        <v>7.2</v>
      </c>
      <c r="G19" s="11" t="str">
        <f t="shared" si="1"/>
        <v>Allocated O&amp;M Expenses - Cust</v>
      </c>
      <c r="H19" s="2">
        <f>'Oth. RB Class.'!I$19</f>
        <v>7306.4022576613306</v>
      </c>
      <c r="I19" s="11">
        <f t="shared" si="2"/>
        <v>5752.8531334403078</v>
      </c>
      <c r="J19" s="11">
        <f t="shared" si="3"/>
        <v>1483.2648522576255</v>
      </c>
      <c r="K19" s="11">
        <f t="shared" si="4"/>
        <v>7.0846352507287067</v>
      </c>
      <c r="L19" s="11">
        <f t="shared" si="5"/>
        <v>40.26256490395118</v>
      </c>
      <c r="M19" s="11">
        <f t="shared" si="6"/>
        <v>22.937071808716535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372</v>
      </c>
      <c r="F20" s="25">
        <v>7.2</v>
      </c>
      <c r="G20" s="11" t="str">
        <f t="shared" si="1"/>
        <v>Allocated O&amp;M Expenses - Cust</v>
      </c>
      <c r="H20" s="2">
        <f>'Oth. RB Class.'!I$20</f>
        <v>249.70923858594534</v>
      </c>
      <c r="I20" s="11">
        <f t="shared" si="2"/>
        <v>196.61394554916885</v>
      </c>
      <c r="J20" s="11">
        <f t="shared" si="3"/>
        <v>50.693203551743814</v>
      </c>
      <c r="K20" s="11">
        <f t="shared" si="4"/>
        <v>0.24212995832026299</v>
      </c>
      <c r="L20" s="11">
        <f t="shared" si="5"/>
        <v>1.3760444704697887</v>
      </c>
      <c r="M20" s="11">
        <f t="shared" si="6"/>
        <v>0.78391505624261593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373</v>
      </c>
      <c r="F21" s="25">
        <v>7.2</v>
      </c>
      <c r="G21" s="11" t="str">
        <f t="shared" si="1"/>
        <v>Allocated O&amp;M Expenses - Cust</v>
      </c>
      <c r="H21" s="2">
        <f>'Oth. RB Class.'!I$21</f>
        <v>166126.78533339821</v>
      </c>
      <c r="I21" s="11">
        <f t="shared" si="2"/>
        <v>130803.50134725698</v>
      </c>
      <c r="J21" s="11">
        <f t="shared" si="3"/>
        <v>33725.219747543619</v>
      </c>
      <c r="K21" s="11">
        <f t="shared" si="4"/>
        <v>161.08443498701601</v>
      </c>
      <c r="L21" s="11">
        <f t="shared" si="5"/>
        <v>915.45609465412315</v>
      </c>
      <c r="M21" s="11">
        <f t="shared" si="6"/>
        <v>521.52370895646015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374</v>
      </c>
      <c r="F22" s="25">
        <v>7.2</v>
      </c>
      <c r="G22" s="11" t="str">
        <f t="shared" si="1"/>
        <v>Allocated O&amp;M Expenses - Cust</v>
      </c>
      <c r="H22" s="2">
        <f>'Oth. RB Class.'!I$22</f>
        <v>9679.3147631072497</v>
      </c>
      <c r="I22" s="11">
        <f t="shared" si="2"/>
        <v>7621.2168863421002</v>
      </c>
      <c r="J22" s="11">
        <f t="shared" si="3"/>
        <v>1964.9872640123135</v>
      </c>
      <c r="K22" s="11">
        <f t="shared" si="4"/>
        <v>9.385524113691222</v>
      </c>
      <c r="L22" s="11">
        <f t="shared" si="5"/>
        <v>53.338705580675224</v>
      </c>
      <c r="M22" s="11">
        <f t="shared" si="6"/>
        <v>30.386383058469157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346650.91462351929</v>
      </c>
      <c r="I23" s="11">
        <f t="shared" si="2"/>
        <v>272943.06145144894</v>
      </c>
      <c r="J23" s="11">
        <f t="shared" si="3"/>
        <v>70373.228783683866</v>
      </c>
      <c r="K23" s="11">
        <f t="shared" si="4"/>
        <v>336.12921966675663</v>
      </c>
      <c r="L23" s="11">
        <f t="shared" si="5"/>
        <v>1910.2500049745315</v>
      </c>
      <c r="M23" s="11">
        <f t="shared" si="6"/>
        <v>1088.2451637451964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506</v>
      </c>
      <c r="F24" s="25">
        <v>7.2</v>
      </c>
      <c r="G24" s="11" t="str">
        <f t="shared" si="1"/>
        <v>Allocated O&amp;M Expenses - Cust</v>
      </c>
      <c r="H24" s="2">
        <f>'Oth. RB Class.'!I$24</f>
        <v>24952.166762436544</v>
      </c>
      <c r="I24" s="11">
        <f t="shared" si="2"/>
        <v>19646.625751393429</v>
      </c>
      <c r="J24" s="11">
        <f t="shared" si="3"/>
        <v>5065.5124972875001</v>
      </c>
      <c r="K24" s="11">
        <f t="shared" si="4"/>
        <v>24.19480805917231</v>
      </c>
      <c r="L24" s="11">
        <f t="shared" si="5"/>
        <v>137.50108443774411</v>
      </c>
      <c r="M24" s="11">
        <f t="shared" si="6"/>
        <v>78.332621258697444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580724.00340160273</v>
      </c>
      <c r="I26" s="2">
        <f>SUM(I14:I24)</f>
        <v>457245.54778376751</v>
      </c>
      <c r="J26" s="2">
        <f t="shared" ref="J26:W26" si="19">SUM(J14:J24)</f>
        <v>117892.1544053675</v>
      </c>
      <c r="K26" s="2">
        <f t="shared" si="19"/>
        <v>563.09762320151685</v>
      </c>
      <c r="L26" s="2">
        <f t="shared" si="19"/>
        <v>3200.130112426009</v>
      </c>
      <c r="M26" s="2">
        <f t="shared" si="19"/>
        <v>1823.0734768402247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376</v>
      </c>
      <c r="F31" s="25">
        <v>2</v>
      </c>
      <c r="G31" s="11" t="str">
        <f t="shared" ref="G31:G39" si="20">VLOOKUP($F31,alloc,3)</f>
        <v>Bills</v>
      </c>
      <c r="H31" s="2">
        <f>'Oth. RB Class.'!I$31</f>
        <v>-1437536.5350000001</v>
      </c>
      <c r="I31" s="11">
        <f t="shared" ref="I31:I39" si="21">$H31*VLOOKUP($F31,alloc,6)</f>
        <v>-1279802.1015632676</v>
      </c>
      <c r="J31" s="11">
        <f t="shared" ref="J31:J39" si="22">$H31*VLOOKUP($F31,alloc,7)</f>
        <v>-156045.09767497855</v>
      </c>
      <c r="K31" s="11">
        <f t="shared" ref="K31:K39" si="23">$H31*VLOOKUP($F31,alloc,8)</f>
        <v>-96.339629786772136</v>
      </c>
      <c r="L31" s="11">
        <f t="shared" ref="L31:L39" si="24">$H31*VLOOKUP($F31,alloc,9)</f>
        <v>-1014.9583532465572</v>
      </c>
      <c r="M31" s="11">
        <f t="shared" ref="M31:M39" si="25">$H31*VLOOKUP($F31,alloc,10)</f>
        <v>-578.0377787206329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377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378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379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380</v>
      </c>
      <c r="F35" s="25">
        <v>9.1999999999999993</v>
      </c>
      <c r="G35" s="11" t="str">
        <f t="shared" si="20"/>
        <v>Allocated Net Plant - Cust</v>
      </c>
      <c r="H35" s="2">
        <f>'Oth. RB Class.'!I$35</f>
        <v>-47223117.78061612</v>
      </c>
      <c r="I35" s="11">
        <f t="shared" si="21"/>
        <v>-36974790.649655961</v>
      </c>
      <c r="J35" s="11">
        <f t="shared" si="22"/>
        <v>-9760108.827437887</v>
      </c>
      <c r="K35" s="11">
        <f t="shared" si="23"/>
        <v>-27842.168313318009</v>
      </c>
      <c r="L35" s="11">
        <f t="shared" si="24"/>
        <v>-293323.12532904057</v>
      </c>
      <c r="M35" s="11">
        <f t="shared" si="25"/>
        <v>-167053.00987990809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381</v>
      </c>
      <c r="F36" s="25">
        <v>9.1999999999999993</v>
      </c>
      <c r="G36" s="11" t="str">
        <f t="shared" si="20"/>
        <v>Allocated Net Plant - Cust</v>
      </c>
      <c r="H36" s="2">
        <f>'Oth. RB Class.'!I$36</f>
        <v>16636633.257628912</v>
      </c>
      <c r="I36" s="11">
        <f t="shared" si="21"/>
        <v>13026163.047379952</v>
      </c>
      <c r="J36" s="11">
        <f t="shared" si="22"/>
        <v>3438471.6373657477</v>
      </c>
      <c r="K36" s="11">
        <f t="shared" si="23"/>
        <v>9808.7539555886742</v>
      </c>
      <c r="L36" s="11">
        <f t="shared" si="24"/>
        <v>103337.29519408918</v>
      </c>
      <c r="M36" s="11">
        <f t="shared" si="25"/>
        <v>58852.523733532063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382</v>
      </c>
      <c r="F37" s="25">
        <v>9.1999999999999993</v>
      </c>
      <c r="G37" s="11" t="str">
        <f t="shared" si="20"/>
        <v>Allocated Net Plant - Cust</v>
      </c>
      <c r="H37" s="2">
        <f>'Oth. RB Class.'!I$37</f>
        <v>-560314.65739225619</v>
      </c>
      <c r="I37" s="11">
        <f t="shared" si="21"/>
        <v>-438715.57255621074</v>
      </c>
      <c r="J37" s="11">
        <f t="shared" si="22"/>
        <v>-115806.24682942407</v>
      </c>
      <c r="K37" s="11">
        <f t="shared" si="23"/>
        <v>-330.3546172450703</v>
      </c>
      <c r="L37" s="11">
        <f t="shared" si="24"/>
        <v>-3480.3556859058126</v>
      </c>
      <c r="M37" s="11">
        <f t="shared" si="25"/>
        <v>-1982.1277034704221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383</v>
      </c>
      <c r="F38" s="25">
        <v>9.1999999999999993</v>
      </c>
      <c r="G38" s="11" t="str">
        <f t="shared" si="20"/>
        <v>Allocated Net Plant - Cust</v>
      </c>
      <c r="H38" s="2">
        <f>'Oth. RB Class.'!I$38</f>
        <v>2031674.8915346523</v>
      </c>
      <c r="I38" s="11">
        <f t="shared" si="21"/>
        <v>1590762.2646103937</v>
      </c>
      <c r="J38" s="11">
        <f t="shared" si="22"/>
        <v>419908.06569511845</v>
      </c>
      <c r="K38" s="11">
        <f t="shared" si="23"/>
        <v>1197.8504797340781</v>
      </c>
      <c r="L38" s="11">
        <f t="shared" si="24"/>
        <v>12619.607871001281</v>
      </c>
      <c r="M38" s="11">
        <f t="shared" si="25"/>
        <v>7187.1028784044711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474</v>
      </c>
      <c r="F39" s="25">
        <v>9.1999999999999993</v>
      </c>
      <c r="G39" s="11" t="str">
        <f t="shared" si="20"/>
        <v>Allocated Net Plant - Cust</v>
      </c>
      <c r="H39" s="2">
        <f>'Oth. RB Class.'!I$39</f>
        <v>-125271.13284034083</v>
      </c>
      <c r="I39" s="11">
        <f t="shared" si="21"/>
        <v>-98084.88149247336</v>
      </c>
      <c r="J39" s="11">
        <f t="shared" si="22"/>
        <v>-25891.130169300792</v>
      </c>
      <c r="K39" s="11">
        <f t="shared" si="23"/>
        <v>-73.858316207415868</v>
      </c>
      <c r="L39" s="11">
        <f t="shared" si="24"/>
        <v>-778.11296511474779</v>
      </c>
      <c r="M39" s="11">
        <f t="shared" si="25"/>
        <v>-443.14989724449532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-30677931.956685148</v>
      </c>
      <c r="I41" s="11">
        <f>SUM(I31:I39)</f>
        <v>-24174467.893277567</v>
      </c>
      <c r="J41" s="11">
        <f t="shared" ref="J41:W41" si="38">SUM(J31:J39)</f>
        <v>-6199471.5990507249</v>
      </c>
      <c r="K41" s="11">
        <f t="shared" si="38"/>
        <v>-17336.116441234517</v>
      </c>
      <c r="L41" s="11">
        <f t="shared" si="38"/>
        <v>-182639.64926821724</v>
      </c>
      <c r="M41" s="11">
        <f t="shared" si="38"/>
        <v>-104016.69864740712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7" t="s">
        <v>43</v>
      </c>
      <c r="D44" s="1"/>
      <c r="F44" s="25"/>
      <c r="G44" s="11"/>
      <c r="H44" s="2">
        <f>'Oth. RB Class.'!I$44</f>
        <v>-30097207.953283545</v>
      </c>
      <c r="I44" s="11">
        <f>+I26+I41</f>
        <v>-23717222.345493801</v>
      </c>
      <c r="J44" s="11">
        <f t="shared" ref="J44:W44" si="39">+J26+J41</f>
        <v>-6081579.4446453573</v>
      </c>
      <c r="K44" s="11">
        <f t="shared" si="39"/>
        <v>-16773.018818033001</v>
      </c>
      <c r="L44" s="11">
        <f t="shared" si="39"/>
        <v>-179439.51915579123</v>
      </c>
      <c r="M44" s="11">
        <f t="shared" si="39"/>
        <v>-102193.6251705669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278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1" t="s">
        <v>301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608</v>
      </c>
      <c r="K51" s="3" t="s">
        <v>608</v>
      </c>
      <c r="L51" s="68" t="s">
        <v>609</v>
      </c>
      <c r="M51" s="68" t="s">
        <v>609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2" t="s">
        <v>300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508</v>
      </c>
      <c r="J52" s="68" t="s">
        <v>610</v>
      </c>
      <c r="K52" s="68" t="s">
        <v>611</v>
      </c>
      <c r="L52" s="68" t="s">
        <v>610</v>
      </c>
      <c r="M52" s="68" t="s">
        <v>611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370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-38260.36923817754</v>
      </c>
      <c r="I55" s="11">
        <f t="shared" ref="I55:I65" si="42">$H55*VLOOKUP($F55,alloc,6)</f>
        <v>-18943.573070800663</v>
      </c>
      <c r="J55" s="11">
        <f t="shared" ref="J55:J65" si="43">$H55*VLOOKUP($F55,alloc,7)</f>
        <v>-9635.1295464659852</v>
      </c>
      <c r="K55" s="11">
        <f t="shared" ref="K55:K65" si="44">$H55*VLOOKUP($F55,alloc,8)</f>
        <v>-130.10918405991404</v>
      </c>
      <c r="L55" s="11">
        <f t="shared" ref="L55:L65" si="45">$H55*VLOOKUP($F55,alloc,9)</f>
        <v>-4845.5698895981077</v>
      </c>
      <c r="M55" s="11">
        <f t="shared" ref="M55:M65" si="46">$H55*VLOOKUP($F55,alloc,10)</f>
        <v>-4705.9875472528665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368</v>
      </c>
      <c r="F56" s="25">
        <v>7.4</v>
      </c>
      <c r="G56" s="11" t="str">
        <f t="shared" si="41"/>
        <v>Allocated O&amp;M Expenses - Demand</v>
      </c>
      <c r="H56" s="2">
        <f>'Oth. RB Class.'!J$15</f>
        <v>72631.456636634481</v>
      </c>
      <c r="I56" s="11">
        <f t="shared" si="42"/>
        <v>35961.474848022495</v>
      </c>
      <c r="J56" s="11">
        <f t="shared" si="43"/>
        <v>18290.819136794984</v>
      </c>
      <c r="K56" s="11">
        <f t="shared" si="44"/>
        <v>246.99237744537967</v>
      </c>
      <c r="L56" s="11">
        <f t="shared" si="45"/>
        <v>9198.5729966491745</v>
      </c>
      <c r="M56" s="11">
        <f t="shared" si="46"/>
        <v>8933.5972777224451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369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375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371</v>
      </c>
      <c r="F60" s="25">
        <v>7.4</v>
      </c>
      <c r="G60" s="11" t="str">
        <f t="shared" si="41"/>
        <v>Allocated O&amp;M Expenses - Demand</v>
      </c>
      <c r="H60" s="2">
        <f>'Oth. RB Class.'!J$19</f>
        <v>9749.2842787330865</v>
      </c>
      <c r="I60" s="11">
        <f t="shared" si="42"/>
        <v>4827.0908723458406</v>
      </c>
      <c r="J60" s="11">
        <f t="shared" si="43"/>
        <v>2455.1675501653349</v>
      </c>
      <c r="K60" s="11">
        <f t="shared" si="44"/>
        <v>33.153663906839249</v>
      </c>
      <c r="L60" s="11">
        <f t="shared" si="45"/>
        <v>1234.7198755997024</v>
      </c>
      <c r="M60" s="11">
        <f t="shared" si="46"/>
        <v>1199.1523167153694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372</v>
      </c>
      <c r="F61" s="25">
        <v>7.4</v>
      </c>
      <c r="G61" s="11" t="str">
        <f t="shared" si="41"/>
        <v>Allocated O&amp;M Expenses - Demand</v>
      </c>
      <c r="H61" s="2">
        <f>'Oth. RB Class.'!J$20</f>
        <v>333.19905859927411</v>
      </c>
      <c r="I61" s="11">
        <f t="shared" si="42"/>
        <v>164.9743805242482</v>
      </c>
      <c r="J61" s="11">
        <f t="shared" si="43"/>
        <v>83.909699730787011</v>
      </c>
      <c r="K61" s="11">
        <f t="shared" si="44"/>
        <v>1.1330851872862908</v>
      </c>
      <c r="L61" s="11">
        <f t="shared" si="45"/>
        <v>42.198738740347387</v>
      </c>
      <c r="M61" s="11">
        <f t="shared" si="46"/>
        <v>40.983154416605217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373</v>
      </c>
      <c r="F62" s="25">
        <v>7.4</v>
      </c>
      <c r="G62" s="11" t="str">
        <f t="shared" si="41"/>
        <v>Allocated O&amp;M Expenses - Demand</v>
      </c>
      <c r="H62" s="2">
        <f>'Oth. RB Class.'!J$21</f>
        <v>221670.96738056969</v>
      </c>
      <c r="I62" s="11">
        <f t="shared" si="42"/>
        <v>109754.30326110766</v>
      </c>
      <c r="J62" s="11">
        <f t="shared" si="43"/>
        <v>55823.520000717093</v>
      </c>
      <c r="K62" s="11">
        <f t="shared" si="44"/>
        <v>753.81992568118642</v>
      </c>
      <c r="L62" s="11">
        <f t="shared" si="45"/>
        <v>28074.014608974972</v>
      </c>
      <c r="M62" s="11">
        <f t="shared" si="46"/>
        <v>27265.309584088776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374</v>
      </c>
      <c r="F63" s="25">
        <v>7.4</v>
      </c>
      <c r="G63" s="11" t="str">
        <f t="shared" si="41"/>
        <v>Allocated O&amp;M Expenses - Demand</v>
      </c>
      <c r="H63" s="2">
        <f>'Oth. RB Class.'!J$22</f>
        <v>12915.575671996445</v>
      </c>
      <c r="I63" s="11">
        <f t="shared" si="42"/>
        <v>6394.7932642997748</v>
      </c>
      <c r="J63" s="11">
        <f t="shared" si="43"/>
        <v>3252.5364298548479</v>
      </c>
      <c r="K63" s="11">
        <f t="shared" si="44"/>
        <v>43.921034893482847</v>
      </c>
      <c r="L63" s="11">
        <f t="shared" si="45"/>
        <v>1635.7219187682063</v>
      </c>
      <c r="M63" s="11">
        <f t="shared" si="46"/>
        <v>1588.6030241801323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462553.00392251887</v>
      </c>
      <c r="I64" s="11">
        <f t="shared" si="42"/>
        <v>229020.44082159942</v>
      </c>
      <c r="J64" s="11">
        <f t="shared" si="43"/>
        <v>116484.97397284261</v>
      </c>
      <c r="K64" s="11">
        <f t="shared" si="44"/>
        <v>1572.9695014226115</v>
      </c>
      <c r="L64" s="11">
        <f t="shared" si="45"/>
        <v>58581.057966205728</v>
      </c>
      <c r="M64" s="11">
        <f t="shared" si="46"/>
        <v>56893.561660448482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506</v>
      </c>
      <c r="F65" s="25">
        <v>7.4</v>
      </c>
      <c r="G65" s="11" t="str">
        <f t="shared" si="41"/>
        <v>Allocated O&amp;M Expenses - Demand</v>
      </c>
      <c r="H65" s="2">
        <f>'Oth. RB Class.'!J$24</f>
        <v>33294.877363515785</v>
      </c>
      <c r="I65" s="11">
        <f t="shared" si="42"/>
        <v>16485.045878484354</v>
      </c>
      <c r="J65" s="11">
        <f t="shared" si="43"/>
        <v>8384.6670332461526</v>
      </c>
      <c r="K65" s="11">
        <f t="shared" si="44"/>
        <v>113.22340618760548</v>
      </c>
      <c r="L65" s="11">
        <f t="shared" si="45"/>
        <v>4216.7040842232736</v>
      </c>
      <c r="M65" s="11">
        <f t="shared" si="46"/>
        <v>4095.2369613743972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774887.99507439008</v>
      </c>
      <c r="I67" s="2">
        <f>SUM(I55:I65)</f>
        <v>383664.55025558313</v>
      </c>
      <c r="J67" s="2">
        <f t="shared" ref="J67:W67" si="59">SUM(J55:J65)</f>
        <v>195140.46427688585</v>
      </c>
      <c r="K67" s="2">
        <f t="shared" si="59"/>
        <v>2635.1038106644778</v>
      </c>
      <c r="L67" s="2">
        <f t="shared" si="59"/>
        <v>98137.42029956328</v>
      </c>
      <c r="M67" s="2">
        <f t="shared" si="59"/>
        <v>95310.456431693339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376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377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378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379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380</v>
      </c>
      <c r="F76" s="25">
        <v>9.4</v>
      </c>
      <c r="G76" s="11" t="str">
        <f t="shared" si="60"/>
        <v>Allocated Net Plant - Demand</v>
      </c>
      <c r="H76" s="2">
        <f>'Oth. RB Class.'!J$35</f>
        <v>-73130470.683491871</v>
      </c>
      <c r="I76" s="11">
        <f t="shared" si="61"/>
        <v>-36208547.974817261</v>
      </c>
      <c r="J76" s="11">
        <f t="shared" si="62"/>
        <v>-18416486.114994965</v>
      </c>
      <c r="K76" s="11">
        <f t="shared" si="63"/>
        <v>-248689.33729610321</v>
      </c>
      <c r="L76" s="11">
        <f t="shared" si="64"/>
        <v>-9261771.7448077742</v>
      </c>
      <c r="M76" s="11">
        <f t="shared" si="65"/>
        <v>-8994975.5115757622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381</v>
      </c>
      <c r="F77" s="25">
        <v>9.4</v>
      </c>
      <c r="G77" s="11" t="str">
        <f t="shared" si="60"/>
        <v>Allocated Net Plant - Demand</v>
      </c>
      <c r="H77" s="2">
        <f>'Oth. RB Class.'!J$36</f>
        <v>25763754.658707406</v>
      </c>
      <c r="I77" s="11">
        <f t="shared" si="61"/>
        <v>12756216.907295389</v>
      </c>
      <c r="J77" s="11">
        <f t="shared" si="62"/>
        <v>6488100.3158828039</v>
      </c>
      <c r="K77" s="11">
        <f t="shared" si="63"/>
        <v>87612.878906024343</v>
      </c>
      <c r="L77" s="11">
        <f t="shared" si="64"/>
        <v>3262908.2338456823</v>
      </c>
      <c r="M77" s="11">
        <f t="shared" si="65"/>
        <v>3168916.3227775036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382</v>
      </c>
      <c r="F78" s="25">
        <v>9.4</v>
      </c>
      <c r="G78" s="11" t="str">
        <f t="shared" si="60"/>
        <v>Allocated Net Plant - Demand</v>
      </c>
      <c r="H78" s="2">
        <f>'Oth. RB Class.'!J$37</f>
        <v>-867712.18317937525</v>
      </c>
      <c r="I78" s="11">
        <f t="shared" si="61"/>
        <v>-429623.90258587681</v>
      </c>
      <c r="J78" s="11">
        <f t="shared" si="62"/>
        <v>-218516.42993653298</v>
      </c>
      <c r="K78" s="11">
        <f t="shared" si="63"/>
        <v>-2950.7641039611872</v>
      </c>
      <c r="L78" s="11">
        <f t="shared" si="64"/>
        <v>-109893.3468591819</v>
      </c>
      <c r="M78" s="11">
        <f t="shared" si="65"/>
        <v>-106727.7396938223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383</v>
      </c>
      <c r="F79" s="25">
        <v>9.4</v>
      </c>
      <c r="G79" s="11" t="str">
        <f t="shared" si="60"/>
        <v>Allocated Net Plant - Demand</v>
      </c>
      <c r="H79" s="2">
        <f>'Oth. RB Class.'!J$38</f>
        <v>3146284.0252099708</v>
      </c>
      <c r="I79" s="11">
        <f t="shared" si="61"/>
        <v>1557796.2920855738</v>
      </c>
      <c r="J79" s="11">
        <f t="shared" si="62"/>
        <v>792330.41333603486</v>
      </c>
      <c r="K79" s="11">
        <f t="shared" si="63"/>
        <v>10699.333422332391</v>
      </c>
      <c r="L79" s="11">
        <f t="shared" si="64"/>
        <v>398468.16536910029</v>
      </c>
      <c r="M79" s="11">
        <f t="shared" si="65"/>
        <v>386989.82099692931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474</v>
      </c>
      <c r="F80" s="25">
        <v>9.4</v>
      </c>
      <c r="G80" s="11" t="str">
        <f t="shared" si="60"/>
        <v>Allocated Net Plant - Demand</v>
      </c>
      <c r="H80" s="2">
        <f>'Oth. RB Class.'!J$39</f>
        <v>-193996.8671748474</v>
      </c>
      <c r="I80" s="11">
        <f t="shared" si="61"/>
        <v>-96052.231120814555</v>
      </c>
      <c r="J80" s="11">
        <f t="shared" si="62"/>
        <v>-48854.336329119142</v>
      </c>
      <c r="K80" s="11">
        <f t="shared" si="63"/>
        <v>-659.71067715448942</v>
      </c>
      <c r="L80" s="11">
        <f t="shared" si="64"/>
        <v>-24569.166397924189</v>
      </c>
      <c r="M80" s="11">
        <f t="shared" si="65"/>
        <v>-23861.422649835011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-45282141.049928717</v>
      </c>
      <c r="I82" s="11">
        <f>SUM(I72:I80)</f>
        <v>-22420210.909142986</v>
      </c>
      <c r="J82" s="11">
        <f t="shared" ref="J82:W82" si="78">SUM(J72:J80)</f>
        <v>-11403426.15204178</v>
      </c>
      <c r="K82" s="11">
        <f t="shared" si="78"/>
        <v>-153987.59974886212</v>
      </c>
      <c r="L82" s="11">
        <f t="shared" si="78"/>
        <v>-5734857.8588500982</v>
      </c>
      <c r="M82" s="11">
        <f t="shared" si="78"/>
        <v>-5569658.5301449867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7" t="s">
        <v>136</v>
      </c>
      <c r="D85" s="1"/>
      <c r="F85" s="25"/>
      <c r="G85" s="11"/>
      <c r="H85" s="2">
        <f>'Oth. RB Class.'!J$44</f>
        <v>-44507253.054854326</v>
      </c>
      <c r="I85" s="11">
        <f>+I67+I82</f>
        <v>-22036546.358887404</v>
      </c>
      <c r="J85" s="11">
        <f t="shared" ref="J85:W85" si="79">+J67+J82</f>
        <v>-11208285.687764894</v>
      </c>
      <c r="K85" s="11">
        <f t="shared" si="79"/>
        <v>-151352.49593819765</v>
      </c>
      <c r="L85" s="11">
        <f t="shared" si="79"/>
        <v>-5636720.4385505347</v>
      </c>
      <c r="M85" s="11">
        <f t="shared" si="79"/>
        <v>-5474348.0737132933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278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1" t="s">
        <v>301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608</v>
      </c>
      <c r="K92" s="3" t="s">
        <v>608</v>
      </c>
      <c r="L92" s="68" t="s">
        <v>609</v>
      </c>
      <c r="M92" s="68" t="s">
        <v>609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2" t="s">
        <v>300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508</v>
      </c>
      <c r="J93" s="68" t="s">
        <v>610</v>
      </c>
      <c r="K93" s="68" t="s">
        <v>611</v>
      </c>
      <c r="L93" s="68" t="s">
        <v>610</v>
      </c>
      <c r="M93" s="68" t="s">
        <v>611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370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-203587.99072273006</v>
      </c>
      <c r="I96" s="11">
        <f t="shared" ref="I96:I106" si="81">$H96*VLOOKUP($F96,alloc,6)</f>
        <v>-121564.70611334768</v>
      </c>
      <c r="J96" s="11">
        <f t="shared" ref="J96:J106" si="82">$H96*VLOOKUP($F96,alloc,7)</f>
        <v>-78092.93033230408</v>
      </c>
      <c r="K96" s="11">
        <f t="shared" ref="K96:K106" si="83">$H96*VLOOKUP($F96,alloc,8)</f>
        <v>-3718.9747306890281</v>
      </c>
      <c r="L96" s="11">
        <f t="shared" ref="L96:L106" si="84">$H96*VLOOKUP($F96,alloc,9)</f>
        <v>-102.96220015420911</v>
      </c>
      <c r="M96" s="11">
        <f t="shared" ref="M96:M106" si="85">$H96*VLOOKUP($F96,alloc,10)</f>
        <v>-108.4173462350626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368</v>
      </c>
      <c r="F97" s="25">
        <v>7.6</v>
      </c>
      <c r="G97" s="11" t="str">
        <f t="shared" si="80"/>
        <v>Allocated O&amp;M Expenses - Comm</v>
      </c>
      <c r="H97" s="2">
        <f>'Oth. RB Class.'!K$15</f>
        <v>386480.64862799685</v>
      </c>
      <c r="I97" s="11">
        <f t="shared" si="81"/>
        <v>230771.99348631798</v>
      </c>
      <c r="J97" s="11">
        <f t="shared" si="82"/>
        <v>148247.47894483825</v>
      </c>
      <c r="K97" s="11">
        <f t="shared" si="83"/>
        <v>7059.9044719947397</v>
      </c>
      <c r="L97" s="11">
        <f t="shared" si="84"/>
        <v>195.45798236183293</v>
      </c>
      <c r="M97" s="11">
        <f t="shared" si="85"/>
        <v>205.8137424840499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369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375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8259601.0594371371</v>
      </c>
      <c r="I100" s="11">
        <f t="shared" si="81"/>
        <v>2557808.4967709803</v>
      </c>
      <c r="J100" s="11">
        <f t="shared" si="82"/>
        <v>1636919.2411564665</v>
      </c>
      <c r="K100" s="11">
        <f t="shared" si="83"/>
        <v>105877.92376061896</v>
      </c>
      <c r="L100" s="11">
        <f t="shared" si="84"/>
        <v>1847035.3567742819</v>
      </c>
      <c r="M100" s="11">
        <f t="shared" si="85"/>
        <v>2111960.0409747898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371</v>
      </c>
      <c r="F101" s="25">
        <v>7.6</v>
      </c>
      <c r="G101" s="11" t="str">
        <f t="shared" si="80"/>
        <v>Allocated O&amp;M Expenses - Comm</v>
      </c>
      <c r="H101" s="2">
        <f>'Oth. RB Class.'!K$19</f>
        <v>51877.105130272226</v>
      </c>
      <c r="I101" s="11">
        <f t="shared" si="81"/>
        <v>30976.40984021308</v>
      </c>
      <c r="J101" s="11">
        <f t="shared" si="82"/>
        <v>19899.185322268881</v>
      </c>
      <c r="K101" s="11">
        <f t="shared" si="83"/>
        <v>947.64746386015827</v>
      </c>
      <c r="L101" s="11">
        <f t="shared" si="84"/>
        <v>26.236227701262376</v>
      </c>
      <c r="M101" s="11">
        <f t="shared" si="85"/>
        <v>27.626276228843977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372</v>
      </c>
      <c r="F102" s="25">
        <v>7.6</v>
      </c>
      <c r="G102" s="11" t="str">
        <f t="shared" si="80"/>
        <v>Allocated O&amp;M Expenses - Comm</v>
      </c>
      <c r="H102" s="2">
        <f>'Oth. RB Class.'!K$20</f>
        <v>1772.9919549036379</v>
      </c>
      <c r="I102" s="11">
        <f t="shared" si="81"/>
        <v>1058.6736731083954</v>
      </c>
      <c r="J102" s="11">
        <f t="shared" si="82"/>
        <v>680.08990472622668</v>
      </c>
      <c r="K102" s="11">
        <f t="shared" si="83"/>
        <v>32.38753059349979</v>
      </c>
      <c r="L102" s="11">
        <f t="shared" si="84"/>
        <v>0.89666955248460789</v>
      </c>
      <c r="M102" s="11">
        <f t="shared" si="85"/>
        <v>0.94417692303157541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373</v>
      </c>
      <c r="F103" s="25">
        <v>7.6</v>
      </c>
      <c r="G103" s="11" t="str">
        <f t="shared" si="80"/>
        <v>Allocated O&amp;M Expenses - Comm</v>
      </c>
      <c r="H103" s="2">
        <f>'Oth. RB Class.'!K$21</f>
        <v>1179537.6717259218</v>
      </c>
      <c r="I103" s="11">
        <f t="shared" si="81"/>
        <v>704315.36705065053</v>
      </c>
      <c r="J103" s="11">
        <f t="shared" si="82"/>
        <v>452450.81939961563</v>
      </c>
      <c r="K103" s="11">
        <f t="shared" si="83"/>
        <v>21546.805287836232</v>
      </c>
      <c r="L103" s="11">
        <f t="shared" si="84"/>
        <v>596.53712094971252</v>
      </c>
      <c r="M103" s="11">
        <f t="shared" si="85"/>
        <v>628.14286686965738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374</v>
      </c>
      <c r="F104" s="25">
        <v>7.6</v>
      </c>
      <c r="G104" s="11" t="str">
        <f t="shared" si="80"/>
        <v>Allocated O&amp;M Expenses - Comm</v>
      </c>
      <c r="H104" s="2">
        <f>'Oth. RB Class.'!K$22</f>
        <v>68725.319500193596</v>
      </c>
      <c r="I104" s="11">
        <f t="shared" si="81"/>
        <v>41036.670374949535</v>
      </c>
      <c r="J104" s="11">
        <f t="shared" si="82"/>
        <v>26361.877086862718</v>
      </c>
      <c r="K104" s="11">
        <f t="shared" si="83"/>
        <v>1255.4165187859198</v>
      </c>
      <c r="L104" s="11">
        <f t="shared" si="84"/>
        <v>34.757011339033149</v>
      </c>
      <c r="M104" s="11">
        <f t="shared" si="85"/>
        <v>36.598508256390495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2461299.7351155286</v>
      </c>
      <c r="I105" s="11">
        <f t="shared" si="81"/>
        <v>1469670.0816880455</v>
      </c>
      <c r="J105" s="11">
        <f t="shared" si="82"/>
        <v>944113.196750734</v>
      </c>
      <c r="K105" s="11">
        <f t="shared" si="83"/>
        <v>44960.960059832665</v>
      </c>
      <c r="L105" s="11">
        <f t="shared" si="84"/>
        <v>1244.7730097774042</v>
      </c>
      <c r="M105" s="11">
        <f t="shared" si="85"/>
        <v>1310.7236071390496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506</v>
      </c>
      <c r="F106" s="25">
        <v>7.6</v>
      </c>
      <c r="G106" s="11" t="str">
        <f t="shared" si="80"/>
        <v>Allocated O&amp;M Expenses - Comm</v>
      </c>
      <c r="H106" s="2">
        <f>'Oth. RB Class.'!K$24</f>
        <v>177166.01587404765</v>
      </c>
      <c r="I106" s="11">
        <f t="shared" si="81"/>
        <v>105787.84424633908</v>
      </c>
      <c r="J106" s="11">
        <f t="shared" si="82"/>
        <v>67957.905010942253</v>
      </c>
      <c r="K106" s="11">
        <f t="shared" si="83"/>
        <v>3236.3202457740681</v>
      </c>
      <c r="L106" s="11">
        <f t="shared" si="84"/>
        <v>89.599601244607598</v>
      </c>
      <c r="M106" s="11">
        <f t="shared" si="85"/>
        <v>94.346769747645595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12382872.55664327</v>
      </c>
      <c r="I108" s="2">
        <f>SUM(I96:I106)</f>
        <v>5019860.8310172567</v>
      </c>
      <c r="J108" s="2">
        <f t="shared" ref="J108:W108" si="98">SUM(J96:J106)</f>
        <v>3218536.8632441508</v>
      </c>
      <c r="K108" s="2">
        <f t="shared" si="98"/>
        <v>181198.39060860721</v>
      </c>
      <c r="L108" s="2">
        <f t="shared" si="98"/>
        <v>1849120.6521970539</v>
      </c>
      <c r="M108" s="2">
        <f t="shared" si="98"/>
        <v>2114155.8195762038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376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377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378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379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380</v>
      </c>
      <c r="F117" s="25">
        <v>9.6</v>
      </c>
      <c r="G117" s="11" t="str">
        <f t="shared" si="99"/>
        <v>Allocated Net Plant - Comm</v>
      </c>
      <c r="H117" s="2">
        <f>'Oth. RB Class.'!K$35</f>
        <v>-1255296.041460024</v>
      </c>
      <c r="I117" s="11">
        <f t="shared" si="100"/>
        <v>-493117.58579036518</v>
      </c>
      <c r="J117" s="11">
        <f t="shared" si="101"/>
        <v>-279005.43905416562</v>
      </c>
      <c r="K117" s="11">
        <f t="shared" si="102"/>
        <v>-14632.374021455378</v>
      </c>
      <c r="L117" s="11">
        <f t="shared" si="103"/>
        <v>-229027.60776005517</v>
      </c>
      <c r="M117" s="11">
        <f t="shared" si="104"/>
        <v>-239513.03483398244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381</v>
      </c>
      <c r="F118" s="25">
        <v>9.6</v>
      </c>
      <c r="G118" s="11" t="str">
        <f t="shared" si="99"/>
        <v>Allocated Net Plant - Comm</v>
      </c>
      <c r="H118" s="2">
        <f>'Oth. RB Class.'!K$36</f>
        <v>442238.90443964</v>
      </c>
      <c r="I118" s="11">
        <f t="shared" si="100"/>
        <v>173724.58264602607</v>
      </c>
      <c r="J118" s="11">
        <f t="shared" si="101"/>
        <v>98293.195887485257</v>
      </c>
      <c r="K118" s="11">
        <f t="shared" si="102"/>
        <v>5154.9633256814113</v>
      </c>
      <c r="L118" s="11">
        <f t="shared" si="103"/>
        <v>80686.081208728079</v>
      </c>
      <c r="M118" s="11">
        <f t="shared" si="104"/>
        <v>84380.081371719119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382</v>
      </c>
      <c r="F119" s="25">
        <v>9.6</v>
      </c>
      <c r="G119" s="11" t="str">
        <f t="shared" si="99"/>
        <v>Allocated Net Plant - Comm</v>
      </c>
      <c r="H119" s="2">
        <f>'Oth. RB Class.'!K$37</f>
        <v>-14894.416219278948</v>
      </c>
      <c r="I119" s="11">
        <f t="shared" si="100"/>
        <v>-5850.9692735628623</v>
      </c>
      <c r="J119" s="11">
        <f t="shared" si="101"/>
        <v>-3310.4725893041445</v>
      </c>
      <c r="K119" s="11">
        <f t="shared" si="102"/>
        <v>-173.61694911284513</v>
      </c>
      <c r="L119" s="11">
        <f t="shared" si="103"/>
        <v>-2717.4725347786866</v>
      </c>
      <c r="M119" s="11">
        <f t="shared" si="104"/>
        <v>-2841.884872520407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383</v>
      </c>
      <c r="F120" s="25">
        <v>9.6</v>
      </c>
      <c r="G120" s="11" t="str">
        <f t="shared" si="99"/>
        <v>Allocated Net Plant - Comm</v>
      </c>
      <c r="H120" s="2">
        <f>'Oth. RB Class.'!K$38</f>
        <v>54006.460579865132</v>
      </c>
      <c r="I120" s="11">
        <f t="shared" si="100"/>
        <v>21215.342499806429</v>
      </c>
      <c r="J120" s="11">
        <f t="shared" si="101"/>
        <v>12003.619662753965</v>
      </c>
      <c r="K120" s="11">
        <f t="shared" si="102"/>
        <v>629.52698381845289</v>
      </c>
      <c r="L120" s="11">
        <f t="shared" si="103"/>
        <v>9853.4290411750135</v>
      </c>
      <c r="M120" s="11">
        <f t="shared" si="104"/>
        <v>10304.542392311265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474</v>
      </c>
      <c r="F121" s="25">
        <v>9.6</v>
      </c>
      <c r="G121" s="11" t="str">
        <f t="shared" si="99"/>
        <v>Allocated Net Plant - Comm</v>
      </c>
      <c r="H121" s="2">
        <f>'Oth. RB Class.'!K$39</f>
        <v>-3329.9867639878853</v>
      </c>
      <c r="I121" s="11">
        <f t="shared" si="100"/>
        <v>-1308.1177503449253</v>
      </c>
      <c r="J121" s="11">
        <f t="shared" si="101"/>
        <v>-740.13172068191193</v>
      </c>
      <c r="K121" s="11">
        <f t="shared" si="102"/>
        <v>-38.816032400209167</v>
      </c>
      <c r="L121" s="11">
        <f t="shared" si="103"/>
        <v>-607.55302115168854</v>
      </c>
      <c r="M121" s="11">
        <f t="shared" si="104"/>
        <v>-635.36823940914996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-777275.07942378568</v>
      </c>
      <c r="I123" s="11">
        <f>SUM(I113:I121)</f>
        <v>-305336.7476684404</v>
      </c>
      <c r="J123" s="11">
        <f t="shared" ref="J123:W123" si="117">SUM(J113:J121)</f>
        <v>-172759.22781391244</v>
      </c>
      <c r="K123" s="11">
        <f t="shared" si="117"/>
        <v>-9060.3166934685705</v>
      </c>
      <c r="L123" s="11">
        <f t="shared" si="117"/>
        <v>-141813.12306608242</v>
      </c>
      <c r="M123" s="11">
        <f t="shared" si="117"/>
        <v>-148305.66418188161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7" t="s">
        <v>137</v>
      </c>
      <c r="D126" s="1"/>
      <c r="F126" s="25"/>
      <c r="G126" s="11"/>
      <c r="H126" s="2">
        <f>'Oth. RB Class.'!K$44</f>
        <v>11605597.477219485</v>
      </c>
      <c r="I126" s="11">
        <f>+I108+I123</f>
        <v>4714524.0833488163</v>
      </c>
      <c r="J126" s="11">
        <f t="shared" ref="J126:W126" si="118">+J108+J123</f>
        <v>3045777.6354302382</v>
      </c>
      <c r="K126" s="11">
        <f t="shared" si="118"/>
        <v>172138.07391513864</v>
      </c>
      <c r="L126" s="11">
        <f t="shared" si="118"/>
        <v>1707307.5291309715</v>
      </c>
      <c r="M126" s="11">
        <f t="shared" si="118"/>
        <v>1965850.1553943222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278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1" t="s">
        <v>301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608</v>
      </c>
      <c r="K133" s="3" t="s">
        <v>608</v>
      </c>
      <c r="L133" s="68" t="s">
        <v>609</v>
      </c>
      <c r="M133" s="68" t="s">
        <v>609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2" t="s">
        <v>300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508</v>
      </c>
      <c r="J134" s="68" t="s">
        <v>610</v>
      </c>
      <c r="K134" s="68" t="s">
        <v>611</v>
      </c>
      <c r="L134" s="68" t="s">
        <v>610</v>
      </c>
      <c r="M134" s="68" t="s">
        <v>611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370</v>
      </c>
      <c r="F137" s="25"/>
      <c r="G137" s="11"/>
      <c r="H137" s="2">
        <f>'Oth. RB Class.'!F$14</f>
        <v>-270521.81333333335</v>
      </c>
      <c r="I137" s="11">
        <f t="shared" ref="I137:W137" si="120">+I14+I55+I96</f>
        <v>-163084.94007181667</v>
      </c>
      <c r="J137" s="11">
        <f t="shared" si="120"/>
        <v>-93549.026762378286</v>
      </c>
      <c r="K137" s="11">
        <f t="shared" si="120"/>
        <v>-3876.8870593553597</v>
      </c>
      <c r="L137" s="11">
        <f t="shared" si="120"/>
        <v>-5106.5396476057276</v>
      </c>
      <c r="M137" s="11">
        <f t="shared" si="120"/>
        <v>-4904.4197921773057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368</v>
      </c>
      <c r="F138" s="25"/>
      <c r="G138" s="11"/>
      <c r="H138" s="2">
        <f>'Oth. RB Class.'!F$15</f>
        <v>513544.2690599513</v>
      </c>
      <c r="I138" s="11">
        <f t="shared" ref="I138:W138" si="121">+I15+I56+I97</f>
        <v>309591.80449034541</v>
      </c>
      <c r="J138" s="11">
        <f t="shared" si="121"/>
        <v>177588.51302227229</v>
      </c>
      <c r="K138" s="11">
        <f t="shared" si="121"/>
        <v>7359.6768652123683</v>
      </c>
      <c r="L138" s="11">
        <f t="shared" si="121"/>
        <v>9693.9841502689324</v>
      </c>
      <c r="M138" s="11">
        <f t="shared" si="121"/>
        <v>9310.2905318523135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369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375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8259601.0594371371</v>
      </c>
      <c r="I141" s="11">
        <f t="shared" ref="I141:W141" si="125">+I18+I59+I100</f>
        <v>2557808.4967709803</v>
      </c>
      <c r="J141" s="11">
        <f t="shared" si="125"/>
        <v>1636919.2411564665</v>
      </c>
      <c r="K141" s="11">
        <f t="shared" si="125"/>
        <v>105877.92376061896</v>
      </c>
      <c r="L141" s="11">
        <f t="shared" si="125"/>
        <v>1847035.3567742819</v>
      </c>
      <c r="M141" s="11">
        <f t="shared" si="125"/>
        <v>2111960.0409747898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371</v>
      </c>
      <c r="F142" s="25"/>
      <c r="G142" s="11"/>
      <c r="H142" s="2">
        <f>'Oth. RB Class.'!F$19</f>
        <v>68932.791666666642</v>
      </c>
      <c r="I142" s="11">
        <f t="shared" ref="I142:W142" si="126">+I19+I60+I101</f>
        <v>41556.353845999227</v>
      </c>
      <c r="J142" s="11">
        <f t="shared" si="126"/>
        <v>23837.617724691841</v>
      </c>
      <c r="K142" s="11">
        <f t="shared" si="126"/>
        <v>987.88576301772628</v>
      </c>
      <c r="L142" s="11">
        <f t="shared" si="126"/>
        <v>1301.218668204916</v>
      </c>
      <c r="M142" s="11">
        <f t="shared" si="126"/>
        <v>1249.71566475293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372</v>
      </c>
      <c r="F143" s="25"/>
      <c r="G143" s="11"/>
      <c r="H143" s="2">
        <f>'Oth. RB Class.'!F$20</f>
        <v>2355.9002520888575</v>
      </c>
      <c r="I143" s="11">
        <f t="shared" ref="I143:W143" si="127">+I20+I61+I102</f>
        <v>1420.2619991818124</v>
      </c>
      <c r="J143" s="11">
        <f t="shared" si="127"/>
        <v>814.69280800875754</v>
      </c>
      <c r="K143" s="11">
        <f t="shared" si="127"/>
        <v>33.762745739106343</v>
      </c>
      <c r="L143" s="11">
        <f t="shared" si="127"/>
        <v>44.471452763301784</v>
      </c>
      <c r="M143" s="11">
        <f t="shared" si="127"/>
        <v>42.711246395879407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373</v>
      </c>
      <c r="F144" s="25"/>
      <c r="G144" s="11"/>
      <c r="H144" s="2">
        <f>'Oth. RB Class.'!F$21</f>
        <v>1567335.4244398898</v>
      </c>
      <c r="I144" s="11">
        <f t="shared" ref="I144:W144" si="128">+I21+I62+I103</f>
        <v>944873.17165901512</v>
      </c>
      <c r="J144" s="11">
        <f t="shared" si="128"/>
        <v>541999.55914787634</v>
      </c>
      <c r="K144" s="11">
        <f t="shared" si="128"/>
        <v>22461.709648504435</v>
      </c>
      <c r="L144" s="11">
        <f t="shared" si="128"/>
        <v>29586.00782457881</v>
      </c>
      <c r="M144" s="11">
        <f t="shared" si="128"/>
        <v>28414.976159914895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374</v>
      </c>
      <c r="F145" s="25"/>
      <c r="G145" s="11"/>
      <c r="H145" s="2">
        <f>'Oth. RB Class.'!F$22</f>
        <v>91320.209935297302</v>
      </c>
      <c r="I145" s="11">
        <f t="shared" ref="I145:W146" si="129">+I22+I63+I104</f>
        <v>55052.680525591408</v>
      </c>
      <c r="J145" s="11">
        <f t="shared" si="129"/>
        <v>31579.40078072988</v>
      </c>
      <c r="K145" s="11">
        <f t="shared" si="129"/>
        <v>1308.7230777930938</v>
      </c>
      <c r="L145" s="11">
        <f t="shared" si="129"/>
        <v>1723.8176356879146</v>
      </c>
      <c r="M145" s="11">
        <f t="shared" si="129"/>
        <v>1655.5879154949919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3270503.6536615668</v>
      </c>
      <c r="I146" s="11">
        <f t="shared" si="129"/>
        <v>1971633.5839610938</v>
      </c>
      <c r="J146" s="11">
        <f t="shared" si="129"/>
        <v>1130971.3995072604</v>
      </c>
      <c r="K146" s="11">
        <f t="shared" si="129"/>
        <v>46870.058780922031</v>
      </c>
      <c r="L146" s="11">
        <f t="shared" si="129"/>
        <v>61736.08098095766</v>
      </c>
      <c r="M146" s="11">
        <f t="shared" si="129"/>
        <v>59292.530431332729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506</v>
      </c>
      <c r="F147" s="25"/>
      <c r="G147" s="11"/>
      <c r="H147" s="2">
        <f>'Oth. RB Class.'!F$24</f>
        <v>235413.06</v>
      </c>
      <c r="I147" s="11">
        <f t="shared" ref="I147:W147" si="131">+I24+I65+I106</f>
        <v>141919.51587621687</v>
      </c>
      <c r="J147" s="11">
        <f t="shared" si="131"/>
        <v>81408.08454147591</v>
      </c>
      <c r="K147" s="11">
        <f t="shared" si="131"/>
        <v>3373.7384600208461</v>
      </c>
      <c r="L147" s="11">
        <f t="shared" si="131"/>
        <v>4443.8047699056251</v>
      </c>
      <c r="M147" s="11">
        <f t="shared" si="131"/>
        <v>4267.9163523807401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13738484.555119267</v>
      </c>
      <c r="I149" s="2">
        <f>SUM(I137:I147)</f>
        <v>5860770.9290566072</v>
      </c>
      <c r="J149" s="2">
        <f t="shared" ref="J149:W149" si="132">SUM(J137:J147)</f>
        <v>3531569.4819264035</v>
      </c>
      <c r="K149" s="2">
        <f t="shared" si="132"/>
        <v>184396.5920424732</v>
      </c>
      <c r="L149" s="2">
        <f t="shared" si="132"/>
        <v>1950458.2026090433</v>
      </c>
      <c r="M149" s="2">
        <f t="shared" si="132"/>
        <v>2211289.3494847366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376</v>
      </c>
      <c r="F154" s="25"/>
      <c r="G154" s="11"/>
      <c r="H154" s="2">
        <f>'Oth. RB Class.'!F$31</f>
        <v>-1437536.5350000001</v>
      </c>
      <c r="I154" s="11">
        <f t="shared" ref="I154:W154" si="133">+I31+I72+I113</f>
        <v>-1279802.1015632676</v>
      </c>
      <c r="J154" s="11">
        <f t="shared" si="133"/>
        <v>-156045.09767497855</v>
      </c>
      <c r="K154" s="11">
        <f t="shared" si="133"/>
        <v>-96.339629786772136</v>
      </c>
      <c r="L154" s="11">
        <f t="shared" si="133"/>
        <v>-1014.9583532465572</v>
      </c>
      <c r="M154" s="11">
        <f t="shared" si="133"/>
        <v>-578.0377787206329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377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378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379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380</v>
      </c>
      <c r="F158" s="25"/>
      <c r="G158" s="11"/>
      <c r="H158" s="2">
        <f>'Oth. RB Class.'!F$35</f>
        <v>-121608884.50556801</v>
      </c>
      <c r="I158" s="11">
        <f t="shared" ref="I158:W158" si="138">+I35+I76+I117</f>
        <v>-73676456.21026358</v>
      </c>
      <c r="J158" s="11">
        <f t="shared" si="138"/>
        <v>-28455600.381487016</v>
      </c>
      <c r="K158" s="11">
        <f t="shared" si="138"/>
        <v>-291163.87963087659</v>
      </c>
      <c r="L158" s="11">
        <f t="shared" si="138"/>
        <v>-9784122.4778968692</v>
      </c>
      <c r="M158" s="11">
        <f t="shared" si="138"/>
        <v>-9401541.5562896524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381</v>
      </c>
      <c r="F159" s="25"/>
      <c r="G159" s="11"/>
      <c r="H159" s="2">
        <f>'Oth. RB Class.'!F$36</f>
        <v>42842626.820775956</v>
      </c>
      <c r="I159" s="11">
        <f t="shared" ref="I159:W159" si="139">+I36+I77+I118</f>
        <v>25956104.537321366</v>
      </c>
      <c r="J159" s="11">
        <f t="shared" si="139"/>
        <v>10024865.149136037</v>
      </c>
      <c r="K159" s="11">
        <f t="shared" si="139"/>
        <v>102576.59618729443</v>
      </c>
      <c r="L159" s="11">
        <f t="shared" si="139"/>
        <v>3446931.6102484995</v>
      </c>
      <c r="M159" s="11">
        <f t="shared" si="139"/>
        <v>3312148.9278827547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382</v>
      </c>
      <c r="F160" s="25"/>
      <c r="G160" s="11"/>
      <c r="H160" s="2">
        <f>'Oth. RB Class.'!F$37</f>
        <v>-1442921.2567909104</v>
      </c>
      <c r="I160" s="11">
        <f t="shared" ref="I160:W160" si="140">+I37+I78+I119</f>
        <v>-874190.44441565045</v>
      </c>
      <c r="J160" s="11">
        <f t="shared" si="140"/>
        <v>-337633.14935526118</v>
      </c>
      <c r="K160" s="11">
        <f t="shared" si="140"/>
        <v>-3454.7356703191026</v>
      </c>
      <c r="L160" s="11">
        <f t="shared" si="140"/>
        <v>-116091.1750798664</v>
      </c>
      <c r="M160" s="11">
        <f t="shared" si="140"/>
        <v>-111551.75226981312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383</v>
      </c>
      <c r="F161" s="25"/>
      <c r="G161" s="11"/>
      <c r="H161" s="2">
        <f>'Oth. RB Class.'!F$38</f>
        <v>5231965.377324488</v>
      </c>
      <c r="I161" s="11">
        <f t="shared" ref="I161:W161" si="141">+I38+I79+I120</f>
        <v>3169773.899195774</v>
      </c>
      <c r="J161" s="11">
        <f t="shared" si="141"/>
        <v>1224242.0986939073</v>
      </c>
      <c r="K161" s="11">
        <f t="shared" si="141"/>
        <v>12526.710885884921</v>
      </c>
      <c r="L161" s="11">
        <f t="shared" si="141"/>
        <v>420941.20228127658</v>
      </c>
      <c r="M161" s="11">
        <f t="shared" si="141"/>
        <v>404481.46626764507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474</v>
      </c>
      <c r="F162" s="25"/>
      <c r="G162" s="11"/>
      <c r="H162" s="2">
        <f>'Oth. RB Class.'!F$39</f>
        <v>-322597.98677917611</v>
      </c>
      <c r="I162" s="11">
        <f t="shared" ref="I162:W162" si="143">+I39+I80+I121</f>
        <v>-195445.23036363284</v>
      </c>
      <c r="J162" s="11">
        <f t="shared" si="143"/>
        <v>-75485.598219101841</v>
      </c>
      <c r="K162" s="11">
        <f t="shared" si="143"/>
        <v>-772.38502576211454</v>
      </c>
      <c r="L162" s="11">
        <f t="shared" si="143"/>
        <v>-25954.832384190628</v>
      </c>
      <c r="M162" s="11">
        <f t="shared" si="143"/>
        <v>-24939.940786488656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-76737348.086037651</v>
      </c>
      <c r="I164" s="11">
        <f>SUM(I154:I162)</f>
        <v>-46900015.550088994</v>
      </c>
      <c r="J164" s="11">
        <f t="shared" ref="J164:W164" si="144">SUM(J154:J162)</f>
        <v>-17775656.978906412</v>
      </c>
      <c r="K164" s="11">
        <f t="shared" si="144"/>
        <v>-180384.03288356523</v>
      </c>
      <c r="L164" s="11">
        <f t="shared" si="144"/>
        <v>-6059310.6311843954</v>
      </c>
      <c r="M164" s="11">
        <f t="shared" si="144"/>
        <v>-5821980.8929742733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-62998863.530918382</v>
      </c>
      <c r="I167" s="11">
        <f>+I149+I164</f>
        <v>-41039244.621032387</v>
      </c>
      <c r="J167" s="11">
        <f t="shared" ref="J167:W167" si="145">+J149+J164</f>
        <v>-14244087.496980008</v>
      </c>
      <c r="K167" s="11">
        <f t="shared" si="145"/>
        <v>4012.5591589079704</v>
      </c>
      <c r="L167" s="11">
        <f t="shared" si="145"/>
        <v>-4108852.4285753518</v>
      </c>
      <c r="M167" s="11">
        <f t="shared" si="145"/>
        <v>-3610691.5434895367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278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0">
        <f>COUNTIFS(H6:H169,"&gt;0",F6:F169,"&lt;99")</f>
        <v>28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6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0.21875" bestFit="1" customWidth="1"/>
    <col min="7" max="7" width="11.44140625" style="169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6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Demand-Only Study</v>
      </c>
      <c r="B2" s="1"/>
      <c r="C2" s="1"/>
      <c r="D2" s="1"/>
      <c r="E2" s="1"/>
      <c r="F2" s="1"/>
      <c r="G2" s="16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6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16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16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16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16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167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167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4" t="s">
        <v>301</v>
      </c>
      <c r="B10" s="1"/>
      <c r="C10" s="64" t="s">
        <v>299</v>
      </c>
      <c r="D10" s="1"/>
      <c r="E10" s="1"/>
      <c r="F10" s="1"/>
      <c r="G10" s="168" t="s">
        <v>38</v>
      </c>
      <c r="H10" s="13" t="s">
        <v>38</v>
      </c>
      <c r="I10" s="3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5" t="s">
        <v>300</v>
      </c>
      <c r="B11" s="14"/>
      <c r="C11" s="65" t="s">
        <v>300</v>
      </c>
      <c r="D11" s="1"/>
      <c r="E11" s="1"/>
      <c r="F11" s="1"/>
      <c r="G11" s="168" t="s">
        <v>39</v>
      </c>
      <c r="H11" s="13" t="s">
        <v>21</v>
      </c>
      <c r="I11" s="3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16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167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166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166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166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166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166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166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166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166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167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166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166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166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166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166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166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166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166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166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166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166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166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391</v>
      </c>
      <c r="G35" s="166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166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166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166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166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166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166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166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166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166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166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166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166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166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166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166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16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166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166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3"/>
      <c r="G54" s="166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16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166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166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166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166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166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166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166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166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166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166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166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166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166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166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167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166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166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166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166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166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166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166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166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167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167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167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167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166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166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166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69">
        <v>8530</v>
      </c>
      <c r="D86" s="1"/>
      <c r="E86" s="1"/>
      <c r="F86" s="1" t="s">
        <v>105</v>
      </c>
      <c r="G86" s="166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166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166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166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166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166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7" t="s">
        <v>109</v>
      </c>
      <c r="G92" s="166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166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166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16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166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166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166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166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166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166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166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167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167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167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167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405</v>
      </c>
      <c r="G107" s="166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256437.45692065329</v>
      </c>
      <c r="J107" s="11">
        <f t="shared" ref="J107:J129" si="129">$I107*VLOOKUP($G107,alloc,6)</f>
        <v>159276.80762231821</v>
      </c>
      <c r="K107" s="11">
        <f t="shared" ref="K107:K129" si="130">$I107*VLOOKUP($G107,alloc,7)</f>
        <v>90949.284718515366</v>
      </c>
      <c r="L107" s="11">
        <f t="shared" ref="L107:L129" si="131">$I107*VLOOKUP($G107,alloc,8)</f>
        <v>354.22239772465883</v>
      </c>
      <c r="M107" s="11">
        <f t="shared" ref="M107:M129" si="132">$I107*VLOOKUP($G107,alloc,9)</f>
        <v>3731.8077957471114</v>
      </c>
      <c r="N107" s="11">
        <f t="shared" ref="N107:N129" si="133">$I107*VLOOKUP($G107,alloc,10)</f>
        <v>2125.3343863479545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199</v>
      </c>
      <c r="G108" s="166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7" t="s">
        <v>413</v>
      </c>
      <c r="G109" s="166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166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166">
        <v>12.2</v>
      </c>
      <c r="H111" s="11" t="str">
        <f t="shared" si="128"/>
        <v>Composite of Accts. 374-379 - Cust</v>
      </c>
      <c r="I111" s="2">
        <f>'O and M Class.'!J111</f>
        <v>0</v>
      </c>
      <c r="J111" s="11">
        <f t="shared" si="129"/>
        <v>0</v>
      </c>
      <c r="K111" s="11">
        <f t="shared" si="130"/>
        <v>0</v>
      </c>
      <c r="L111" s="11">
        <f t="shared" si="131"/>
        <v>0</v>
      </c>
      <c r="M111" s="11">
        <f t="shared" si="132"/>
        <v>0</v>
      </c>
      <c r="N111" s="11">
        <f t="shared" si="133"/>
        <v>0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407</v>
      </c>
      <c r="G112" s="166">
        <v>11.2</v>
      </c>
      <c r="H112" s="11" t="str">
        <f t="shared" si="128"/>
        <v>Composite of Accts. 376 &amp; 380 - Cust</v>
      </c>
      <c r="I112" s="2">
        <f>'O and M Class.'!J112</f>
        <v>0</v>
      </c>
      <c r="J112" s="11">
        <f t="shared" si="129"/>
        <v>0</v>
      </c>
      <c r="K112" s="11">
        <f t="shared" si="130"/>
        <v>0</v>
      </c>
      <c r="L112" s="11">
        <f t="shared" si="131"/>
        <v>0</v>
      </c>
      <c r="M112" s="11">
        <f t="shared" si="132"/>
        <v>0</v>
      </c>
      <c r="N112" s="11">
        <f t="shared" si="133"/>
        <v>0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408</v>
      </c>
      <c r="G113" s="166">
        <v>2.2000000000000002</v>
      </c>
      <c r="H113" s="11" t="str">
        <f t="shared" si="128"/>
        <v>Non-Residential Bills</v>
      </c>
      <c r="I113" s="2">
        <f>'O and M Class.'!J113</f>
        <v>30793.343437887364</v>
      </c>
      <c r="J113" s="11">
        <f t="shared" si="129"/>
        <v>0</v>
      </c>
      <c r="K113" s="11">
        <f t="shared" si="130"/>
        <v>30463.546733641044</v>
      </c>
      <c r="L113" s="11">
        <f t="shared" si="131"/>
        <v>18.80768353533227</v>
      </c>
      <c r="M113" s="11">
        <f t="shared" si="132"/>
        <v>198.14291949899351</v>
      </c>
      <c r="N113" s="11">
        <f t="shared" si="133"/>
        <v>112.84610121199363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409</v>
      </c>
      <c r="G114" s="166">
        <v>11.2</v>
      </c>
      <c r="H114" s="11" t="str">
        <f t="shared" si="128"/>
        <v>Composite of Accts. 376 &amp; 380 - Cust</v>
      </c>
      <c r="I114" s="2">
        <f>'O and M Class.'!J114</f>
        <v>0</v>
      </c>
      <c r="J114" s="11">
        <f t="shared" si="129"/>
        <v>0</v>
      </c>
      <c r="K114" s="11">
        <f t="shared" si="130"/>
        <v>0</v>
      </c>
      <c r="L114" s="11">
        <f t="shared" si="131"/>
        <v>0</v>
      </c>
      <c r="M114" s="11">
        <f t="shared" si="132"/>
        <v>0</v>
      </c>
      <c r="N114" s="11">
        <f t="shared" si="133"/>
        <v>0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410</v>
      </c>
      <c r="G115" s="166">
        <v>13.2</v>
      </c>
      <c r="H115" s="11" t="str">
        <f t="shared" si="128"/>
        <v>Composite of Accts. 381-383 - Cust</v>
      </c>
      <c r="I115" s="2">
        <f>'O and M Class.'!J115</f>
        <v>940679.24685626116</v>
      </c>
      <c r="J115" s="11">
        <f t="shared" si="129"/>
        <v>605860.3937014757</v>
      </c>
      <c r="K115" s="11">
        <f t="shared" si="130"/>
        <v>311451.1138786205</v>
      </c>
      <c r="L115" s="11">
        <f t="shared" si="131"/>
        <v>1332.6180631387249</v>
      </c>
      <c r="M115" s="11">
        <f t="shared" si="132"/>
        <v>14039.412834193898</v>
      </c>
      <c r="N115" s="11">
        <f t="shared" si="133"/>
        <v>7995.7083788323544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411</v>
      </c>
      <c r="G116" s="166">
        <v>2</v>
      </c>
      <c r="H116" s="11" t="str">
        <f t="shared" si="128"/>
        <v>Bills</v>
      </c>
      <c r="I116" s="2">
        <f>'O and M Class.'!J116</f>
        <v>4184.3139723859586</v>
      </c>
      <c r="J116" s="11">
        <f t="shared" si="129"/>
        <v>3725.1879761512241</v>
      </c>
      <c r="K116" s="11">
        <f t="shared" si="130"/>
        <v>454.20875687430396</v>
      </c>
      <c r="L116" s="11">
        <f t="shared" si="131"/>
        <v>0.28042087918918951</v>
      </c>
      <c r="M116" s="11">
        <f t="shared" si="132"/>
        <v>2.9542932061058278</v>
      </c>
      <c r="N116" s="11">
        <f t="shared" si="133"/>
        <v>1.6825252751351372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412</v>
      </c>
      <c r="G117" s="166">
        <v>10.199999999999999</v>
      </c>
      <c r="H117" s="11" t="str">
        <f t="shared" si="128"/>
        <v>Composite of Accts. 871-879 &amp; 886-893 - Cust</v>
      </c>
      <c r="I117" s="2">
        <f>'O and M Class.'!J117</f>
        <v>30950.355038873538</v>
      </c>
      <c r="J117" s="11">
        <f t="shared" si="129"/>
        <v>19223.688319816883</v>
      </c>
      <c r="K117" s="11">
        <f t="shared" si="130"/>
        <v>10976.99488355414</v>
      </c>
      <c r="L117" s="11">
        <f t="shared" si="131"/>
        <v>42.75236973548494</v>
      </c>
      <c r="M117" s="11">
        <f t="shared" si="132"/>
        <v>450.40524735412322</v>
      </c>
      <c r="N117" s="11">
        <f t="shared" si="133"/>
        <v>256.51421841290983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166">
        <v>10.199999999999999</v>
      </c>
      <c r="H118" s="11" t="str">
        <f t="shared" si="128"/>
        <v>Composite of Accts. 871-879 &amp; 886-893 - Cust</v>
      </c>
      <c r="I118" s="2">
        <f>'O and M Class.'!J118</f>
        <v>73082.897249356276</v>
      </c>
      <c r="J118" s="11">
        <f t="shared" si="129"/>
        <v>45392.785849023363</v>
      </c>
      <c r="K118" s="11">
        <f t="shared" si="130"/>
        <v>25919.915560706748</v>
      </c>
      <c r="L118" s="11">
        <f t="shared" si="131"/>
        <v>100.95092740036795</v>
      </c>
      <c r="M118" s="11">
        <f t="shared" si="132"/>
        <v>1063.5393478235951</v>
      </c>
      <c r="N118" s="11">
        <f t="shared" si="133"/>
        <v>605.7055644022081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167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200</v>
      </c>
      <c r="G120" s="166">
        <v>10.199999999999999</v>
      </c>
      <c r="H120" s="11" t="str">
        <f t="shared" si="128"/>
        <v>Composite of Accts. 871-879 &amp; 886-893 - Cust</v>
      </c>
      <c r="I120" s="2">
        <f>'O and M Class.'!J$120</f>
        <v>296.89885015945407</v>
      </c>
      <c r="J120" s="11">
        <f t="shared" si="129"/>
        <v>184.4079316960588</v>
      </c>
      <c r="K120" s="11">
        <f t="shared" si="130"/>
        <v>105.2995080360167</v>
      </c>
      <c r="L120" s="11">
        <f t="shared" si="131"/>
        <v>0.41011256252520517</v>
      </c>
      <c r="M120" s="11">
        <f t="shared" si="132"/>
        <v>4.3206224897021634</v>
      </c>
      <c r="N120" s="11">
        <f t="shared" si="133"/>
        <v>2.4606753751512325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201</v>
      </c>
      <c r="G121" s="166">
        <v>12.2</v>
      </c>
      <c r="H121" s="11" t="str">
        <f t="shared" si="128"/>
        <v>Composite of Accts. 374-379 - Cust</v>
      </c>
      <c r="I121" s="2">
        <f>'O and M Class.'!J$121</f>
        <v>0</v>
      </c>
      <c r="J121" s="11">
        <f t="shared" si="129"/>
        <v>0</v>
      </c>
      <c r="K121" s="11">
        <f t="shared" si="130"/>
        <v>0</v>
      </c>
      <c r="L121" s="11">
        <f t="shared" si="131"/>
        <v>0</v>
      </c>
      <c r="M121" s="11">
        <f t="shared" si="132"/>
        <v>0</v>
      </c>
      <c r="N121" s="11">
        <f t="shared" si="133"/>
        <v>0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202</v>
      </c>
      <c r="G122" s="166">
        <v>12.2</v>
      </c>
      <c r="H122" s="11" t="str">
        <f t="shared" si="128"/>
        <v>Composite of Accts. 374-379 - Cust</v>
      </c>
      <c r="I122" s="2">
        <f>'O and M Class.'!J$122</f>
        <v>0</v>
      </c>
      <c r="J122" s="11">
        <f t="shared" si="129"/>
        <v>0</v>
      </c>
      <c r="K122" s="11">
        <f t="shared" si="130"/>
        <v>0</v>
      </c>
      <c r="L122" s="11">
        <f t="shared" si="131"/>
        <v>0</v>
      </c>
      <c r="M122" s="11">
        <f t="shared" si="132"/>
        <v>0</v>
      </c>
      <c r="N122" s="11">
        <f t="shared" si="133"/>
        <v>0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203</v>
      </c>
      <c r="G123" s="166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204</v>
      </c>
      <c r="G124" s="166">
        <v>12.2</v>
      </c>
      <c r="H124" s="11" t="str">
        <f t="shared" si="128"/>
        <v>Composite of Accts. 374-379 - Cust</v>
      </c>
      <c r="I124" s="2">
        <f>'O and M Class.'!J$124</f>
        <v>0</v>
      </c>
      <c r="J124" s="11">
        <f t="shared" si="129"/>
        <v>0</v>
      </c>
      <c r="K124" s="11">
        <f t="shared" si="130"/>
        <v>0</v>
      </c>
      <c r="L124" s="11">
        <f t="shared" si="131"/>
        <v>0</v>
      </c>
      <c r="M124" s="11">
        <f t="shared" si="132"/>
        <v>0</v>
      </c>
      <c r="N124" s="11">
        <f t="shared" si="133"/>
        <v>0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205</v>
      </c>
      <c r="G125" s="166">
        <v>2.2000000000000002</v>
      </c>
      <c r="H125" s="11" t="str">
        <f t="shared" si="128"/>
        <v>Non-Residential Bills</v>
      </c>
      <c r="I125" s="2">
        <f>'O and M Class.'!J$125</f>
        <v>9170.0186946386402</v>
      </c>
      <c r="J125" s="11">
        <f t="shared" si="129"/>
        <v>0</v>
      </c>
      <c r="K125" s="11">
        <f t="shared" si="130"/>
        <v>9071.8077956023244</v>
      </c>
      <c r="L125" s="11">
        <f t="shared" si="131"/>
        <v>5.6007821940389038</v>
      </c>
      <c r="M125" s="11">
        <f t="shared" si="132"/>
        <v>59.00542367804367</v>
      </c>
      <c r="N125" s="11">
        <f t="shared" si="133"/>
        <v>33.604693164233424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206</v>
      </c>
      <c r="G126" s="166">
        <v>12.2</v>
      </c>
      <c r="H126" s="11" t="str">
        <f t="shared" si="128"/>
        <v>Composite of Accts. 374-379 - Cust</v>
      </c>
      <c r="I126" s="2">
        <f>'O and M Class.'!J$126</f>
        <v>0</v>
      </c>
      <c r="J126" s="11">
        <f t="shared" si="129"/>
        <v>0</v>
      </c>
      <c r="K126" s="11">
        <f t="shared" si="130"/>
        <v>0</v>
      </c>
      <c r="L126" s="11">
        <f t="shared" si="131"/>
        <v>0</v>
      </c>
      <c r="M126" s="11">
        <f t="shared" si="132"/>
        <v>0</v>
      </c>
      <c r="N126" s="11">
        <f t="shared" si="133"/>
        <v>0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207</v>
      </c>
      <c r="G127" s="166">
        <v>14.2</v>
      </c>
      <c r="H127" s="11" t="str">
        <f t="shared" si="128"/>
        <v>Account 380 - Cust</v>
      </c>
      <c r="I127" s="2">
        <f>'O and M Class.'!J$127</f>
        <v>106.28241897364295</v>
      </c>
      <c r="J127" s="11">
        <f t="shared" si="129"/>
        <v>94.620526052714155</v>
      </c>
      <c r="K127" s="11">
        <f t="shared" si="130"/>
        <v>11.536994049250444</v>
      </c>
      <c r="L127" s="11">
        <f t="shared" si="131"/>
        <v>7.1227468989255045E-3</v>
      </c>
      <c r="M127" s="11">
        <f t="shared" si="132"/>
        <v>7.5039643385863081E-2</v>
      </c>
      <c r="N127" s="11">
        <f t="shared" si="133"/>
        <v>4.2736481393553044E-2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166">
        <v>13.2</v>
      </c>
      <c r="H128" s="11" t="str">
        <f t="shared" si="128"/>
        <v>Composite of Accts. 381-383 - Cust</v>
      </c>
      <c r="I128" s="2">
        <f>'O and M Class.'!J$128</f>
        <v>90412.683935747889</v>
      </c>
      <c r="J128" s="11">
        <f t="shared" si="129"/>
        <v>58231.819685599454</v>
      </c>
      <c r="K128" s="11">
        <f t="shared" si="130"/>
        <v>29934.891425160931</v>
      </c>
      <c r="L128" s="11">
        <f t="shared" si="131"/>
        <v>128.08359082257996</v>
      </c>
      <c r="M128" s="11">
        <f t="shared" si="132"/>
        <v>1349.387689229435</v>
      </c>
      <c r="N128" s="11">
        <f t="shared" si="133"/>
        <v>768.5015449354803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166">
        <v>10.199999999999999</v>
      </c>
      <c r="H129" s="11" t="str">
        <f t="shared" si="128"/>
        <v>Composite of Accts. 871-879 &amp; 886-893 - Cust</v>
      </c>
      <c r="I129" s="2">
        <f>'O and M Class.'!J$129</f>
        <v>2288.3165573277925</v>
      </c>
      <c r="J129" s="11">
        <f t="shared" si="129"/>
        <v>1421.3046738848302</v>
      </c>
      <c r="K129" s="11">
        <f t="shared" si="130"/>
        <v>811.58484644813359</v>
      </c>
      <c r="L129" s="11">
        <f t="shared" si="131"/>
        <v>3.1608992985002744</v>
      </c>
      <c r="M129" s="11">
        <f t="shared" si="132"/>
        <v>33.300741905326852</v>
      </c>
      <c r="N129" s="11">
        <f t="shared" si="133"/>
        <v>18.965395791001658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167"/>
      <c r="H130" s="11"/>
      <c r="I130" s="2">
        <f>'O and M Class.'!J$130</f>
        <v>1438401.8139322656</v>
      </c>
      <c r="J130" s="2">
        <f t="shared" ref="J130:O130" si="146">SUM(J107:J129)</f>
        <v>893411.01628601842</v>
      </c>
      <c r="K130" s="2">
        <f t="shared" si="146"/>
        <v>510150.18510120874</v>
      </c>
      <c r="L130" s="2">
        <f t="shared" si="146"/>
        <v>1986.8943700383011</v>
      </c>
      <c r="M130" s="2">
        <f t="shared" si="146"/>
        <v>20932.351954769729</v>
      </c>
      <c r="N130" s="2">
        <f t="shared" si="146"/>
        <v>11921.366220229813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167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219</v>
      </c>
      <c r="E132" s="1"/>
      <c r="G132" s="167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166">
        <v>2</v>
      </c>
      <c r="H133" s="11" t="str">
        <f>VLOOKUP($G133,alloc,3)</f>
        <v>Bills</v>
      </c>
      <c r="I133" s="2">
        <f>'O and M Class.'!J$133</f>
        <v>421.11141508071182</v>
      </c>
      <c r="J133" s="11">
        <f>$I133*VLOOKUP($G133,alloc,6)</f>
        <v>374.90474912526412</v>
      </c>
      <c r="K133" s="11">
        <f>$I133*VLOOKUP($G133,alloc,7)</f>
        <v>45.711792569027196</v>
      </c>
      <c r="L133" s="11">
        <f>$I133*VLOOKUP($G133,alloc,8)</f>
        <v>2.822169512920206E-2</v>
      </c>
      <c r="M133" s="11">
        <f>$I133*VLOOKUP($G133,alloc,9)</f>
        <v>0.29732152051610061</v>
      </c>
      <c r="N133" s="11">
        <f>$I133*VLOOKUP($G133,alloc,10)</f>
        <v>0.16933017077521237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216</v>
      </c>
      <c r="G134" s="166">
        <v>2</v>
      </c>
      <c r="H134" s="11" t="str">
        <f>VLOOKUP($G134,alloc,3)</f>
        <v>Bills</v>
      </c>
      <c r="I134" s="2">
        <f>'O and M Class.'!J$134</f>
        <v>1251833.2497718523</v>
      </c>
      <c r="J134" s="11">
        <f>$I134*VLOOKUP($G134,alloc,6)</f>
        <v>1114475.2045309173</v>
      </c>
      <c r="K134" s="11">
        <f>$I134*VLOOKUP($G134,alloc,7)</f>
        <v>135886.94059412859</v>
      </c>
      <c r="L134" s="11">
        <f>$I134*VLOOKUP($G134,alloc,8)</f>
        <v>83.894321223489527</v>
      </c>
      <c r="M134" s="11">
        <f>$I134*VLOOKUP($G134,alloc,9)</f>
        <v>883.84439824183335</v>
      </c>
      <c r="N134" s="11">
        <f>$I134*VLOOKUP($G134,alloc,10)</f>
        <v>503.36592734093722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217</v>
      </c>
      <c r="G135" s="166">
        <v>2</v>
      </c>
      <c r="H135" s="11" t="str">
        <f>VLOOKUP($G135,alloc,3)</f>
        <v>Bills</v>
      </c>
      <c r="I135" s="2">
        <f>'O and M Class.'!J$135</f>
        <v>1762399.2143104097</v>
      </c>
      <c r="J135" s="11">
        <f>$I135*VLOOKUP($G135,alloc,6)</f>
        <v>1569019.0568046423</v>
      </c>
      <c r="K135" s="11">
        <f>$I135*VLOOKUP($G135,alloc,7)</f>
        <v>191309.05604383355</v>
      </c>
      <c r="L135" s="11">
        <f>$I135*VLOOKUP($G135,alloc,8)</f>
        <v>118.11100706610073</v>
      </c>
      <c r="M135" s="11">
        <f>$I135*VLOOKUP($G135,alloc,9)</f>
        <v>1244.3244124710329</v>
      </c>
      <c r="N135" s="11">
        <f>$I135*VLOOKUP($G135,alloc,10)</f>
        <v>708.66604239660444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166">
        <v>8</v>
      </c>
      <c r="H136" s="11" t="str">
        <f>VLOOKUP($G136,alloc,3)</f>
        <v>Customer Deposit Balances</v>
      </c>
      <c r="I136" s="2">
        <f>'O and M Class.'!J$136</f>
        <v>362112.25893361459</v>
      </c>
      <c r="J136" s="11">
        <f>$I136*VLOOKUP($G136,alloc,6)</f>
        <v>221084.81461560304</v>
      </c>
      <c r="K136" s="11">
        <f>$I136*VLOOKUP($G136,alloc,7)</f>
        <v>136003.20362937549</v>
      </c>
      <c r="L136" s="11">
        <f>$I136*VLOOKUP($G136,alloc,8)</f>
        <v>4966.989268192372</v>
      </c>
      <c r="M136" s="11">
        <f>$I136*VLOOKUP($G136,alloc,9)</f>
        <v>29.897705415205813</v>
      </c>
      <c r="N136" s="11">
        <f>$I136*VLOOKUP($G136,alloc,10)</f>
        <v>27.353715028481862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218</v>
      </c>
      <c r="G137" s="166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220</v>
      </c>
      <c r="E138" s="1"/>
      <c r="G138" s="166"/>
      <c r="H138" s="11"/>
      <c r="I138" s="2">
        <f>'O and M Class.'!J$138</f>
        <v>3376765.8344309572</v>
      </c>
      <c r="J138" s="11">
        <f>SUM(J133:J137)</f>
        <v>2904953.980700288</v>
      </c>
      <c r="K138" s="11">
        <f t="shared" ref="K138:X138" si="149">SUM(K133:K137)</f>
        <v>463244.9120599067</v>
      </c>
      <c r="L138" s="11">
        <f t="shared" si="149"/>
        <v>5169.0228181770917</v>
      </c>
      <c r="M138" s="11">
        <f t="shared" si="149"/>
        <v>2158.3638376485883</v>
      </c>
      <c r="N138" s="11">
        <f t="shared" si="149"/>
        <v>1239.5550149367987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166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225</v>
      </c>
      <c r="E140" s="1"/>
      <c r="G140" s="166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166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221</v>
      </c>
      <c r="G142" s="166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222</v>
      </c>
      <c r="G143" s="166">
        <v>2</v>
      </c>
      <c r="H143" s="11" t="str">
        <f>VLOOKUP($G143,alloc,3)</f>
        <v>Bills</v>
      </c>
      <c r="I143" s="2">
        <f>'O and M Class.'!J$143</f>
        <v>133613.60616766004</v>
      </c>
      <c r="J143" s="11">
        <f>$I143*VLOOKUP($G143,alloc,6)</f>
        <v>118952.78471709804</v>
      </c>
      <c r="K143" s="11">
        <f>$I143*VLOOKUP($G143,alloc,7)</f>
        <v>14503.80405471825</v>
      </c>
      <c r="L143" s="11">
        <f>$I143*VLOOKUP($G143,alloc,8)</f>
        <v>8.9544057067516132</v>
      </c>
      <c r="M143" s="11">
        <f>$I143*VLOOKUP($G143,alloc,9)</f>
        <v>94.336555896481798</v>
      </c>
      <c r="N143" s="11">
        <f>$I143*VLOOKUP($G143,alloc,10)</f>
        <v>53.72643424050969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223</v>
      </c>
      <c r="G144" s="166">
        <v>2</v>
      </c>
      <c r="H144" s="11" t="str">
        <f>VLOOKUP($G144,alloc,3)</f>
        <v>Bills</v>
      </c>
      <c r="I144" s="2">
        <f>'O and M Class.'!J$144</f>
        <v>0</v>
      </c>
      <c r="J144" s="11">
        <f>$I144*VLOOKUP($G144,alloc,6)</f>
        <v>0</v>
      </c>
      <c r="K144" s="11">
        <f>$I144*VLOOKUP($G144,alloc,7)</f>
        <v>0</v>
      </c>
      <c r="L144" s="11">
        <f>$I144*VLOOKUP($G144,alloc,8)</f>
        <v>0</v>
      </c>
      <c r="M144" s="11">
        <f>$I144*VLOOKUP($G144,alloc,9)</f>
        <v>0</v>
      </c>
      <c r="N144" s="11">
        <f>$I144*VLOOKUP($G144,alloc,10)</f>
        <v>0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224</v>
      </c>
      <c r="E145" s="1"/>
      <c r="G145" s="166"/>
      <c r="H145" s="11"/>
      <c r="I145" s="2">
        <f>'O and M Class.'!J$145</f>
        <v>133613.60616766004</v>
      </c>
      <c r="J145" s="11">
        <f>SUM(J141:J144)</f>
        <v>118952.78471709804</v>
      </c>
      <c r="K145" s="11">
        <f t="shared" ref="K145:X145" si="151">SUM(K141:K144)</f>
        <v>14503.80405471825</v>
      </c>
      <c r="L145" s="11">
        <f t="shared" si="151"/>
        <v>8.9544057067516132</v>
      </c>
      <c r="M145" s="11">
        <f t="shared" si="151"/>
        <v>94.336555896481798</v>
      </c>
      <c r="N145" s="11">
        <f t="shared" si="151"/>
        <v>53.72643424050969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166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230</v>
      </c>
      <c r="E147" s="1"/>
      <c r="G147" s="166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166">
        <v>2</v>
      </c>
      <c r="H148" s="11" t="str">
        <f>VLOOKUP($G148,alloc,3)</f>
        <v>Bills</v>
      </c>
      <c r="I148" s="2">
        <f>'O and M Class.'!J$148</f>
        <v>266961.66291167575</v>
      </c>
      <c r="J148" s="11">
        <f>$I148*VLOOKUP($G148,alloc,6)</f>
        <v>237669.15755722843</v>
      </c>
      <c r="K148" s="11">
        <f>$I148*VLOOKUP($G148,alloc,7)</f>
        <v>28978.782625880973</v>
      </c>
      <c r="L148" s="11">
        <f>$I148*VLOOKUP($G148,alloc,8)</f>
        <v>17.891015042738999</v>
      </c>
      <c r="M148" s="11">
        <f>$I148*VLOOKUP($G148,alloc,9)</f>
        <v>188.48562326716581</v>
      </c>
      <c r="N148" s="11">
        <f>$I148*VLOOKUP($G148,alloc,10)</f>
        <v>107.34609025643401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226</v>
      </c>
      <c r="G149" s="166">
        <v>2</v>
      </c>
      <c r="H149" s="11" t="str">
        <f>VLOOKUP($G149,alloc,3)</f>
        <v>Bills</v>
      </c>
      <c r="I149" s="2">
        <f>'O and M Class.'!J$149</f>
        <v>131289.94335798768</v>
      </c>
      <c r="J149" s="11">
        <f>$I149*VLOOKUP($G149,alloc,6)</f>
        <v>116884.08700073489</v>
      </c>
      <c r="K149" s="11">
        <f>$I149*VLOOKUP($G149,alloc,7)</f>
        <v>14251.569637525481</v>
      </c>
      <c r="L149" s="11">
        <f>$I149*VLOOKUP($G149,alloc,8)</f>
        <v>8.7986804021191816</v>
      </c>
      <c r="M149" s="11">
        <f>$I149*VLOOKUP($G149,alloc,9)</f>
        <v>92.695956912466883</v>
      </c>
      <c r="N149" s="11">
        <f>$I149*VLOOKUP($G149,alloc,10)</f>
        <v>52.792082412715096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227</v>
      </c>
      <c r="G150" s="166">
        <v>2</v>
      </c>
      <c r="H150" s="11" t="str">
        <f>VLOOKUP($G150,alloc,3)</f>
        <v>Bills</v>
      </c>
      <c r="I150" s="2">
        <f>'O and M Class.'!J$150</f>
        <v>45483.023228428916</v>
      </c>
      <c r="J150" s="11">
        <f>$I150*VLOOKUP($G150,alloc,6)</f>
        <v>40492.375182098753</v>
      </c>
      <c r="K150" s="11">
        <f>$I150*VLOOKUP($G150,alloc,7)</f>
        <v>4937.1982063979385</v>
      </c>
      <c r="L150" s="11">
        <f>$I150*VLOOKUP($G150,alloc,8)</f>
        <v>3.048143482078526</v>
      </c>
      <c r="M150" s="11">
        <f>$I150*VLOOKUP($G150,alloc,9)</f>
        <v>32.112835557672362</v>
      </c>
      <c r="N150" s="11">
        <f>$I150*VLOOKUP($G150,alloc,10)</f>
        <v>18.28886089247116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228</v>
      </c>
      <c r="G151" s="166">
        <v>2</v>
      </c>
      <c r="H151" s="11" t="str">
        <f>VLOOKUP($G151,alloc,3)</f>
        <v>Bills</v>
      </c>
      <c r="I151" s="2">
        <f>'O and M Class.'!J$151</f>
        <v>-86665.388132007472</v>
      </c>
      <c r="J151" s="11">
        <f>$I151*VLOOKUP($G151,alloc,6)</f>
        <v>-77155.983979314595</v>
      </c>
      <c r="K151" s="11">
        <f>$I151*VLOOKUP($G151,alloc,7)</f>
        <v>-9407.5584354445855</v>
      </c>
      <c r="L151" s="11">
        <f>$I151*VLOOKUP($G151,alloc,8)</f>
        <v>-5.8080690157655823</v>
      </c>
      <c r="M151" s="11">
        <f>$I151*VLOOKUP($G151,alloc,9)</f>
        <v>-61.189234137924721</v>
      </c>
      <c r="N151" s="11">
        <f>$I151*VLOOKUP($G151,alloc,10)</f>
        <v>-34.848414094593494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229</v>
      </c>
      <c r="E152" s="1"/>
      <c r="G152" s="166"/>
      <c r="H152" s="11"/>
      <c r="I152" s="2">
        <f>'O and M Class.'!J$152</f>
        <v>357069.2413660849</v>
      </c>
      <c r="J152" s="11">
        <f>SUM(J148:J151)</f>
        <v>317889.63576074748</v>
      </c>
      <c r="K152" s="11">
        <f t="shared" ref="K152:X152" si="152">SUM(K148:K151)</f>
        <v>38759.992034359806</v>
      </c>
      <c r="L152" s="11">
        <f t="shared" si="152"/>
        <v>23.929769911171125</v>
      </c>
      <c r="M152" s="11">
        <f t="shared" si="152"/>
        <v>252.10518159938036</v>
      </c>
      <c r="N152" s="11">
        <f t="shared" si="152"/>
        <v>143.57861946702675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167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167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167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209</v>
      </c>
      <c r="G156" s="166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-486843.03048073675</v>
      </c>
      <c r="J156" s="11">
        <f t="shared" ref="J156:J168" si="154">$I156*VLOOKUP($G156,alloc,6)</f>
        <v>-376964.41737086501</v>
      </c>
      <c r="K156" s="11">
        <f t="shared" ref="K156:K168" si="155">$I156*VLOOKUP($G156,alloc,7)</f>
        <v>-104472.21992306485</v>
      </c>
      <c r="L156" s="11">
        <f t="shared" ref="L156:L168" si="156">$I156*VLOOKUP($G156,alloc,8)</f>
        <v>-308.31639860505084</v>
      </c>
      <c r="M156" s="11">
        <f t="shared" ref="M156:M168" si="157">$I156*VLOOKUP($G156,alloc,9)</f>
        <v>-3248.1783965715254</v>
      </c>
      <c r="N156" s="11">
        <f t="shared" ref="N156:N168" si="158">$I156*VLOOKUP($G156,alloc,10)</f>
        <v>-1849.8983916303062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166">
        <v>17.2</v>
      </c>
      <c r="H157" s="11" t="str">
        <f t="shared" si="153"/>
        <v>Composite of Accts. 870-902, 905-916, 924 &amp; 928-930.1 - Cust</v>
      </c>
      <c r="I157" s="2">
        <f>'O and M Class.'!J$157</f>
        <v>1250.0568921957733</v>
      </c>
      <c r="J157" s="11">
        <f t="shared" si="154"/>
        <v>967.92382460871897</v>
      </c>
      <c r="K157" s="11">
        <f t="shared" si="155"/>
        <v>268.25118237568608</v>
      </c>
      <c r="L157" s="11">
        <f t="shared" si="156"/>
        <v>0.79165771084910908</v>
      </c>
      <c r="M157" s="11">
        <f t="shared" si="157"/>
        <v>8.3402812354244276</v>
      </c>
      <c r="N157" s="11">
        <f t="shared" si="158"/>
        <v>4.7499462650946578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210</v>
      </c>
      <c r="G158" s="166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211</v>
      </c>
      <c r="G159" s="166">
        <v>17.2</v>
      </c>
      <c r="H159" s="11" t="str">
        <f t="shared" si="153"/>
        <v>Composite of Accts. 870-902, 905-916, 924 &amp; 928-930.1 - Cust</v>
      </c>
      <c r="I159" s="2">
        <f>'O and M Class.'!J$159</f>
        <v>5391968.4658274269</v>
      </c>
      <c r="J159" s="11">
        <f t="shared" si="154"/>
        <v>4175021.7707658797</v>
      </c>
      <c r="K159" s="11">
        <f t="shared" si="155"/>
        <v>1157068.8704815349</v>
      </c>
      <c r="L159" s="11">
        <f t="shared" si="156"/>
        <v>3414.7193133982678</v>
      </c>
      <c r="M159" s="11">
        <f t="shared" si="157"/>
        <v>35974.789386224045</v>
      </c>
      <c r="N159" s="11">
        <f t="shared" si="158"/>
        <v>20488.315880389622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166">
        <v>17.2</v>
      </c>
      <c r="H160" s="11" t="str">
        <f t="shared" si="153"/>
        <v>Composite of Accts. 870-902, 905-916, 924 &amp; 928-930.1 - Cust</v>
      </c>
      <c r="I160" s="2">
        <f>'O and M Class.'!J$160</f>
        <v>26878.084622799957</v>
      </c>
      <c r="J160" s="11">
        <f t="shared" si="154"/>
        <v>20811.803549644312</v>
      </c>
      <c r="K160" s="11">
        <f t="shared" si="155"/>
        <v>5767.7998698083675</v>
      </c>
      <c r="L160" s="11">
        <f t="shared" si="156"/>
        <v>17.021819628639779</v>
      </c>
      <c r="M160" s="11">
        <f t="shared" si="157"/>
        <v>179.32846594679677</v>
      </c>
      <c r="N160" s="11">
        <f t="shared" si="158"/>
        <v>102.13091777183874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166">
        <v>9.1999999999999993</v>
      </c>
      <c r="H161" s="11" t="str">
        <f t="shared" si="153"/>
        <v>Allocated Net Plant - Cust</v>
      </c>
      <c r="I161" s="2">
        <f>'O and M Class.'!J$161</f>
        <v>2158.9332021522696</v>
      </c>
      <c r="J161" s="11">
        <f t="shared" si="154"/>
        <v>1690.4030679850221</v>
      </c>
      <c r="K161" s="11">
        <f t="shared" si="155"/>
        <v>446.20990723370642</v>
      </c>
      <c r="L161" s="11">
        <f t="shared" si="156"/>
        <v>1.2728804114709991</v>
      </c>
      <c r="M161" s="11">
        <f t="shared" si="157"/>
        <v>13.41006405324377</v>
      </c>
      <c r="N161" s="11">
        <f t="shared" si="158"/>
        <v>7.6372824688259966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166">
        <v>17.2</v>
      </c>
      <c r="H162" s="11" t="str">
        <f t="shared" si="153"/>
        <v>Composite of Accts. 870-902, 905-916, 924 &amp; 928-930.1 - Cust</v>
      </c>
      <c r="I162" s="2">
        <f>'O and M Class.'!J$162</f>
        <v>6903.8413591573681</v>
      </c>
      <c r="J162" s="11">
        <f t="shared" si="154"/>
        <v>5345.6707247216364</v>
      </c>
      <c r="K162" s="11">
        <f t="shared" si="155"/>
        <v>1481.5034572347197</v>
      </c>
      <c r="L162" s="11">
        <f t="shared" si="156"/>
        <v>4.3721844026279459</v>
      </c>
      <c r="M162" s="11">
        <f t="shared" si="157"/>
        <v>46.061886382615597</v>
      </c>
      <c r="N162" s="11">
        <f t="shared" si="158"/>
        <v>26.233106415767693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212</v>
      </c>
      <c r="G163" s="166">
        <v>17.2</v>
      </c>
      <c r="H163" s="11" t="str">
        <f t="shared" si="153"/>
        <v>Composite of Accts. 870-902, 905-916, 924 &amp; 928-930.1 - Cust</v>
      </c>
      <c r="I163" s="2">
        <f>'O and M Class.'!J$163</f>
        <v>709262.67035143415</v>
      </c>
      <c r="J163" s="11">
        <f t="shared" si="154"/>
        <v>549184.79376796039</v>
      </c>
      <c r="K163" s="11">
        <f t="shared" si="155"/>
        <v>152201.5126867615</v>
      </c>
      <c r="L163" s="11">
        <f t="shared" si="156"/>
        <v>449.17416599724351</v>
      </c>
      <c r="M163" s="11">
        <f t="shared" si="157"/>
        <v>4732.1447347315288</v>
      </c>
      <c r="N163" s="11">
        <f t="shared" si="158"/>
        <v>2695.0449959834632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7" t="s">
        <v>415</v>
      </c>
      <c r="G164" s="166">
        <v>2</v>
      </c>
      <c r="H164" s="11" t="str">
        <f t="shared" si="153"/>
        <v>Bills</v>
      </c>
      <c r="I164" s="2">
        <f>'O and M Class.'!J$164</f>
        <v>1483.0356442416694</v>
      </c>
      <c r="J164" s="11">
        <f t="shared" si="154"/>
        <v>1320.3087977125554</v>
      </c>
      <c r="K164" s="11">
        <f t="shared" si="155"/>
        <v>160.98404202378481</v>
      </c>
      <c r="L164" s="11">
        <f t="shared" si="156"/>
        <v>9.938885130792835E-2</v>
      </c>
      <c r="M164" s="11">
        <f t="shared" si="157"/>
        <v>1.0470825461736677</v>
      </c>
      <c r="N164" s="11">
        <f t="shared" si="158"/>
        <v>0.5963331078475701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213</v>
      </c>
      <c r="G165" s="166">
        <v>2</v>
      </c>
      <c r="H165" s="11" t="str">
        <f t="shared" si="153"/>
        <v>Bills</v>
      </c>
      <c r="I165" s="2">
        <f>'O and M Class.'!J$165</f>
        <v>156942.04</v>
      </c>
      <c r="J165" s="11">
        <f t="shared" si="154"/>
        <v>139721.49418492964</v>
      </c>
      <c r="K165" s="11">
        <f t="shared" si="155"/>
        <v>17036.11377161304</v>
      </c>
      <c r="L165" s="11">
        <f t="shared" si="156"/>
        <v>10.517811313630915</v>
      </c>
      <c r="M165" s="11">
        <f t="shared" si="157"/>
        <v>110.80736426191443</v>
      </c>
      <c r="N165" s="11">
        <f t="shared" si="158"/>
        <v>63.106867881785497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214</v>
      </c>
      <c r="G166" s="166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215</v>
      </c>
      <c r="G167" s="166">
        <v>17.2</v>
      </c>
      <c r="H167" s="11" t="str">
        <f t="shared" si="153"/>
        <v>Composite of Accts. 870-902, 905-916, 924 &amp; 928-930.1 - Cust</v>
      </c>
      <c r="I167" s="2">
        <f>'O and M Class.'!J$167</f>
        <v>-4935.8982676969754</v>
      </c>
      <c r="J167" s="11">
        <f t="shared" si="154"/>
        <v>-3821.8848749810213</v>
      </c>
      <c r="K167" s="11">
        <f t="shared" si="155"/>
        <v>-1059.2002289352213</v>
      </c>
      <c r="L167" s="11">
        <f t="shared" si="156"/>
        <v>-3.1258912678168764</v>
      </c>
      <c r="M167" s="11">
        <f t="shared" si="157"/>
        <v>-32.931924906014459</v>
      </c>
      <c r="N167" s="11">
        <f t="shared" si="158"/>
        <v>-18.755347606901275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166">
        <v>17.2</v>
      </c>
      <c r="H168" s="11" t="str">
        <f t="shared" si="153"/>
        <v>Composite of Accts. 870-902, 905-916, 924 &amp; 928-930.1 - Cust</v>
      </c>
      <c r="I168" s="2">
        <f>'O and M Class.'!J$168</f>
        <v>4914.2144487176611</v>
      </c>
      <c r="J168" s="11">
        <f t="shared" si="154"/>
        <v>3805.0950111519323</v>
      </c>
      <c r="K168" s="11">
        <f t="shared" si="155"/>
        <v>1054.5470726541466</v>
      </c>
      <c r="L168" s="11">
        <f t="shared" si="156"/>
        <v>3.112158962829159</v>
      </c>
      <c r="M168" s="11">
        <f t="shared" si="157"/>
        <v>32.787252171777659</v>
      </c>
      <c r="N168" s="11">
        <f t="shared" si="158"/>
        <v>18.672953776974968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166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166">
        <v>17.2</v>
      </c>
      <c r="H170" s="11" t="str">
        <f>VLOOKUP($G170,alloc,3)</f>
        <v>Composite of Accts. 870-902, 905-916, 924 &amp; 928-930.1 - Cust</v>
      </c>
      <c r="I170" s="2">
        <f>'O and M Class.'!J$170</f>
        <v>0</v>
      </c>
      <c r="J170" s="11">
        <f>$I170*VLOOKUP($G170,alloc,6)</f>
        <v>0</v>
      </c>
      <c r="K170" s="11">
        <f>$I170*VLOOKUP($G170,alloc,7)</f>
        <v>0</v>
      </c>
      <c r="L170" s="11">
        <f>$I170*VLOOKUP($G170,alloc,8)</f>
        <v>0</v>
      </c>
      <c r="M170" s="11">
        <f>$I170*VLOOKUP($G170,alloc,9)</f>
        <v>0</v>
      </c>
      <c r="N170" s="11">
        <f>$I170*VLOOKUP($G170,alloc,10)</f>
        <v>0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167"/>
      <c r="H171" s="11"/>
      <c r="I171" s="2">
        <f>'O and M Class.'!J$171</f>
        <v>5809982.4135996923</v>
      </c>
      <c r="J171" s="2">
        <f t="shared" ref="J171:P171" si="170">SUM(J156:J170)</f>
        <v>4517082.9614487486</v>
      </c>
      <c r="K171" s="2">
        <f t="shared" si="170"/>
        <v>1229954.3723192399</v>
      </c>
      <c r="L171" s="2">
        <f t="shared" si="170"/>
        <v>3589.6390908039994</v>
      </c>
      <c r="M171" s="2">
        <f t="shared" si="170"/>
        <v>37817.606196075976</v>
      </c>
      <c r="N171" s="2">
        <f t="shared" si="170"/>
        <v>21537.834544824014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167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7" t="s">
        <v>138</v>
      </c>
      <c r="E173" s="1"/>
      <c r="G173" s="167"/>
      <c r="H173" s="11"/>
      <c r="I173" s="2">
        <f>'O and M Class.'!J$173</f>
        <v>11115832.909496661</v>
      </c>
      <c r="J173" s="2">
        <f>J171+J152+J145+J138+J130+J103+J79+J53+J31</f>
        <v>8752290.3789129015</v>
      </c>
      <c r="K173" s="2">
        <f t="shared" ref="K173:P173" si="172">K171+K152+K145+K138+K130+K103+K79+K53+K31</f>
        <v>2256613.2655694336</v>
      </c>
      <c r="L173" s="2">
        <f t="shared" si="172"/>
        <v>10778.440454637313</v>
      </c>
      <c r="M173" s="2">
        <f t="shared" si="172"/>
        <v>61254.763725990153</v>
      </c>
      <c r="N173" s="2">
        <f t="shared" si="172"/>
        <v>34896.06083369816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167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16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167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167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4" t="s">
        <v>301</v>
      </c>
      <c r="B178" s="1"/>
      <c r="C178" s="64" t="s">
        <v>299</v>
      </c>
      <c r="D178" s="1"/>
      <c r="E178" s="1"/>
      <c r="F178" s="1"/>
      <c r="G178" s="168" t="s">
        <v>38</v>
      </c>
      <c r="H178" s="13" t="s">
        <v>38</v>
      </c>
      <c r="I178" s="3" t="s">
        <v>1</v>
      </c>
      <c r="J178" s="3" t="s">
        <v>56</v>
      </c>
      <c r="K178" s="3" t="s">
        <v>608</v>
      </c>
      <c r="L178" s="3" t="s">
        <v>608</v>
      </c>
      <c r="M178" s="68" t="s">
        <v>609</v>
      </c>
      <c r="N178" s="68" t="s">
        <v>609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5" t="s">
        <v>300</v>
      </c>
      <c r="B179" s="14"/>
      <c r="C179" s="65" t="s">
        <v>300</v>
      </c>
      <c r="D179" s="1"/>
      <c r="E179" s="1"/>
      <c r="F179" s="1"/>
      <c r="G179" s="168" t="s">
        <v>39</v>
      </c>
      <c r="H179" s="13" t="s">
        <v>21</v>
      </c>
      <c r="I179" s="3" t="s">
        <v>2</v>
      </c>
      <c r="J179" s="3" t="s">
        <v>508</v>
      </c>
      <c r="K179" s="68" t="s">
        <v>610</v>
      </c>
      <c r="L179" s="68" t="s">
        <v>611</v>
      </c>
      <c r="M179" s="68" t="s">
        <v>610</v>
      </c>
      <c r="N179" s="68" t="s">
        <v>611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167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167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2">
        <v>7500</v>
      </c>
      <c r="D182" s="1"/>
      <c r="E182" s="1"/>
      <c r="F182" s="1" t="s">
        <v>79</v>
      </c>
      <c r="G182" s="166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2">
        <v>7510</v>
      </c>
      <c r="D183" s="1"/>
      <c r="E183" s="1"/>
      <c r="F183" s="1" t="s">
        <v>72</v>
      </c>
      <c r="G183" s="166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166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166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166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2">
        <v>7560</v>
      </c>
      <c r="D187" s="1"/>
      <c r="E187" s="1"/>
      <c r="F187" s="1" t="s">
        <v>76</v>
      </c>
      <c r="G187" s="166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166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166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167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2">
        <v>7610</v>
      </c>
      <c r="D191" s="1"/>
      <c r="E191" s="1"/>
      <c r="F191" s="1" t="s">
        <v>88</v>
      </c>
      <c r="G191" s="166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166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166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166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166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166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166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166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166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166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166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166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391</v>
      </c>
      <c r="G203" s="166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7" t="s">
        <v>393</v>
      </c>
      <c r="G204" s="166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394</v>
      </c>
      <c r="G205" s="166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392</v>
      </c>
      <c r="G206" s="166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395</v>
      </c>
      <c r="G207" s="166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396</v>
      </c>
      <c r="G208" s="166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397</v>
      </c>
      <c r="G209" s="166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398</v>
      </c>
      <c r="G210" s="166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399</v>
      </c>
      <c r="G211" s="166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400</v>
      </c>
      <c r="G212" s="166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401</v>
      </c>
      <c r="G213" s="166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166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402</v>
      </c>
      <c r="G215" s="166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403</v>
      </c>
      <c r="G216" s="166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404</v>
      </c>
      <c r="G217" s="166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166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167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166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166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3"/>
      <c r="G222" s="166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16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166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2">
        <v>8140</v>
      </c>
      <c r="D225" s="1"/>
      <c r="E225" s="1"/>
      <c r="F225" s="1" t="s">
        <v>79</v>
      </c>
      <c r="G225" s="166">
        <v>3</v>
      </c>
      <c r="H225" s="11" t="str">
        <f t="shared" ref="H225:H237" si="227">VLOOKUP($G225,alloc,3)</f>
        <v>Peak Day</v>
      </c>
      <c r="I225" s="2">
        <f>'O and M Class.'!K$57</f>
        <v>0</v>
      </c>
      <c r="J225" s="11">
        <f t="shared" ref="J225:J237" si="228">$I225*VLOOKUP($G225,alloc,6)</f>
        <v>0</v>
      </c>
      <c r="K225" s="11">
        <f t="shared" ref="K225:K237" si="229">$I225*VLOOKUP($G225,alloc,7)</f>
        <v>0</v>
      </c>
      <c r="L225" s="11">
        <f t="shared" ref="L225:L237" si="230">$I225*VLOOKUP($G225,alloc,8)</f>
        <v>0</v>
      </c>
      <c r="M225" s="11">
        <f t="shared" ref="M225:M237" si="231">$I225*VLOOKUP($G225,alloc,9)</f>
        <v>0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2">
        <v>8150</v>
      </c>
      <c r="D226" s="1"/>
      <c r="E226" s="1"/>
      <c r="F226" s="1" t="s">
        <v>89</v>
      </c>
      <c r="G226" s="166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2">
        <v>8160</v>
      </c>
      <c r="D227" s="1"/>
      <c r="E227" s="1"/>
      <c r="F227" s="1" t="s">
        <v>90</v>
      </c>
      <c r="G227" s="166">
        <v>3</v>
      </c>
      <c r="H227" s="11" t="str">
        <f t="shared" si="227"/>
        <v>Peak Day</v>
      </c>
      <c r="I227" s="2">
        <f>'O and M Class.'!K$59</f>
        <v>67974.897219697974</v>
      </c>
      <c r="J227" s="11">
        <f t="shared" si="228"/>
        <v>33655.907093981055</v>
      </c>
      <c r="K227" s="11">
        <f t="shared" si="229"/>
        <v>17118.155252040055</v>
      </c>
      <c r="L227" s="11">
        <f t="shared" si="230"/>
        <v>231.1571631406633</v>
      </c>
      <c r="M227" s="11">
        <f t="shared" si="231"/>
        <v>8608.8326321647364</v>
      </c>
      <c r="N227" s="11">
        <f t="shared" si="232"/>
        <v>8360.8450783714779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2">
        <v>8170</v>
      </c>
      <c r="D228" s="1"/>
      <c r="E228" s="1"/>
      <c r="F228" s="1" t="s">
        <v>91</v>
      </c>
      <c r="G228" s="166">
        <v>3</v>
      </c>
      <c r="H228" s="11" t="str">
        <f t="shared" si="227"/>
        <v>Peak Day</v>
      </c>
      <c r="I228" s="2">
        <f>'O and M Class.'!K$60</f>
        <v>17507.149212763707</v>
      </c>
      <c r="J228" s="11">
        <f t="shared" si="228"/>
        <v>8668.1850430881295</v>
      </c>
      <c r="K228" s="11">
        <f t="shared" si="229"/>
        <v>4408.8348861508066</v>
      </c>
      <c r="L228" s="11">
        <f t="shared" si="230"/>
        <v>59.535256576011875</v>
      </c>
      <c r="M228" s="11">
        <f t="shared" si="231"/>
        <v>2217.2320018652767</v>
      </c>
      <c r="N228" s="11">
        <f t="shared" si="232"/>
        <v>2153.3620250834838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2">
        <v>8180</v>
      </c>
      <c r="D229" s="1"/>
      <c r="E229" s="1"/>
      <c r="F229" s="1" t="s">
        <v>92</v>
      </c>
      <c r="G229" s="166">
        <v>3</v>
      </c>
      <c r="H229" s="11" t="str">
        <f t="shared" si="227"/>
        <v>Peak Day</v>
      </c>
      <c r="I229" s="2">
        <f>'O and M Class.'!K$61</f>
        <v>17816.27931375687</v>
      </c>
      <c r="J229" s="11">
        <f t="shared" si="228"/>
        <v>8821.2423390094827</v>
      </c>
      <c r="K229" s="11">
        <f t="shared" si="229"/>
        <v>4486.6832872271143</v>
      </c>
      <c r="L229" s="11">
        <f t="shared" si="230"/>
        <v>60.586492254324291</v>
      </c>
      <c r="M229" s="11">
        <f t="shared" si="231"/>
        <v>2256.3824737286327</v>
      </c>
      <c r="N229" s="11">
        <f t="shared" si="232"/>
        <v>2191.3847215373185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4">
        <v>8190</v>
      </c>
      <c r="D230" s="1"/>
      <c r="E230" s="1"/>
      <c r="F230" s="1" t="s">
        <v>93</v>
      </c>
      <c r="G230" s="166">
        <v>3</v>
      </c>
      <c r="H230" s="11" t="str">
        <f t="shared" si="227"/>
        <v>Peak Day</v>
      </c>
      <c r="I230" s="2">
        <f>'O and M Class.'!K$62</f>
        <v>501.73001375950258</v>
      </c>
      <c r="J230" s="11">
        <f t="shared" si="228"/>
        <v>248.41786335880369</v>
      </c>
      <c r="K230" s="11">
        <f t="shared" si="229"/>
        <v>126.35094161870244</v>
      </c>
      <c r="L230" s="11">
        <f t="shared" si="230"/>
        <v>1.7061958368002352</v>
      </c>
      <c r="M230" s="11">
        <f t="shared" si="231"/>
        <v>63.542717851107028</v>
      </c>
      <c r="N230" s="11">
        <f t="shared" si="232"/>
        <v>61.712295094089285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4">
        <v>8200</v>
      </c>
      <c r="D231" s="1"/>
      <c r="E231" s="1"/>
      <c r="F231" s="1" t="s">
        <v>94</v>
      </c>
      <c r="G231" s="166">
        <v>3</v>
      </c>
      <c r="H231" s="11" t="str">
        <f t="shared" si="227"/>
        <v>Peak Day</v>
      </c>
      <c r="I231" s="2">
        <f>'O and M Class.'!K$63</f>
        <v>1742.5382328970711</v>
      </c>
      <c r="J231" s="11">
        <f t="shared" si="228"/>
        <v>862.77004118954267</v>
      </c>
      <c r="K231" s="11">
        <f t="shared" si="229"/>
        <v>438.82434874360706</v>
      </c>
      <c r="L231" s="11">
        <f t="shared" si="230"/>
        <v>5.9257198032791836</v>
      </c>
      <c r="M231" s="11">
        <f t="shared" si="231"/>
        <v>220.68764522989056</v>
      </c>
      <c r="N231" s="11">
        <f t="shared" si="232"/>
        <v>214.33047793075193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4">
        <v>8210</v>
      </c>
      <c r="D232" s="1"/>
      <c r="E232" s="1"/>
      <c r="F232" s="1" t="s">
        <v>95</v>
      </c>
      <c r="G232" s="166">
        <v>3</v>
      </c>
      <c r="H232" s="11" t="str">
        <f t="shared" si="227"/>
        <v>Peak Day</v>
      </c>
      <c r="I232" s="2">
        <f>'O and M Class.'!K$64</f>
        <v>12987.01376841286</v>
      </c>
      <c r="J232" s="11">
        <f t="shared" si="228"/>
        <v>6430.163879546034</v>
      </c>
      <c r="K232" s="11">
        <f t="shared" si="229"/>
        <v>3270.5267244398324</v>
      </c>
      <c r="L232" s="11">
        <f t="shared" si="230"/>
        <v>44.163969099832798</v>
      </c>
      <c r="M232" s="11">
        <f t="shared" si="231"/>
        <v>1644.7693559952413</v>
      </c>
      <c r="N232" s="11">
        <f t="shared" si="232"/>
        <v>1597.3898393319223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4">
        <v>8220</v>
      </c>
      <c r="D233" s="1"/>
      <c r="E233" s="1"/>
      <c r="F233" s="1" t="s">
        <v>96</v>
      </c>
      <c r="G233" s="166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4">
        <v>8230</v>
      </c>
      <c r="D234" s="1"/>
      <c r="E234" s="1"/>
      <c r="F234" s="1" t="s">
        <v>97</v>
      </c>
      <c r="G234" s="166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4">
        <v>8240</v>
      </c>
      <c r="D235" s="1"/>
      <c r="E235" s="1"/>
      <c r="F235" s="1" t="s">
        <v>78</v>
      </c>
      <c r="G235" s="166">
        <v>3</v>
      </c>
      <c r="H235" s="11" t="str">
        <f t="shared" si="227"/>
        <v>Peak Day</v>
      </c>
      <c r="I235" s="2">
        <f>'O and M Class.'!K$67</f>
        <v>0</v>
      </c>
      <c r="J235" s="11">
        <f t="shared" si="228"/>
        <v>0</v>
      </c>
      <c r="K235" s="11">
        <f t="shared" si="229"/>
        <v>0</v>
      </c>
      <c r="L235" s="11">
        <f t="shared" si="230"/>
        <v>0</v>
      </c>
      <c r="M235" s="11">
        <f t="shared" si="231"/>
        <v>0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4">
        <v>8250</v>
      </c>
      <c r="D236" s="1"/>
      <c r="E236" s="1"/>
      <c r="F236" s="1" t="s">
        <v>98</v>
      </c>
      <c r="G236" s="166">
        <v>3</v>
      </c>
      <c r="H236" s="11" t="str">
        <f t="shared" si="227"/>
        <v>Peak Day</v>
      </c>
      <c r="I236" s="2">
        <f>'O and M Class.'!K$68</f>
        <v>4694.0383732300843</v>
      </c>
      <c r="J236" s="11">
        <f t="shared" si="228"/>
        <v>2324.1244319120965</v>
      </c>
      <c r="K236" s="11">
        <f t="shared" si="229"/>
        <v>1182.102230655541</v>
      </c>
      <c r="L236" s="11">
        <f t="shared" si="230"/>
        <v>15.962666196056389</v>
      </c>
      <c r="M236" s="11">
        <f t="shared" si="231"/>
        <v>594.48697058693654</v>
      </c>
      <c r="N236" s="11">
        <f t="shared" si="232"/>
        <v>577.36207387945478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2">
        <v>8260</v>
      </c>
      <c r="D237" s="1"/>
      <c r="E237" s="1"/>
      <c r="F237" s="1" t="s">
        <v>99</v>
      </c>
      <c r="G237" s="166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167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2">
        <v>8300</v>
      </c>
      <c r="D239" s="1"/>
      <c r="E239" s="1"/>
      <c r="F239" s="1" t="s">
        <v>88</v>
      </c>
      <c r="G239" s="166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166">
        <v>3</v>
      </c>
      <c r="H240" s="11" t="str">
        <f t="shared" si="244"/>
        <v>Peak Day</v>
      </c>
      <c r="I240" s="2">
        <f>'O and M Class.'!K$72</f>
        <v>8124.1499709061973</v>
      </c>
      <c r="J240" s="11">
        <f t="shared" si="245"/>
        <v>4022.4501664881336</v>
      </c>
      <c r="K240" s="11">
        <f t="shared" si="246"/>
        <v>2045.9090955790177</v>
      </c>
      <c r="L240" s="11">
        <f t="shared" si="247"/>
        <v>27.627190875101157</v>
      </c>
      <c r="M240" s="11">
        <f t="shared" si="248"/>
        <v>1028.9011125988168</v>
      </c>
      <c r="N240" s="11">
        <f t="shared" si="249"/>
        <v>999.26240536512955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166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166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166">
        <v>3</v>
      </c>
      <c r="H243" s="11" t="str">
        <f t="shared" si="244"/>
        <v>Peak Day</v>
      </c>
      <c r="I243" s="2">
        <f>'O and M Class.'!K$75</f>
        <v>5944.5277071777764</v>
      </c>
      <c r="J243" s="11">
        <f t="shared" si="245"/>
        <v>2943.2699483713968</v>
      </c>
      <c r="K243" s="11">
        <f t="shared" si="246"/>
        <v>1497.0136381763405</v>
      </c>
      <c r="L243" s="11">
        <f t="shared" si="247"/>
        <v>20.215112007614621</v>
      </c>
      <c r="M243" s="11">
        <f t="shared" si="248"/>
        <v>752.85798436675941</v>
      </c>
      <c r="N243" s="11">
        <f t="shared" si="249"/>
        <v>731.171024255666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166">
        <v>3</v>
      </c>
      <c r="H244" s="11" t="str">
        <f t="shared" si="244"/>
        <v>Peak Day</v>
      </c>
      <c r="I244" s="2">
        <f>'O and M Class.'!K$76</f>
        <v>0</v>
      </c>
      <c r="J244" s="11">
        <f t="shared" si="245"/>
        <v>0</v>
      </c>
      <c r="K244" s="11">
        <f t="shared" si="246"/>
        <v>0</v>
      </c>
      <c r="L244" s="11">
        <f t="shared" si="247"/>
        <v>0</v>
      </c>
      <c r="M244" s="11">
        <f t="shared" si="248"/>
        <v>0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166">
        <v>3</v>
      </c>
      <c r="H245" s="11" t="str">
        <f t="shared" si="244"/>
        <v>Peak Day</v>
      </c>
      <c r="I245" s="2">
        <f>'O and M Class.'!K$77</f>
        <v>0</v>
      </c>
      <c r="J245" s="11">
        <f t="shared" si="245"/>
        <v>0</v>
      </c>
      <c r="K245" s="11">
        <f t="shared" si="246"/>
        <v>0</v>
      </c>
      <c r="L245" s="11">
        <f t="shared" si="247"/>
        <v>0</v>
      </c>
      <c r="M245" s="11">
        <f t="shared" si="248"/>
        <v>0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166">
        <v>3</v>
      </c>
      <c r="H246" s="11" t="str">
        <f t="shared" si="244"/>
        <v>Peak Day</v>
      </c>
      <c r="I246" s="2">
        <f>'O and M Class.'!K$78</f>
        <v>65198.339006220842</v>
      </c>
      <c r="J246" s="11">
        <f t="shared" si="245"/>
        <v>32281.170402996595</v>
      </c>
      <c r="K246" s="11">
        <f t="shared" si="246"/>
        <v>16418.933090496936</v>
      </c>
      <c r="L246" s="11">
        <f t="shared" si="247"/>
        <v>221.71512871069004</v>
      </c>
      <c r="M246" s="11">
        <f t="shared" si="248"/>
        <v>8257.1892177432092</v>
      </c>
      <c r="N246" s="11">
        <f t="shared" si="249"/>
        <v>8019.3311662734232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167"/>
      <c r="H247" s="11"/>
      <c r="I247" s="2">
        <f>'O and M Class.'!K$79</f>
        <v>202490.66281882286</v>
      </c>
      <c r="J247" s="2">
        <f t="shared" ref="J247:X247" si="262">SUM(J225:J246)</f>
        <v>100257.70120994127</v>
      </c>
      <c r="K247" s="2">
        <f t="shared" si="262"/>
        <v>50993.333495127954</v>
      </c>
      <c r="L247" s="2">
        <f t="shared" si="262"/>
        <v>688.59489450037393</v>
      </c>
      <c r="M247" s="2">
        <f t="shared" si="262"/>
        <v>25644.88211213061</v>
      </c>
      <c r="N247" s="2">
        <f t="shared" si="262"/>
        <v>24906.151107122718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167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167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167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166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166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166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69">
        <v>8530</v>
      </c>
      <c r="D254" s="1"/>
      <c r="E254" s="1"/>
      <c r="F254" s="1" t="s">
        <v>105</v>
      </c>
      <c r="G254" s="166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166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166">
        <v>3</v>
      </c>
      <c r="H256" s="11" t="str">
        <f t="shared" si="263"/>
        <v>Peak Day</v>
      </c>
      <c r="I256" s="2">
        <f>'O and M Class.'!K$88</f>
        <v>296.79362192174943</v>
      </c>
      <c r="J256" s="11">
        <f t="shared" si="264"/>
        <v>146.94922646517716</v>
      </c>
      <c r="K256" s="11">
        <f t="shared" si="265"/>
        <v>74.74169885761188</v>
      </c>
      <c r="L256" s="11">
        <f t="shared" si="266"/>
        <v>1.0092839340372453</v>
      </c>
      <c r="M256" s="11">
        <f t="shared" si="267"/>
        <v>37.588090926570914</v>
      </c>
      <c r="N256" s="11">
        <f t="shared" si="268"/>
        <v>36.505321738352301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166">
        <v>3</v>
      </c>
      <c r="H257" s="11" t="str">
        <f t="shared" si="263"/>
        <v>Peak Day</v>
      </c>
      <c r="I257" s="2">
        <f>'O and M Class.'!K$89</f>
        <v>255790.29231455276</v>
      </c>
      <c r="J257" s="11">
        <f t="shared" si="264"/>
        <v>126647.55175512268</v>
      </c>
      <c r="K257" s="11">
        <f t="shared" si="265"/>
        <v>64415.808113003826</v>
      </c>
      <c r="L257" s="11">
        <f t="shared" si="266"/>
        <v>869.84696923114734</v>
      </c>
      <c r="M257" s="11">
        <f t="shared" si="267"/>
        <v>32395.132696579643</v>
      </c>
      <c r="N257" s="11">
        <f t="shared" si="268"/>
        <v>31461.952780615506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166">
        <v>3</v>
      </c>
      <c r="H258" s="11" t="str">
        <f t="shared" si="263"/>
        <v>Peak Day</v>
      </c>
      <c r="I258" s="2">
        <f>'O and M Class.'!K$90</f>
        <v>11082.066441278794</v>
      </c>
      <c r="J258" s="11">
        <f t="shared" si="264"/>
        <v>5486.9814271513442</v>
      </c>
      <c r="K258" s="11">
        <f t="shared" si="265"/>
        <v>2790.8028053665116</v>
      </c>
      <c r="L258" s="11">
        <f t="shared" si="266"/>
        <v>37.685956802888917</v>
      </c>
      <c r="M258" s="11">
        <f t="shared" si="267"/>
        <v>1403.5130484000531</v>
      </c>
      <c r="N258" s="11">
        <f t="shared" si="268"/>
        <v>1363.0832035579972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166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7" t="s">
        <v>109</v>
      </c>
      <c r="G260" s="166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166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166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16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166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166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166">
        <v>3</v>
      </c>
      <c r="H266" s="11" t="str">
        <f t="shared" si="280"/>
        <v>Peak Day</v>
      </c>
      <c r="I266" s="2">
        <f>'O and M Class.'!K$98</f>
        <v>3091.2713752093377</v>
      </c>
      <c r="J266" s="11">
        <f t="shared" si="281"/>
        <v>1530.5582863931072</v>
      </c>
      <c r="K266" s="11">
        <f t="shared" si="282"/>
        <v>778.47654783487326</v>
      </c>
      <c r="L266" s="11">
        <f t="shared" si="283"/>
        <v>10.512256006534384</v>
      </c>
      <c r="M266" s="11">
        <f t="shared" si="284"/>
        <v>391.50096547799018</v>
      </c>
      <c r="N266" s="11">
        <f t="shared" si="285"/>
        <v>380.22331949683314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166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166">
        <v>3</v>
      </c>
      <c r="H268" s="11" t="str">
        <f t="shared" si="280"/>
        <v>Peak Day</v>
      </c>
      <c r="I268" s="2">
        <f>'O and M Class.'!K$100</f>
        <v>412.44765735378132</v>
      </c>
      <c r="J268" s="11">
        <f t="shared" si="281"/>
        <v>204.21215190902018</v>
      </c>
      <c r="K268" s="11">
        <f t="shared" si="282"/>
        <v>103.86691735778425</v>
      </c>
      <c r="L268" s="11">
        <f t="shared" si="283"/>
        <v>1.4025799863995152</v>
      </c>
      <c r="M268" s="11">
        <f t="shared" si="284"/>
        <v>52.235354475213562</v>
      </c>
      <c r="N268" s="11">
        <f t="shared" si="285"/>
        <v>50.730653625363878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166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166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167"/>
      <c r="H271" s="11"/>
      <c r="I271" s="2">
        <f>'O and M Class.'!K$103</f>
        <v>270672.87141031638</v>
      </c>
      <c r="J271" s="2">
        <f t="shared" ref="J271:X271" si="297">SUM(J251:J270)</f>
        <v>134016.25284704132</v>
      </c>
      <c r="K271" s="2">
        <f t="shared" si="297"/>
        <v>68163.696082420603</v>
      </c>
      <c r="L271" s="2">
        <f t="shared" si="297"/>
        <v>920.45704596100734</v>
      </c>
      <c r="M271" s="2">
        <f t="shared" si="297"/>
        <v>34279.970155859475</v>
      </c>
      <c r="N271" s="2">
        <f t="shared" si="297"/>
        <v>33292.495279034061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167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167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167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405</v>
      </c>
      <c r="G275" s="166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950630.80618602037</v>
      </c>
      <c r="J275" s="11">
        <f t="shared" ref="J275:J297" si="299">$I275*VLOOKUP($G275,alloc,6)</f>
        <v>470678.78587982018</v>
      </c>
      <c r="K275" s="11">
        <f t="shared" ref="K275:K297" si="300">$I275*VLOOKUP($G275,alloc,7)</f>
        <v>239397.8717624105</v>
      </c>
      <c r="L275" s="11">
        <f t="shared" ref="L275:L297" si="301">$I275*VLOOKUP($G275,alloc,8)</f>
        <v>3232.7392808238587</v>
      </c>
      <c r="M275" s="11">
        <f t="shared" ref="M275:M297" si="302">$I275*VLOOKUP($G275,alloc,9)</f>
        <v>120394.76100985921</v>
      </c>
      <c r="N275" s="11">
        <f t="shared" ref="N275:N297" si="303">$I275*VLOOKUP($G275,alloc,10)</f>
        <v>116926.64825310656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199</v>
      </c>
      <c r="G276" s="166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7" t="s">
        <v>413</v>
      </c>
      <c r="G277" s="166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406</v>
      </c>
      <c r="G278" s="166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166">
        <v>12.4</v>
      </c>
      <c r="H279" s="11" t="str">
        <f t="shared" si="298"/>
        <v>Composite of Accts. 374-379 - Demand</v>
      </c>
      <c r="I279" s="2">
        <f>'O and M Class.'!K111</f>
        <v>3444977.8442807291</v>
      </c>
      <c r="J279" s="11">
        <f t="shared" si="299"/>
        <v>1705686.3490826548</v>
      </c>
      <c r="K279" s="11">
        <f t="shared" si="300"/>
        <v>867550.63987278519</v>
      </c>
      <c r="L279" s="11">
        <f t="shared" si="301"/>
        <v>11715.079215090122</v>
      </c>
      <c r="M279" s="11">
        <f t="shared" si="302"/>
        <v>436296.91100635164</v>
      </c>
      <c r="N279" s="11">
        <f t="shared" si="303"/>
        <v>423728.86510384764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407</v>
      </c>
      <c r="G280" s="166">
        <v>12.4</v>
      </c>
      <c r="H280" s="11" t="str">
        <f t="shared" si="298"/>
        <v>Composite of Accts. 374-379 - Demand</v>
      </c>
      <c r="I280" s="2">
        <f>'O and M Class.'!K112</f>
        <v>484493.92707599961</v>
      </c>
      <c r="J280" s="11">
        <f t="shared" si="299"/>
        <v>239883.88749696626</v>
      </c>
      <c r="K280" s="11">
        <f t="shared" si="300"/>
        <v>122010.36855638196</v>
      </c>
      <c r="L280" s="11">
        <f t="shared" si="301"/>
        <v>1647.5823623505742</v>
      </c>
      <c r="M280" s="11">
        <f t="shared" si="302"/>
        <v>61359.8151684861</v>
      </c>
      <c r="N280" s="11">
        <f t="shared" si="303"/>
        <v>59592.273491814754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408</v>
      </c>
      <c r="G281" s="166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409</v>
      </c>
      <c r="G282" s="166">
        <v>12.4</v>
      </c>
      <c r="H282" s="11" t="str">
        <f t="shared" si="298"/>
        <v>Composite of Accts. 374-379 - Demand</v>
      </c>
      <c r="I282" s="2">
        <f>'O and M Class.'!K114</f>
        <v>22312.907654589118</v>
      </c>
      <c r="J282" s="11">
        <f t="shared" si="299"/>
        <v>11047.624604599096</v>
      </c>
      <c r="K282" s="11">
        <f t="shared" si="300"/>
        <v>5619.0716423033455</v>
      </c>
      <c r="L282" s="11">
        <f t="shared" si="301"/>
        <v>75.877840876819619</v>
      </c>
      <c r="M282" s="11">
        <f t="shared" si="302"/>
        <v>2825.8680099870935</v>
      </c>
      <c r="N282" s="11">
        <f t="shared" si="303"/>
        <v>2744.4655568227658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410</v>
      </c>
      <c r="G283" s="166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411</v>
      </c>
      <c r="G284" s="166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412</v>
      </c>
      <c r="G285" s="166">
        <v>10.4</v>
      </c>
      <c r="H285" s="11" t="str">
        <f t="shared" si="298"/>
        <v>Composite of Accts. 871-879 &amp; 886-893 - Demand</v>
      </c>
      <c r="I285" s="2">
        <f>'O and M Class.'!K117</f>
        <v>114735.03643210654</v>
      </c>
      <c r="J285" s="11">
        <f t="shared" si="299"/>
        <v>56807.908279771669</v>
      </c>
      <c r="K285" s="11">
        <f t="shared" si="300"/>
        <v>28893.786483344942</v>
      </c>
      <c r="L285" s="11">
        <f t="shared" si="301"/>
        <v>390.17088100577251</v>
      </c>
      <c r="M285" s="11">
        <f t="shared" si="302"/>
        <v>14530.874868363901</v>
      </c>
      <c r="N285" s="11">
        <f t="shared" si="303"/>
        <v>14112.295919620254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166">
        <v>10.4</v>
      </c>
      <c r="H286" s="11" t="str">
        <f t="shared" si="298"/>
        <v>Composite of Accts. 871-879 &amp; 886-893 - Demand</v>
      </c>
      <c r="I286" s="2">
        <f>'O and M Class.'!K118</f>
        <v>270923.18869806337</v>
      </c>
      <c r="J286" s="11">
        <f t="shared" si="299"/>
        <v>134140.19059060566</v>
      </c>
      <c r="K286" s="11">
        <f t="shared" si="300"/>
        <v>68226.733620823521</v>
      </c>
      <c r="L286" s="11">
        <f t="shared" si="301"/>
        <v>921.3082812918035</v>
      </c>
      <c r="M286" s="11">
        <f t="shared" si="302"/>
        <v>34311.6721476725</v>
      </c>
      <c r="N286" s="11">
        <f t="shared" si="303"/>
        <v>33323.284057669873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167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200</v>
      </c>
      <c r="G288" s="166">
        <v>10.4</v>
      </c>
      <c r="H288" s="11" t="str">
        <f t="shared" si="298"/>
        <v>Composite of Accts. 871-879 &amp; 886-893 - Demand</v>
      </c>
      <c r="I288" s="2">
        <f>'O and M Class.'!K$120</f>
        <v>1100.6238974289749</v>
      </c>
      <c r="J288" s="11">
        <f t="shared" si="299"/>
        <v>544.94375353833743</v>
      </c>
      <c r="K288" s="11">
        <f t="shared" si="300"/>
        <v>277.17071332084186</v>
      </c>
      <c r="L288" s="11">
        <f t="shared" si="301"/>
        <v>3.7428095991409078</v>
      </c>
      <c r="M288" s="11">
        <f t="shared" si="302"/>
        <v>139.39097095362979</v>
      </c>
      <c r="N288" s="11">
        <f t="shared" si="303"/>
        <v>135.37565001702498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201</v>
      </c>
      <c r="G289" s="166">
        <v>12.4</v>
      </c>
      <c r="H289" s="11" t="str">
        <f t="shared" si="298"/>
        <v>Composite of Accts. 374-379 - Demand</v>
      </c>
      <c r="I289" s="2">
        <f>'O and M Class.'!K$121</f>
        <v>308.86009704748483</v>
      </c>
      <c r="J289" s="11">
        <f t="shared" si="299"/>
        <v>152.92361086874635</v>
      </c>
      <c r="K289" s="11">
        <f t="shared" si="300"/>
        <v>77.780405836154557</v>
      </c>
      <c r="L289" s="11">
        <f t="shared" si="301"/>
        <v>1.0503174960323061</v>
      </c>
      <c r="M289" s="11">
        <f t="shared" si="302"/>
        <v>39.116276610793363</v>
      </c>
      <c r="N289" s="11">
        <f t="shared" si="303"/>
        <v>37.989486235758278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202</v>
      </c>
      <c r="G290" s="166">
        <v>12.4</v>
      </c>
      <c r="H290" s="11" t="str">
        <f t="shared" si="298"/>
        <v>Composite of Accts. 374-379 - Demand</v>
      </c>
      <c r="I290" s="2">
        <f>'O and M Class.'!K$122</f>
        <v>30023.101548851871</v>
      </c>
      <c r="J290" s="11">
        <f t="shared" si="299"/>
        <v>14865.115766714312</v>
      </c>
      <c r="K290" s="11">
        <f t="shared" si="300"/>
        <v>7560.7339544763499</v>
      </c>
      <c r="L290" s="11">
        <f t="shared" si="301"/>
        <v>102.09732219654673</v>
      </c>
      <c r="M290" s="11">
        <f t="shared" si="302"/>
        <v>3802.3427309817712</v>
      </c>
      <c r="N290" s="11">
        <f t="shared" si="303"/>
        <v>3692.8117744828942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203</v>
      </c>
      <c r="G291" s="166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204</v>
      </c>
      <c r="G292" s="166">
        <v>12.4</v>
      </c>
      <c r="H292" s="11" t="str">
        <f t="shared" si="298"/>
        <v>Composite of Accts. 374-379 - Demand</v>
      </c>
      <c r="I292" s="2">
        <f>'O and M Class.'!K$124</f>
        <v>37.649089638392894</v>
      </c>
      <c r="J292" s="11">
        <f t="shared" si="299"/>
        <v>18.640914732792382</v>
      </c>
      <c r="K292" s="11">
        <f t="shared" si="300"/>
        <v>9.4811906731537032</v>
      </c>
      <c r="L292" s="11">
        <f t="shared" si="301"/>
        <v>0.12803045111655573</v>
      </c>
      <c r="M292" s="11">
        <f t="shared" si="302"/>
        <v>4.7681530198234565</v>
      </c>
      <c r="N292" s="11">
        <f t="shared" si="303"/>
        <v>4.6308007615067988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205</v>
      </c>
      <c r="G293" s="166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206</v>
      </c>
      <c r="G294" s="166">
        <v>12.4</v>
      </c>
      <c r="H294" s="11" t="str">
        <f t="shared" si="298"/>
        <v>Composite of Accts. 374-379 - Demand</v>
      </c>
      <c r="I294" s="2">
        <f>'O and M Class.'!K$126</f>
        <v>4224.8530064507568</v>
      </c>
      <c r="J294" s="11">
        <f t="shared" si="299"/>
        <v>2091.8201584220797</v>
      </c>
      <c r="K294" s="11">
        <f t="shared" si="300"/>
        <v>1063.9470251455507</v>
      </c>
      <c r="L294" s="11">
        <f t="shared" si="301"/>
        <v>14.367142512934256</v>
      </c>
      <c r="M294" s="11">
        <f t="shared" si="302"/>
        <v>535.06594221804653</v>
      </c>
      <c r="N294" s="11">
        <f t="shared" si="303"/>
        <v>519.65273815214596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207</v>
      </c>
      <c r="G295" s="166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208</v>
      </c>
      <c r="G296" s="166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414</v>
      </c>
      <c r="D297" s="1"/>
      <c r="E297" s="1"/>
      <c r="F297" s="1" t="s">
        <v>114</v>
      </c>
      <c r="G297" s="166">
        <v>10.4</v>
      </c>
      <c r="H297" s="11" t="str">
        <f t="shared" si="298"/>
        <v>Composite of Accts. 871-879 &amp; 886-893 - Demand</v>
      </c>
      <c r="I297" s="2">
        <f>'O and M Class.'!K$129</f>
        <v>8482.9425460042348</v>
      </c>
      <c r="J297" s="11">
        <f t="shared" si="299"/>
        <v>4200.0964751611891</v>
      </c>
      <c r="K297" s="11">
        <f t="shared" si="300"/>
        <v>2136.2640244574918</v>
      </c>
      <c r="L297" s="11">
        <f t="shared" si="301"/>
        <v>28.847310025079974</v>
      </c>
      <c r="M297" s="11">
        <f t="shared" si="302"/>
        <v>1074.3411993811371</v>
      </c>
      <c r="N297" s="11">
        <f t="shared" si="303"/>
        <v>1043.393536979336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167"/>
      <c r="H298" s="11"/>
      <c r="I298" s="2">
        <f>'O and M Class.'!K$130</f>
        <v>5332251.7405129299</v>
      </c>
      <c r="J298" s="2">
        <f t="shared" ref="J298:X298" si="316">SUM(J275:J297)</f>
        <v>2640118.2866138546</v>
      </c>
      <c r="K298" s="2">
        <f t="shared" si="316"/>
        <v>1342823.849251959</v>
      </c>
      <c r="L298" s="2">
        <f t="shared" si="316"/>
        <v>18132.990793719804</v>
      </c>
      <c r="M298" s="2">
        <f t="shared" si="316"/>
        <v>675314.92748388567</v>
      </c>
      <c r="N298" s="2">
        <f t="shared" si="316"/>
        <v>655861.6863695106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167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219</v>
      </c>
      <c r="E300" s="1"/>
      <c r="G300" s="167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166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216</v>
      </c>
      <c r="G302" s="166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217</v>
      </c>
      <c r="G303" s="166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166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218</v>
      </c>
      <c r="G305" s="166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220</v>
      </c>
      <c r="E306" s="1"/>
      <c r="G306" s="166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166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225</v>
      </c>
      <c r="E308" s="1"/>
      <c r="G308" s="166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166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221</v>
      </c>
      <c r="G310" s="166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222</v>
      </c>
      <c r="G311" s="166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223</v>
      </c>
      <c r="G312" s="166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224</v>
      </c>
      <c r="E313" s="1"/>
      <c r="G313" s="166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166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230</v>
      </c>
      <c r="E315" s="1"/>
      <c r="G315" s="166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166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226</v>
      </c>
      <c r="G317" s="166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227</v>
      </c>
      <c r="G318" s="166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228</v>
      </c>
      <c r="G319" s="166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229</v>
      </c>
      <c r="E320" s="1"/>
      <c r="G320" s="166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167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167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167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209</v>
      </c>
      <c r="G324" s="166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-777621.29855096422</v>
      </c>
      <c r="J324" s="11">
        <f t="shared" ref="J324:J336" si="323">$I324*VLOOKUP($G324,alloc,6)</f>
        <v>-385017.87054924859</v>
      </c>
      <c r="K324" s="11">
        <f t="shared" ref="K324:K336" si="324">$I324*VLOOKUP($G324,alloc,7)</f>
        <v>-195828.79357456334</v>
      </c>
      <c r="L324" s="11">
        <f t="shared" ref="L324:L336" si="325">$I324*VLOOKUP($G324,alloc,8)</f>
        <v>-2644.3987519367724</v>
      </c>
      <c r="M324" s="11">
        <f t="shared" ref="M324:M336" si="326">$I324*VLOOKUP($G324,alloc,9)</f>
        <v>-98483.585621250924</v>
      </c>
      <c r="N324" s="11">
        <f t="shared" ref="N324:N336" si="327">$I324*VLOOKUP($G324,alloc,10)</f>
        <v>-95646.650053964651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166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1996.6823039696826</v>
      </c>
      <c r="J325" s="11">
        <f t="shared" si="323"/>
        <v>988.60251162139605</v>
      </c>
      <c r="K325" s="11">
        <f t="shared" si="324"/>
        <v>502.82558806796419</v>
      </c>
      <c r="L325" s="11">
        <f t="shared" si="325"/>
        <v>6.7899685907144978</v>
      </c>
      <c r="M325" s="11">
        <f t="shared" si="326"/>
        <v>252.87428856161566</v>
      </c>
      <c r="N325" s="11">
        <f t="shared" si="327"/>
        <v>245.58994712799242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210</v>
      </c>
      <c r="G326" s="166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211</v>
      </c>
      <c r="G327" s="166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8612446.4306334089</v>
      </c>
      <c r="J327" s="11">
        <f t="shared" si="323"/>
        <v>4264216.7737958757</v>
      </c>
      <c r="K327" s="11">
        <f t="shared" si="324"/>
        <v>2168877.0579963219</v>
      </c>
      <c r="L327" s="11">
        <f t="shared" si="325"/>
        <v>29287.704226630918</v>
      </c>
      <c r="M327" s="11">
        <f t="shared" si="326"/>
        <v>1090742.5080051783</v>
      </c>
      <c r="N327" s="11">
        <f t="shared" si="327"/>
        <v>1059322.3866094032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166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42931.642764415439</v>
      </c>
      <c r="J328" s="11">
        <f t="shared" si="323"/>
        <v>21256.426112733294</v>
      </c>
      <c r="K328" s="11">
        <f t="shared" si="324"/>
        <v>10811.498893350601</v>
      </c>
      <c r="L328" s="11">
        <f t="shared" si="325"/>
        <v>145.99443553869565</v>
      </c>
      <c r="M328" s="11">
        <f t="shared" si="326"/>
        <v>5437.1737553085613</v>
      </c>
      <c r="N328" s="11">
        <f t="shared" si="327"/>
        <v>5280.5495674842914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166">
        <v>9.4</v>
      </c>
      <c r="H329" s="11" t="str">
        <f t="shared" si="322"/>
        <v>Allocated Net Plant - Demand</v>
      </c>
      <c r="I329" s="2">
        <f>'O and M Class.'!K$161</f>
        <v>3343.3582674717218</v>
      </c>
      <c r="J329" s="11">
        <f t="shared" si="323"/>
        <v>1655.3722011265388</v>
      </c>
      <c r="K329" s="11">
        <f t="shared" si="324"/>
        <v>841.95972670316428</v>
      </c>
      <c r="L329" s="11">
        <f t="shared" si="325"/>
        <v>11.369509099422213</v>
      </c>
      <c r="M329" s="11">
        <f t="shared" si="326"/>
        <v>423.42707280604247</v>
      </c>
      <c r="N329" s="11">
        <f t="shared" si="327"/>
        <v>411.22975773655372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166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11027.320402217872</v>
      </c>
      <c r="J330" s="11">
        <f t="shared" si="323"/>
        <v>5459.8754265575844</v>
      </c>
      <c r="K330" s="11">
        <f t="shared" si="324"/>
        <v>2777.016080642969</v>
      </c>
      <c r="L330" s="11">
        <f t="shared" si="325"/>
        <v>37.499786031028705</v>
      </c>
      <c r="M330" s="11">
        <f t="shared" si="326"/>
        <v>1396.5796140466894</v>
      </c>
      <c r="N330" s="11">
        <f t="shared" si="327"/>
        <v>1356.3494949396018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212</v>
      </c>
      <c r="G331" s="166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1132886.2162980675</v>
      </c>
      <c r="J331" s="11">
        <f t="shared" si="323"/>
        <v>560917.55638183642</v>
      </c>
      <c r="K331" s="11">
        <f t="shared" si="324"/>
        <v>285295.35058814043</v>
      </c>
      <c r="L331" s="11">
        <f t="shared" si="325"/>
        <v>3852.5216606687909</v>
      </c>
      <c r="M331" s="11">
        <f t="shared" si="326"/>
        <v>143476.90436183897</v>
      </c>
      <c r="N331" s="11">
        <f t="shared" si="327"/>
        <v>139343.88330558286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7" t="s">
        <v>415</v>
      </c>
      <c r="G332" s="166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213</v>
      </c>
      <c r="G333" s="166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214</v>
      </c>
      <c r="G334" s="166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215</v>
      </c>
      <c r="G335" s="166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-7883.9777507995923</v>
      </c>
      <c r="J335" s="11">
        <f t="shared" si="323"/>
        <v>-3903.5354750787769</v>
      </c>
      <c r="K335" s="11">
        <f t="shared" si="324"/>
        <v>-1985.4263950649724</v>
      </c>
      <c r="L335" s="11">
        <f t="shared" si="325"/>
        <v>-26.81045511917052</v>
      </c>
      <c r="M335" s="11">
        <f t="shared" si="326"/>
        <v>-998.48396552891234</v>
      </c>
      <c r="N335" s="11">
        <f t="shared" si="327"/>
        <v>-969.72146000776092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166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7849.3427690569397</v>
      </c>
      <c r="J336" s="11">
        <f t="shared" si="323"/>
        <v>3886.3869132506516</v>
      </c>
      <c r="K336" s="11">
        <f t="shared" si="324"/>
        <v>1976.7042488187476</v>
      </c>
      <c r="L336" s="11">
        <f t="shared" si="325"/>
        <v>26.692674519971021</v>
      </c>
      <c r="M336" s="11">
        <f t="shared" si="326"/>
        <v>994.09754093341951</v>
      </c>
      <c r="N336" s="11">
        <f t="shared" si="327"/>
        <v>965.46139153415049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166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166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0</v>
      </c>
      <c r="J338" s="11">
        <f>$I338*VLOOKUP($G338,alloc,6)</f>
        <v>0</v>
      </c>
      <c r="K338" s="11">
        <f>$I338*VLOOKUP($G338,alloc,7)</f>
        <v>0</v>
      </c>
      <c r="L338" s="11">
        <f>$I338*VLOOKUP($G338,alloc,8)</f>
        <v>0</v>
      </c>
      <c r="M338" s="11">
        <f>$I338*VLOOKUP($G338,alloc,9)</f>
        <v>0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167"/>
      <c r="H339" s="11"/>
      <c r="I339" s="2">
        <f>'O and M Class.'!K$171</f>
        <v>9026975.717136845</v>
      </c>
      <c r="J339" s="2">
        <f t="shared" ref="J339:X339" si="339">SUM(J324:J338)</f>
        <v>4469459.5873186728</v>
      </c>
      <c r="K339" s="2">
        <f t="shared" si="339"/>
        <v>2273268.193152417</v>
      </c>
      <c r="L339" s="2">
        <f t="shared" si="339"/>
        <v>30697.363054023594</v>
      </c>
      <c r="M339" s="2">
        <f t="shared" si="339"/>
        <v>1143241.4950518939</v>
      </c>
      <c r="N339" s="2">
        <f t="shared" si="339"/>
        <v>1110309.0785598361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167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167"/>
      <c r="H341" s="11"/>
      <c r="I341" s="2">
        <f>'O and M Class.'!K$173</f>
        <v>14832390.991878914</v>
      </c>
      <c r="J341" s="2">
        <f>J339+J320+J313+J306+J298+J271+J247+J221+J199</f>
        <v>7343851.8279895093</v>
      </c>
      <c r="K341" s="2">
        <f t="shared" ref="K341:X341" si="340">K339+K320+K313+K306+K298+K271+K247+K221+K199</f>
        <v>3735249.0719819246</v>
      </c>
      <c r="L341" s="2">
        <f t="shared" si="340"/>
        <v>50439.405788204778</v>
      </c>
      <c r="M341" s="2">
        <f t="shared" si="340"/>
        <v>1878481.2748037693</v>
      </c>
      <c r="N341" s="2">
        <f t="shared" si="340"/>
        <v>1824369.4113155035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167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16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167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167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4" t="s">
        <v>301</v>
      </c>
      <c r="B346" s="1"/>
      <c r="C346" s="64" t="s">
        <v>299</v>
      </c>
      <c r="D346" s="1"/>
      <c r="E346" s="1"/>
      <c r="F346" s="1"/>
      <c r="G346" s="168" t="s">
        <v>38</v>
      </c>
      <c r="H346" s="13" t="s">
        <v>38</v>
      </c>
      <c r="I346" s="3" t="s">
        <v>1</v>
      </c>
      <c r="J346" s="3" t="s">
        <v>56</v>
      </c>
      <c r="K346" s="3" t="s">
        <v>608</v>
      </c>
      <c r="L346" s="3" t="s">
        <v>608</v>
      </c>
      <c r="M346" s="68" t="s">
        <v>609</v>
      </c>
      <c r="N346" s="68" t="s">
        <v>609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5" t="s">
        <v>300</v>
      </c>
      <c r="B347" s="14"/>
      <c r="C347" s="65" t="s">
        <v>300</v>
      </c>
      <c r="D347" s="1"/>
      <c r="E347" s="1"/>
      <c r="F347" s="1"/>
      <c r="G347" s="168" t="s">
        <v>39</v>
      </c>
      <c r="H347" s="13" t="s">
        <v>21</v>
      </c>
      <c r="I347" s="3" t="s">
        <v>2</v>
      </c>
      <c r="J347" s="3" t="s">
        <v>508</v>
      </c>
      <c r="K347" s="68" t="s">
        <v>610</v>
      </c>
      <c r="L347" s="68" t="s">
        <v>611</v>
      </c>
      <c r="M347" s="68" t="s">
        <v>610</v>
      </c>
      <c r="N347" s="68" t="s">
        <v>611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167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167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2">
        <v>7500</v>
      </c>
      <c r="D350" s="1"/>
      <c r="E350" s="1"/>
      <c r="F350" s="1" t="s">
        <v>79</v>
      </c>
      <c r="G350" s="166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2">
        <v>7510</v>
      </c>
      <c r="D351" s="1"/>
      <c r="E351" s="1"/>
      <c r="F351" s="1" t="s">
        <v>72</v>
      </c>
      <c r="G351" s="166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166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166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166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2">
        <v>7560</v>
      </c>
      <c r="D355" s="1"/>
      <c r="E355" s="1"/>
      <c r="F355" s="1" t="s">
        <v>76</v>
      </c>
      <c r="G355" s="166">
        <v>18.399999999999999</v>
      </c>
      <c r="H355" s="11" t="str">
        <f t="shared" si="342"/>
        <v>Gas Costs</v>
      </c>
      <c r="I355" s="2">
        <f>'O and M Class.'!L$19</f>
        <v>0</v>
      </c>
      <c r="J355" s="11">
        <f t="shared" si="343"/>
        <v>0</v>
      </c>
      <c r="K355" s="11">
        <f t="shared" si="355"/>
        <v>0</v>
      </c>
      <c r="L355" s="11">
        <f t="shared" si="356"/>
        <v>0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166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166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167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2">
        <v>7610</v>
      </c>
      <c r="D359" s="1"/>
      <c r="E359" s="1"/>
      <c r="F359" s="1" t="s">
        <v>88</v>
      </c>
      <c r="G359" s="166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166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166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166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166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166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166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166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166"/>
      <c r="H367" s="11"/>
      <c r="I367" s="2">
        <f>'O and M Class.'!L$31</f>
        <v>0</v>
      </c>
      <c r="J367" s="2">
        <f t="shared" ref="J367:X367" si="375">SUM(J350:J366)</f>
        <v>0</v>
      </c>
      <c r="K367" s="2">
        <f t="shared" si="375"/>
        <v>0</v>
      </c>
      <c r="L367" s="2">
        <f t="shared" si="375"/>
        <v>0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166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166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166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391</v>
      </c>
      <c r="G371" s="166">
        <v>18.399999999999999</v>
      </c>
      <c r="H371" s="11" t="str">
        <f t="shared" ref="H371:H386" si="376">VLOOKUP($G371,alloc,3)</f>
        <v>Gas Costs</v>
      </c>
      <c r="I371" s="2">
        <f>'O and M Class.'!L35</f>
        <v>81272.137245381979</v>
      </c>
      <c r="J371" s="11">
        <f t="shared" ref="J371:J386" si="377">$I371*VLOOKUP($G371,alloc,6)</f>
        <v>48575.168599113458</v>
      </c>
      <c r="K371" s="11">
        <f t="shared" ref="K371:K386" si="378">$I371*VLOOKUP($G371,alloc,7)</f>
        <v>31210.900105150122</v>
      </c>
      <c r="L371" s="11">
        <f t="shared" ref="L371:L386" si="379">$I371*VLOOKUP($G371,alloc,8)</f>
        <v>1486.0685411184118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7" t="s">
        <v>393</v>
      </c>
      <c r="G372" s="166">
        <v>18.399999999999999</v>
      </c>
      <c r="H372" s="11" t="str">
        <f t="shared" si="376"/>
        <v>Gas Costs</v>
      </c>
      <c r="I372" s="2">
        <f>'O and M Class.'!L36</f>
        <v>56991987.583865479</v>
      </c>
      <c r="J372" s="11">
        <f t="shared" si="377"/>
        <v>34063278.01281184</v>
      </c>
      <c r="K372" s="11">
        <f t="shared" si="378"/>
        <v>21886605.810591679</v>
      </c>
      <c r="L372" s="11">
        <f t="shared" si="379"/>
        <v>1042103.7604619665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394</v>
      </c>
      <c r="G373" s="166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392</v>
      </c>
      <c r="G374" s="166">
        <v>18.399999999999999</v>
      </c>
      <c r="H374" s="11" t="str">
        <f t="shared" si="376"/>
        <v>Gas Costs</v>
      </c>
      <c r="I374" s="2">
        <f>'O and M Class.'!L38</f>
        <v>-17551.962109324333</v>
      </c>
      <c r="J374" s="11">
        <f t="shared" si="377"/>
        <v>-10490.551222142569</v>
      </c>
      <c r="K374" s="11">
        <f t="shared" si="378"/>
        <v>-6740.4716377706609</v>
      </c>
      <c r="L374" s="11">
        <f t="shared" si="379"/>
        <v>-320.93924941110561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395</v>
      </c>
      <c r="G375" s="166">
        <v>18.399999999999999</v>
      </c>
      <c r="H375" s="11" t="str">
        <f t="shared" si="376"/>
        <v>Gas Costs</v>
      </c>
      <c r="I375" s="2">
        <f>'O and M Class.'!L39</f>
        <v>45436441.511870168</v>
      </c>
      <c r="J375" s="11">
        <f t="shared" si="377"/>
        <v>27156697.015596956</v>
      </c>
      <c r="K375" s="11">
        <f t="shared" si="378"/>
        <v>17448934.963760357</v>
      </c>
      <c r="L375" s="11">
        <f t="shared" si="379"/>
        <v>830809.53251286177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396</v>
      </c>
      <c r="G376" s="166">
        <v>18.399999999999999</v>
      </c>
      <c r="H376" s="11" t="str">
        <f t="shared" si="376"/>
        <v>Gas Costs</v>
      </c>
      <c r="I376" s="2">
        <f>'O and M Class.'!L40</f>
        <v>23451444.652359258</v>
      </c>
      <c r="J376" s="11">
        <f t="shared" si="377"/>
        <v>14016585.714261593</v>
      </c>
      <c r="K376" s="11">
        <f t="shared" si="378"/>
        <v>9006047.1051268186</v>
      </c>
      <c r="L376" s="11">
        <f t="shared" si="379"/>
        <v>428811.83297084959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397</v>
      </c>
      <c r="G377" s="166">
        <v>18.399999999999999</v>
      </c>
      <c r="H377" s="11" t="str">
        <f t="shared" si="376"/>
        <v>Gas Costs</v>
      </c>
      <c r="I377" s="2">
        <f>'O and M Class.'!L41</f>
        <v>6473398.3703446072</v>
      </c>
      <c r="J377" s="11">
        <f t="shared" si="377"/>
        <v>3869055.5940385703</v>
      </c>
      <c r="K377" s="11">
        <f t="shared" si="378"/>
        <v>2485976.0887997001</v>
      </c>
      <c r="L377" s="11">
        <f t="shared" si="379"/>
        <v>118366.68750633766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398</v>
      </c>
      <c r="G378" s="166">
        <v>18.399999999999999</v>
      </c>
      <c r="H378" s="11" t="str">
        <f t="shared" si="376"/>
        <v>Gas Costs</v>
      </c>
      <c r="I378" s="2">
        <f>'O and M Class.'!L42</f>
        <v>4552017.5884690257</v>
      </c>
      <c r="J378" s="11">
        <f t="shared" si="377"/>
        <v>2720674.3826412279</v>
      </c>
      <c r="K378" s="11">
        <f t="shared" si="378"/>
        <v>1748109.1435018945</v>
      </c>
      <c r="L378" s="11">
        <f t="shared" si="379"/>
        <v>83234.062325903607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399</v>
      </c>
      <c r="G379" s="166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400</v>
      </c>
      <c r="G380" s="166">
        <v>18.399999999999999</v>
      </c>
      <c r="H380" s="11" t="str">
        <f t="shared" si="376"/>
        <v>Gas Costs</v>
      </c>
      <c r="I380" s="2">
        <f>'O and M Class.'!L44</f>
        <v>-1182255.0598540921</v>
      </c>
      <c r="J380" s="11">
        <f t="shared" si="377"/>
        <v>-706616.5700328087</v>
      </c>
      <c r="K380" s="11">
        <f t="shared" si="378"/>
        <v>-454020.84678179206</v>
      </c>
      <c r="L380" s="11">
        <f t="shared" si="379"/>
        <v>-21617.643039491519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401</v>
      </c>
      <c r="G381" s="166">
        <v>18.399999999999999</v>
      </c>
      <c r="H381" s="11" t="str">
        <f t="shared" si="376"/>
        <v>Gas Costs</v>
      </c>
      <c r="I381" s="2">
        <f>'O and M Class.'!L45</f>
        <v>-92651830.938525483</v>
      </c>
      <c r="J381" s="11">
        <f t="shared" si="377"/>
        <v>-55376645.199658044</v>
      </c>
      <c r="K381" s="11">
        <f t="shared" si="378"/>
        <v>-35581038.446800418</v>
      </c>
      <c r="L381" s="11">
        <f t="shared" si="379"/>
        <v>-1694147.2920670349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166">
        <v>18.399999999999999</v>
      </c>
      <c r="H382" s="11" t="str">
        <f t="shared" si="376"/>
        <v>Gas Costs</v>
      </c>
      <c r="I382" s="2">
        <f>'O and M Class.'!L46</f>
        <v>6250360.1010106523</v>
      </c>
      <c r="J382" s="11">
        <f t="shared" si="377"/>
        <v>3735748.8802721994</v>
      </c>
      <c r="K382" s="11">
        <f t="shared" si="378"/>
        <v>2400322.8086012248</v>
      </c>
      <c r="L382" s="11">
        <f t="shared" si="379"/>
        <v>114288.41213722868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402</v>
      </c>
      <c r="G383" s="166">
        <v>18.399999999999999</v>
      </c>
      <c r="H383" s="11" t="str">
        <f t="shared" si="376"/>
        <v>Gas Costs</v>
      </c>
      <c r="I383" s="2">
        <f>'O and M Class.'!L47</f>
        <v>15070639.332660321</v>
      </c>
      <c r="J383" s="11">
        <f t="shared" si="377"/>
        <v>9007500.8642891645</v>
      </c>
      <c r="K383" s="11">
        <f t="shared" si="378"/>
        <v>5787570.4352678964</v>
      </c>
      <c r="L383" s="11">
        <f t="shared" si="379"/>
        <v>275568.03310326207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403</v>
      </c>
      <c r="G384" s="166">
        <v>18.399999999999999</v>
      </c>
      <c r="H384" s="11" t="str">
        <f t="shared" si="376"/>
        <v>Gas Costs</v>
      </c>
      <c r="I384" s="2">
        <f>'O and M Class.'!L48</f>
        <v>-17546750.989506993</v>
      </c>
      <c r="J384" s="11">
        <f t="shared" si="377"/>
        <v>-10487436.611990837</v>
      </c>
      <c r="K384" s="11">
        <f t="shared" si="378"/>
        <v>-6738470.4139125524</v>
      </c>
      <c r="L384" s="11">
        <f t="shared" si="379"/>
        <v>-320843.9636036072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404</v>
      </c>
      <c r="G385" s="166">
        <v>18.399999999999999</v>
      </c>
      <c r="H385" s="11" t="str">
        <f t="shared" si="376"/>
        <v>Gas Costs</v>
      </c>
      <c r="I385" s="2">
        <f>'O and M Class.'!L49</f>
        <v>-21929.820379914829</v>
      </c>
      <c r="J385" s="11">
        <f t="shared" si="377"/>
        <v>-13107.133125912302</v>
      </c>
      <c r="K385" s="11">
        <f t="shared" si="378"/>
        <v>-8421.6984614896246</v>
      </c>
      <c r="L385" s="11">
        <f t="shared" si="379"/>
        <v>-400.98879251290538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166">
        <v>18.399999999999999</v>
      </c>
      <c r="H386" s="11" t="str">
        <f t="shared" si="376"/>
        <v>Gas Costs</v>
      </c>
      <c r="I386" s="2">
        <f>'O and M Class.'!L50</f>
        <v>31821874.735359967</v>
      </c>
      <c r="J386" s="11">
        <f t="shared" si="377"/>
        <v>19019469.436898705</v>
      </c>
      <c r="K386" s="11">
        <f t="shared" si="378"/>
        <v>12220539.37778479</v>
      </c>
      <c r="L386" s="11">
        <f t="shared" si="379"/>
        <v>581865.9206764776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167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166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166"/>
      <c r="H389" s="11"/>
      <c r="I389" s="2">
        <f>'O and M Class.'!L$53</f>
        <v>78709117.242809042</v>
      </c>
      <c r="J389" s="2">
        <f t="shared" ref="J389:X389" si="393">SUM(J371:J388)</f>
        <v>47043289.003379628</v>
      </c>
      <c r="K389" s="2">
        <f t="shared" si="393"/>
        <v>30226624.755945489</v>
      </c>
      <c r="L389" s="2">
        <f t="shared" si="393"/>
        <v>1439203.4834839485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3"/>
      <c r="G390" s="166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16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166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2">
        <v>8140</v>
      </c>
      <c r="D393" s="1"/>
      <c r="E393" s="1"/>
      <c r="F393" s="1" t="s">
        <v>79</v>
      </c>
      <c r="G393" s="166">
        <v>1.5</v>
      </c>
      <c r="H393" s="11" t="str">
        <f t="shared" ref="H393:H405" si="394">VLOOKUP($G393,alloc,3)</f>
        <v>Winter Volumes</v>
      </c>
      <c r="I393" s="2">
        <f>'O and M Class.'!L$57</f>
        <v>0</v>
      </c>
      <c r="J393" s="11">
        <f t="shared" ref="J393:J405" si="395">$I393*VLOOKUP($G393,alloc,6)</f>
        <v>0</v>
      </c>
      <c r="K393" s="11">
        <f t="shared" ref="K393:K405" si="396">$I393*VLOOKUP($G393,alloc,7)</f>
        <v>0</v>
      </c>
      <c r="L393" s="11">
        <f t="shared" ref="L393:L405" si="397">$I393*VLOOKUP($G393,alloc,8)</f>
        <v>0</v>
      </c>
      <c r="M393" s="11">
        <f t="shared" ref="M393:M405" si="398">$I393*VLOOKUP($G393,alloc,9)</f>
        <v>0</v>
      </c>
      <c r="N393" s="11">
        <f t="shared" ref="N393:N405" si="399">$I393*VLOOKUP($G393,alloc,10)</f>
        <v>0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2">
        <v>8150</v>
      </c>
      <c r="D394" s="1"/>
      <c r="E394" s="1"/>
      <c r="F394" s="1" t="s">
        <v>89</v>
      </c>
      <c r="G394" s="166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2">
        <v>8160</v>
      </c>
      <c r="D395" s="1"/>
      <c r="E395" s="1"/>
      <c r="F395" s="1" t="s">
        <v>90</v>
      </c>
      <c r="G395" s="166">
        <v>1.5</v>
      </c>
      <c r="H395" s="11" t="str">
        <f t="shared" si="394"/>
        <v>Winter Volumes</v>
      </c>
      <c r="I395" s="2">
        <f>'O and M Class.'!L$59</f>
        <v>67974.897219697974</v>
      </c>
      <c r="J395" s="11">
        <f t="shared" si="395"/>
        <v>26702.559479387277</v>
      </c>
      <c r="K395" s="11">
        <f t="shared" si="396"/>
        <v>15108.281566303003</v>
      </c>
      <c r="L395" s="11">
        <f t="shared" si="397"/>
        <v>792.35024037179141</v>
      </c>
      <c r="M395" s="11">
        <f t="shared" si="398"/>
        <v>12401.957453682313</v>
      </c>
      <c r="N395" s="11">
        <f t="shared" si="399"/>
        <v>12969.748479953587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2">
        <v>8170</v>
      </c>
      <c r="D396" s="1"/>
      <c r="E396" s="1"/>
      <c r="F396" s="1" t="s">
        <v>91</v>
      </c>
      <c r="G396" s="166">
        <v>1.5</v>
      </c>
      <c r="H396" s="11" t="str">
        <f t="shared" si="394"/>
        <v>Winter Volumes</v>
      </c>
      <c r="I396" s="2">
        <f>'O and M Class.'!L$60</f>
        <v>17507.149212763707</v>
      </c>
      <c r="J396" s="11">
        <f t="shared" si="395"/>
        <v>6877.328429896641</v>
      </c>
      <c r="K396" s="11">
        <f t="shared" si="396"/>
        <v>3891.1855780352039</v>
      </c>
      <c r="L396" s="11">
        <f t="shared" si="397"/>
        <v>204.07230395838437</v>
      </c>
      <c r="M396" s="11">
        <f t="shared" si="398"/>
        <v>3194.1632654509513</v>
      </c>
      <c r="N396" s="11">
        <f t="shared" si="399"/>
        <v>3340.3996354225251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2">
        <v>8180</v>
      </c>
      <c r="D397" s="1"/>
      <c r="E397" s="1"/>
      <c r="F397" s="1" t="s">
        <v>92</v>
      </c>
      <c r="G397" s="166">
        <v>1.5</v>
      </c>
      <c r="H397" s="11" t="str">
        <f t="shared" si="394"/>
        <v>Winter Volumes</v>
      </c>
      <c r="I397" s="2">
        <f>'O and M Class.'!L$61</f>
        <v>17816.27931375687</v>
      </c>
      <c r="J397" s="11">
        <f t="shared" si="395"/>
        <v>6998.7639192650149</v>
      </c>
      <c r="K397" s="11">
        <f t="shared" si="396"/>
        <v>3959.8936570092606</v>
      </c>
      <c r="L397" s="11">
        <f t="shared" si="397"/>
        <v>207.67568285039556</v>
      </c>
      <c r="M397" s="11">
        <f t="shared" si="398"/>
        <v>3250.5637679449624</v>
      </c>
      <c r="N397" s="11">
        <f t="shared" si="399"/>
        <v>3399.3822866872356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4">
        <v>8190</v>
      </c>
      <c r="D398" s="1"/>
      <c r="E398" s="1"/>
      <c r="F398" s="1" t="s">
        <v>93</v>
      </c>
      <c r="G398" s="166">
        <v>1.5</v>
      </c>
      <c r="H398" s="11" t="str">
        <f t="shared" si="394"/>
        <v>Winter Volumes</v>
      </c>
      <c r="I398" s="2">
        <f>'O and M Class.'!L$62</f>
        <v>501.73001375950258</v>
      </c>
      <c r="J398" s="11">
        <f t="shared" si="395"/>
        <v>197.09445814541891</v>
      </c>
      <c r="K398" s="11">
        <f t="shared" si="396"/>
        <v>111.51584817618539</v>
      </c>
      <c r="L398" s="11">
        <f t="shared" si="397"/>
        <v>5.8484221861961423</v>
      </c>
      <c r="M398" s="11">
        <f t="shared" si="398"/>
        <v>91.540179366062162</v>
      </c>
      <c r="N398" s="11">
        <f t="shared" si="399"/>
        <v>95.731105885639977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4">
        <v>8200</v>
      </c>
      <c r="D399" s="1"/>
      <c r="E399" s="1"/>
      <c r="F399" s="1" t="s">
        <v>94</v>
      </c>
      <c r="G399" s="166">
        <v>1.5</v>
      </c>
      <c r="H399" s="11" t="str">
        <f t="shared" si="394"/>
        <v>Winter Volumes</v>
      </c>
      <c r="I399" s="2">
        <f>'O and M Class.'!L$63</f>
        <v>1742.5382328970711</v>
      </c>
      <c r="J399" s="11">
        <f t="shared" si="395"/>
        <v>684.52079682669626</v>
      </c>
      <c r="K399" s="11">
        <f t="shared" si="396"/>
        <v>387.30118528267491</v>
      </c>
      <c r="L399" s="11">
        <f t="shared" si="397"/>
        <v>20.311918725386867</v>
      </c>
      <c r="M399" s="11">
        <f t="shared" si="398"/>
        <v>317.92449727370484</v>
      </c>
      <c r="N399" s="11">
        <f t="shared" si="399"/>
        <v>332.47983478860812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4">
        <v>8210</v>
      </c>
      <c r="D400" s="1"/>
      <c r="E400" s="1"/>
      <c r="F400" s="1" t="s">
        <v>95</v>
      </c>
      <c r="G400" s="166">
        <v>1.5</v>
      </c>
      <c r="H400" s="11" t="str">
        <f t="shared" si="394"/>
        <v>Winter Volumes</v>
      </c>
      <c r="I400" s="2">
        <f>'O and M Class.'!L$64</f>
        <v>12987.01376841286</v>
      </c>
      <c r="J400" s="11">
        <f t="shared" si="395"/>
        <v>5101.684913032469</v>
      </c>
      <c r="K400" s="11">
        <f t="shared" si="396"/>
        <v>2886.5282441615309</v>
      </c>
      <c r="L400" s="11">
        <f t="shared" si="397"/>
        <v>151.38328856688216</v>
      </c>
      <c r="M400" s="11">
        <f t="shared" si="398"/>
        <v>2369.4687126289464</v>
      </c>
      <c r="N400" s="11">
        <f t="shared" si="399"/>
        <v>2477.9486100230311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4">
        <v>8220</v>
      </c>
      <c r="D401" s="1"/>
      <c r="E401" s="1"/>
      <c r="F401" s="1" t="s">
        <v>96</v>
      </c>
      <c r="G401" s="166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4">
        <v>8230</v>
      </c>
      <c r="D402" s="1"/>
      <c r="E402" s="1"/>
      <c r="F402" s="1" t="s">
        <v>97</v>
      </c>
      <c r="G402" s="166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4">
        <v>8240</v>
      </c>
      <c r="D403" s="1"/>
      <c r="E403" s="1"/>
      <c r="F403" s="1" t="s">
        <v>78</v>
      </c>
      <c r="G403" s="166">
        <v>1.5</v>
      </c>
      <c r="H403" s="11" t="str">
        <f t="shared" si="394"/>
        <v>Winter Volumes</v>
      </c>
      <c r="I403" s="2">
        <f>'O and M Class.'!L$67</f>
        <v>0</v>
      </c>
      <c r="J403" s="11">
        <f t="shared" si="395"/>
        <v>0</v>
      </c>
      <c r="K403" s="11">
        <f t="shared" si="396"/>
        <v>0</v>
      </c>
      <c r="L403" s="11">
        <f t="shared" si="397"/>
        <v>0</v>
      </c>
      <c r="M403" s="11">
        <f t="shared" si="398"/>
        <v>0</v>
      </c>
      <c r="N403" s="11">
        <f t="shared" si="399"/>
        <v>0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4">
        <v>8250</v>
      </c>
      <c r="D404" s="1"/>
      <c r="E404" s="1"/>
      <c r="F404" s="1" t="s">
        <v>98</v>
      </c>
      <c r="G404" s="166">
        <v>1.5</v>
      </c>
      <c r="H404" s="11" t="str">
        <f t="shared" si="394"/>
        <v>Winter Volumes</v>
      </c>
      <c r="I404" s="2">
        <f>'O and M Class.'!L$68</f>
        <v>4694.0383732300843</v>
      </c>
      <c r="J404" s="11">
        <f t="shared" si="395"/>
        <v>1843.9577547956981</v>
      </c>
      <c r="K404" s="11">
        <f t="shared" si="396"/>
        <v>1043.3094616763899</v>
      </c>
      <c r="L404" s="11">
        <f t="shared" si="397"/>
        <v>54.716117058952662</v>
      </c>
      <c r="M404" s="11">
        <f t="shared" si="398"/>
        <v>856.42298218704536</v>
      </c>
      <c r="N404" s="11">
        <f t="shared" si="399"/>
        <v>895.63205751199814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2">
        <v>8260</v>
      </c>
      <c r="D405" s="1"/>
      <c r="E405" s="1"/>
      <c r="F405" s="1" t="s">
        <v>99</v>
      </c>
      <c r="G405" s="166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167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2">
        <v>8300</v>
      </c>
      <c r="D407" s="1"/>
      <c r="E407" s="1"/>
      <c r="F407" s="1" t="s">
        <v>88</v>
      </c>
      <c r="G407" s="166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166">
        <v>1.5</v>
      </c>
      <c r="H408" s="11" t="str">
        <f t="shared" si="411"/>
        <v>Winter Volumes</v>
      </c>
      <c r="I408" s="2">
        <f>'O and M Class.'!L$72</f>
        <v>8124.1499709061973</v>
      </c>
      <c r="J408" s="11">
        <f t="shared" si="412"/>
        <v>3191.4075149895316</v>
      </c>
      <c r="K408" s="11">
        <f t="shared" si="413"/>
        <v>1805.6951943688211</v>
      </c>
      <c r="L408" s="11">
        <f t="shared" si="414"/>
        <v>94.699255836441694</v>
      </c>
      <c r="M408" s="11">
        <f t="shared" si="415"/>
        <v>1482.2436871197779</v>
      </c>
      <c r="N408" s="11">
        <f t="shared" si="416"/>
        <v>1550.1043185916244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166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166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166">
        <v>1.5</v>
      </c>
      <c r="H411" s="11" t="str">
        <f t="shared" si="411"/>
        <v>Winter Volumes</v>
      </c>
      <c r="I411" s="2">
        <f>'O and M Class.'!L$75</f>
        <v>5944.5277071777764</v>
      </c>
      <c r="J411" s="11">
        <f t="shared" si="412"/>
        <v>2335.1871230455026</v>
      </c>
      <c r="K411" s="11">
        <f t="shared" si="413"/>
        <v>1321.2465491261614</v>
      </c>
      <c r="L411" s="11">
        <f t="shared" si="414"/>
        <v>69.292461634118723</v>
      </c>
      <c r="M411" s="11">
        <f t="shared" si="415"/>
        <v>1084.5736105841518</v>
      </c>
      <c r="N411" s="11">
        <f t="shared" si="416"/>
        <v>1134.2279627878415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166">
        <v>1.5</v>
      </c>
      <c r="H412" s="11" t="str">
        <f t="shared" si="411"/>
        <v>Winter Volumes</v>
      </c>
      <c r="I412" s="2">
        <f>'O and M Class.'!L$76</f>
        <v>0</v>
      </c>
      <c r="J412" s="11">
        <f t="shared" si="412"/>
        <v>0</v>
      </c>
      <c r="K412" s="11">
        <f t="shared" si="413"/>
        <v>0</v>
      </c>
      <c r="L412" s="11">
        <f t="shared" si="414"/>
        <v>0</v>
      </c>
      <c r="M412" s="11">
        <f t="shared" si="415"/>
        <v>0</v>
      </c>
      <c r="N412" s="11">
        <f t="shared" si="416"/>
        <v>0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166">
        <v>1.5</v>
      </c>
      <c r="H413" s="11" t="str">
        <f t="shared" si="411"/>
        <v>Winter Volumes</v>
      </c>
      <c r="I413" s="2">
        <f>'O and M Class.'!L$77</f>
        <v>0</v>
      </c>
      <c r="J413" s="11">
        <f t="shared" si="412"/>
        <v>0</v>
      </c>
      <c r="K413" s="11">
        <f t="shared" si="413"/>
        <v>0</v>
      </c>
      <c r="L413" s="11">
        <f t="shared" si="414"/>
        <v>0</v>
      </c>
      <c r="M413" s="11">
        <f t="shared" si="415"/>
        <v>0</v>
      </c>
      <c r="N413" s="11">
        <f t="shared" si="416"/>
        <v>0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166">
        <v>1.5</v>
      </c>
      <c r="H414" s="11" t="str">
        <f t="shared" si="411"/>
        <v>Winter Volumes</v>
      </c>
      <c r="I414" s="2">
        <f>'O and M Class.'!L$78</f>
        <v>65198.339006220842</v>
      </c>
      <c r="J414" s="11">
        <f t="shared" si="412"/>
        <v>25611.844908628507</v>
      </c>
      <c r="K414" s="11">
        <f t="shared" si="413"/>
        <v>14491.156348167511</v>
      </c>
      <c r="L414" s="11">
        <f t="shared" si="414"/>
        <v>759.98525479859734</v>
      </c>
      <c r="M414" s="11">
        <f t="shared" si="415"/>
        <v>11895.376962358863</v>
      </c>
      <c r="N414" s="11">
        <f t="shared" si="416"/>
        <v>12439.975532267361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167"/>
      <c r="H415" s="11"/>
      <c r="I415" s="2">
        <f>'O and M Class.'!L$79</f>
        <v>202490.66281882286</v>
      </c>
      <c r="J415" s="2">
        <f t="shared" ref="J415:X415" si="429">SUM(J393:J414)</f>
        <v>79544.349298012763</v>
      </c>
      <c r="K415" s="2">
        <f t="shared" si="429"/>
        <v>45006.11363230674</v>
      </c>
      <c r="L415" s="2">
        <f t="shared" si="429"/>
        <v>2360.3349459871474</v>
      </c>
      <c r="M415" s="2">
        <f t="shared" si="429"/>
        <v>36944.235118596785</v>
      </c>
      <c r="N415" s="2">
        <f t="shared" si="429"/>
        <v>38635.629823919451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167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167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167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166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166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166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69">
        <v>8530</v>
      </c>
      <c r="D422" s="1"/>
      <c r="E422" s="1"/>
      <c r="F422" s="1" t="s">
        <v>105</v>
      </c>
      <c r="G422" s="166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166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166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166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166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166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7" t="s">
        <v>109</v>
      </c>
      <c r="G428" s="166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166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166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16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166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166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166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166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166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166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166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167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167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167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167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405</v>
      </c>
      <c r="G443" s="166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871.79851009953654</v>
      </c>
      <c r="J443" s="11">
        <f t="shared" ref="J443:J465" si="466">$I443*VLOOKUP($G443,alloc,6)</f>
        <v>269.97594926901178</v>
      </c>
      <c r="K443" s="11">
        <f t="shared" ref="K443:K465" si="467">$I443*VLOOKUP($G443,alloc,7)</f>
        <v>172.77635388490796</v>
      </c>
      <c r="L443" s="11">
        <f t="shared" ref="L443:L465" si="468">$I443*VLOOKUP($G443,alloc,8)</f>
        <v>11.175384322161213</v>
      </c>
      <c r="M443" s="11">
        <f t="shared" ref="M443:M465" si="469">$I443*VLOOKUP($G443,alloc,9)</f>
        <v>194.95404929965434</v>
      </c>
      <c r="N443" s="11">
        <f t="shared" ref="N443:N465" si="470">$I443*VLOOKUP($G443,alloc,10)</f>
        <v>222.91677332380135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199</v>
      </c>
      <c r="G444" s="166">
        <v>1</v>
      </c>
      <c r="H444" s="11" t="str">
        <f t="shared" si="465"/>
        <v>Mcf</v>
      </c>
      <c r="I444" s="2">
        <f>'O and M Class.'!L108</f>
        <v>986.12287230336733</v>
      </c>
      <c r="J444" s="11">
        <f t="shared" si="466"/>
        <v>305.37957505294378</v>
      </c>
      <c r="K444" s="11">
        <f t="shared" si="467"/>
        <v>195.43359203451232</v>
      </c>
      <c r="L444" s="11">
        <f t="shared" si="468"/>
        <v>12.640881991878381</v>
      </c>
      <c r="M444" s="11">
        <f t="shared" si="469"/>
        <v>220.51958661938716</v>
      </c>
      <c r="N444" s="11">
        <f t="shared" si="470"/>
        <v>252.14923660464569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7" t="s">
        <v>413</v>
      </c>
      <c r="G445" s="166">
        <v>1</v>
      </c>
      <c r="H445" s="11" t="str">
        <f t="shared" si="465"/>
        <v>Mcf</v>
      </c>
      <c r="I445" s="2">
        <f>'O and M Class.'!L109</f>
        <v>2669.6805949620798</v>
      </c>
      <c r="J445" s="11">
        <f t="shared" si="466"/>
        <v>826.73868390490452</v>
      </c>
      <c r="K445" s="11">
        <f t="shared" si="467"/>
        <v>529.08748282005706</v>
      </c>
      <c r="L445" s="11">
        <f t="shared" si="468"/>
        <v>34.222020708329616</v>
      </c>
      <c r="M445" s="11">
        <f t="shared" si="469"/>
        <v>597.0015276409963</v>
      </c>
      <c r="N445" s="11">
        <f t="shared" si="470"/>
        <v>682.63087988779228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406</v>
      </c>
      <c r="G446" s="166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166">
        <v>12.6</v>
      </c>
      <c r="H447" s="11" t="str">
        <f t="shared" si="465"/>
        <v>Composite of Accts. 374-379 - Comm</v>
      </c>
      <c r="I447" s="2">
        <f>'O and M Class.'!L111</f>
        <v>0</v>
      </c>
      <c r="J447" s="11">
        <f t="shared" si="466"/>
        <v>0</v>
      </c>
      <c r="K447" s="11">
        <f t="shared" si="467"/>
        <v>0</v>
      </c>
      <c r="L447" s="11">
        <f t="shared" si="468"/>
        <v>0</v>
      </c>
      <c r="M447" s="11">
        <f t="shared" si="469"/>
        <v>0</v>
      </c>
      <c r="N447" s="11">
        <f t="shared" si="470"/>
        <v>0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407</v>
      </c>
      <c r="G448" s="166">
        <v>12.6</v>
      </c>
      <c r="H448" s="11" t="str">
        <f t="shared" si="465"/>
        <v>Composite of Accts. 374-379 - Comm</v>
      </c>
      <c r="I448" s="2">
        <f>'O and M Class.'!L112</f>
        <v>0</v>
      </c>
      <c r="J448" s="11">
        <f t="shared" si="466"/>
        <v>0</v>
      </c>
      <c r="K448" s="11">
        <f t="shared" si="467"/>
        <v>0</v>
      </c>
      <c r="L448" s="11">
        <f t="shared" si="468"/>
        <v>0</v>
      </c>
      <c r="M448" s="11">
        <f t="shared" si="469"/>
        <v>0</v>
      </c>
      <c r="N448" s="11">
        <f t="shared" si="470"/>
        <v>0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408</v>
      </c>
      <c r="G449" s="166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409</v>
      </c>
      <c r="G450" s="166">
        <v>12.6</v>
      </c>
      <c r="H450" s="11" t="str">
        <f t="shared" si="465"/>
        <v>Composite of Accts. 374-379 - Comm</v>
      </c>
      <c r="I450" s="2">
        <f>'O and M Class.'!L114</f>
        <v>0</v>
      </c>
      <c r="J450" s="11">
        <f t="shared" si="466"/>
        <v>0</v>
      </c>
      <c r="K450" s="11">
        <f t="shared" si="467"/>
        <v>0</v>
      </c>
      <c r="L450" s="11">
        <f t="shared" si="468"/>
        <v>0</v>
      </c>
      <c r="M450" s="11">
        <f t="shared" si="469"/>
        <v>0</v>
      </c>
      <c r="N450" s="11">
        <f t="shared" si="470"/>
        <v>0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410</v>
      </c>
      <c r="G451" s="166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411</v>
      </c>
      <c r="G452" s="166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412</v>
      </c>
      <c r="G453" s="166">
        <v>10.6</v>
      </c>
      <c r="H453" s="11" t="str">
        <f t="shared" si="465"/>
        <v>Composite of Accts. 871-879 &amp; 886-893 - Comm</v>
      </c>
      <c r="I453" s="2">
        <f>'O and M Class.'!L117</f>
        <v>105.22048430035139</v>
      </c>
      <c r="J453" s="11">
        <f t="shared" si="466"/>
        <v>32.584364164936666</v>
      </c>
      <c r="K453" s="11">
        <f t="shared" si="467"/>
        <v>20.852996903313446</v>
      </c>
      <c r="L453" s="11">
        <f t="shared" si="468"/>
        <v>1.3487971555332232</v>
      </c>
      <c r="M453" s="11">
        <f t="shared" si="469"/>
        <v>23.529702386486235</v>
      </c>
      <c r="N453" s="11">
        <f t="shared" si="470"/>
        <v>26.904623690081824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166">
        <v>10.6</v>
      </c>
      <c r="H454" s="11" t="str">
        <f t="shared" si="465"/>
        <v>Composite of Accts. 871-879 &amp; 886-893 - Comm</v>
      </c>
      <c r="I454" s="2">
        <f>'O and M Class.'!L118</f>
        <v>248.45653088604965</v>
      </c>
      <c r="J454" s="11">
        <f t="shared" si="466"/>
        <v>76.941273701406445</v>
      </c>
      <c r="K454" s="11">
        <f t="shared" si="467"/>
        <v>49.240062936656649</v>
      </c>
      <c r="L454" s="11">
        <f t="shared" si="468"/>
        <v>3.1849070488609894</v>
      </c>
      <c r="M454" s="11">
        <f t="shared" si="469"/>
        <v>55.560552363928345</v>
      </c>
      <c r="N454" s="11">
        <f t="shared" si="470"/>
        <v>63.529734835197239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167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200</v>
      </c>
      <c r="G456" s="166">
        <v>10.6</v>
      </c>
      <c r="H456" s="11" t="str">
        <f t="shared" si="465"/>
        <v>Composite of Accts. 871-879 &amp; 886-893 - Comm</v>
      </c>
      <c r="I456" s="2">
        <f>'O and M Class.'!L$120</f>
        <v>1.0093532291554679</v>
      </c>
      <c r="J456" s="11">
        <f t="shared" si="466"/>
        <v>0.31257348232664139</v>
      </c>
      <c r="K456" s="11">
        <f t="shared" si="467"/>
        <v>0.20003747275907671</v>
      </c>
      <c r="L456" s="11">
        <f t="shared" si="468"/>
        <v>1.2938666586318138E-2</v>
      </c>
      <c r="M456" s="11">
        <f t="shared" si="469"/>
        <v>0.22571442474141595</v>
      </c>
      <c r="N456" s="11">
        <f t="shared" si="470"/>
        <v>0.25808918274201575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201</v>
      </c>
      <c r="G457" s="166">
        <v>12.6</v>
      </c>
      <c r="H457" s="11" t="str">
        <f t="shared" si="465"/>
        <v>Composite of Accts. 374-379 - Comm</v>
      </c>
      <c r="I457" s="2">
        <f>'O and M Class.'!L$121</f>
        <v>0</v>
      </c>
      <c r="J457" s="11">
        <f t="shared" si="466"/>
        <v>0</v>
      </c>
      <c r="K457" s="11">
        <f t="shared" si="467"/>
        <v>0</v>
      </c>
      <c r="L457" s="11">
        <f t="shared" si="468"/>
        <v>0</v>
      </c>
      <c r="M457" s="11">
        <f t="shared" si="469"/>
        <v>0</v>
      </c>
      <c r="N457" s="11">
        <f t="shared" si="470"/>
        <v>0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202</v>
      </c>
      <c r="G458" s="166">
        <v>12.6</v>
      </c>
      <c r="H458" s="11" t="str">
        <f t="shared" si="465"/>
        <v>Composite of Accts. 374-379 - Comm</v>
      </c>
      <c r="I458" s="2">
        <f>'O and M Class.'!L$122</f>
        <v>0</v>
      </c>
      <c r="J458" s="11">
        <f t="shared" si="466"/>
        <v>0</v>
      </c>
      <c r="K458" s="11">
        <f t="shared" si="467"/>
        <v>0</v>
      </c>
      <c r="L458" s="11">
        <f t="shared" si="468"/>
        <v>0</v>
      </c>
      <c r="M458" s="11">
        <f t="shared" si="469"/>
        <v>0</v>
      </c>
      <c r="N458" s="11">
        <f t="shared" si="470"/>
        <v>0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203</v>
      </c>
      <c r="G459" s="166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204</v>
      </c>
      <c r="G460" s="166">
        <v>12.6</v>
      </c>
      <c r="H460" s="11" t="str">
        <f t="shared" si="465"/>
        <v>Composite of Accts. 374-379 - Comm</v>
      </c>
      <c r="I460" s="2">
        <f>'O and M Class.'!L$124</f>
        <v>0</v>
      </c>
      <c r="J460" s="11">
        <f t="shared" si="466"/>
        <v>0</v>
      </c>
      <c r="K460" s="11">
        <f t="shared" si="467"/>
        <v>0</v>
      </c>
      <c r="L460" s="11">
        <f t="shared" si="468"/>
        <v>0</v>
      </c>
      <c r="M460" s="11">
        <f t="shared" si="469"/>
        <v>0</v>
      </c>
      <c r="N460" s="11">
        <f t="shared" si="470"/>
        <v>0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205</v>
      </c>
      <c r="G461" s="166">
        <v>5</v>
      </c>
      <c r="H461" s="11" t="str">
        <f t="shared" si="465"/>
        <v>Direct to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206</v>
      </c>
      <c r="G462" s="166">
        <v>12.6</v>
      </c>
      <c r="H462" s="11" t="str">
        <f t="shared" si="465"/>
        <v>Composite of Accts. 374-379 - Comm</v>
      </c>
      <c r="I462" s="2">
        <f>'O and M Class.'!L$126</f>
        <v>0</v>
      </c>
      <c r="J462" s="11">
        <f t="shared" si="466"/>
        <v>0</v>
      </c>
      <c r="K462" s="11">
        <f t="shared" si="467"/>
        <v>0</v>
      </c>
      <c r="L462" s="11">
        <f t="shared" si="468"/>
        <v>0</v>
      </c>
      <c r="M462" s="11">
        <f t="shared" si="469"/>
        <v>0</v>
      </c>
      <c r="N462" s="11">
        <f t="shared" si="470"/>
        <v>0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207</v>
      </c>
      <c r="G463" s="166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208</v>
      </c>
      <c r="G464" s="166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414</v>
      </c>
      <c r="D465" s="1"/>
      <c r="E465" s="1"/>
      <c r="F465" s="1" t="s">
        <v>114</v>
      </c>
      <c r="G465" s="166">
        <v>10.6</v>
      </c>
      <c r="H465" s="11" t="str">
        <f t="shared" si="465"/>
        <v>Composite of Accts. 871-879 &amp; 886-893 - Comm</v>
      </c>
      <c r="I465" s="2">
        <f>'O and M Class.'!L$129</f>
        <v>7.7794835016311454</v>
      </c>
      <c r="J465" s="11">
        <f t="shared" si="466"/>
        <v>2.4091271306895075</v>
      </c>
      <c r="K465" s="11">
        <f t="shared" si="467"/>
        <v>1.5417677123194022</v>
      </c>
      <c r="L465" s="11">
        <f t="shared" si="468"/>
        <v>9.972340736016444E-2</v>
      </c>
      <c r="M465" s="11">
        <f t="shared" si="469"/>
        <v>1.7396701101607586</v>
      </c>
      <c r="N465" s="11">
        <f t="shared" si="470"/>
        <v>1.9891951411013133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167"/>
      <c r="H466" s="11"/>
      <c r="I466" s="2">
        <f>'O and M Class.'!L$130</f>
        <v>4890.0678292821713</v>
      </c>
      <c r="J466" s="2">
        <f t="shared" ref="J466:X466" si="483">SUM(J443:J465)</f>
        <v>1514.3415467062193</v>
      </c>
      <c r="K466" s="2">
        <f t="shared" si="483"/>
        <v>969.1322937645258</v>
      </c>
      <c r="L466" s="2">
        <f t="shared" si="483"/>
        <v>62.684653300709911</v>
      </c>
      <c r="M466" s="2">
        <f t="shared" si="483"/>
        <v>1093.5308028453544</v>
      </c>
      <c r="N466" s="2">
        <f t="shared" si="483"/>
        <v>1250.3785326653615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167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219</v>
      </c>
      <c r="E468" s="1"/>
      <c r="G468" s="167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166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216</v>
      </c>
      <c r="G470" s="166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217</v>
      </c>
      <c r="G471" s="166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166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218</v>
      </c>
      <c r="G473" s="166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220</v>
      </c>
      <c r="E474" s="1"/>
      <c r="G474" s="166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166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225</v>
      </c>
      <c r="E476" s="1"/>
      <c r="G476" s="166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166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221</v>
      </c>
      <c r="G478" s="166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222</v>
      </c>
      <c r="G479" s="166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223</v>
      </c>
      <c r="G480" s="166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224</v>
      </c>
      <c r="E481" s="1"/>
      <c r="G481" s="166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166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230</v>
      </c>
      <c r="E483" s="1"/>
      <c r="G483" s="166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166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226</v>
      </c>
      <c r="G485" s="166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227</v>
      </c>
      <c r="G486" s="166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228</v>
      </c>
      <c r="G487" s="166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229</v>
      </c>
      <c r="E488" s="1"/>
      <c r="G488" s="166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167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167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167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209</v>
      </c>
      <c r="G492" s="166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-721.05321779457483</v>
      </c>
      <c r="J492" s="11">
        <f t="shared" ref="J492:J504" si="490">$I492*VLOOKUP($G492,alloc,6)</f>
        <v>-223.98909146219259</v>
      </c>
      <c r="K492" s="11">
        <f t="shared" ref="K492:K504" si="491">$I492*VLOOKUP($G492,alloc,7)</f>
        <v>-143.1024732841108</v>
      </c>
      <c r="L492" s="11">
        <f t="shared" ref="L492:L504" si="492">$I492*VLOOKUP($G492,alloc,8)</f>
        <v>-9.2332939743315396</v>
      </c>
      <c r="M492" s="11">
        <f t="shared" ref="M492:M504" si="493">$I492*VLOOKUP($G492,alloc,9)</f>
        <v>-160.89958175164014</v>
      </c>
      <c r="N492" s="11">
        <f t="shared" ref="N492:N504" si="494">$I492*VLOOKUP($G492,alloc,10)</f>
        <v>-183.82877732229969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166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1.8514335999716296</v>
      </c>
      <c r="J493" s="11">
        <f t="shared" si="490"/>
        <v>0.57513220900481221</v>
      </c>
      <c r="K493" s="11">
        <f t="shared" si="491"/>
        <v>0.36744129384459234</v>
      </c>
      <c r="L493" s="11">
        <f t="shared" si="492"/>
        <v>2.3708140093708377E-2</v>
      </c>
      <c r="M493" s="11">
        <f t="shared" si="493"/>
        <v>0.4131385652608483</v>
      </c>
      <c r="N493" s="11">
        <f t="shared" si="494"/>
        <v>0.4720133917676681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210</v>
      </c>
      <c r="G494" s="166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211</v>
      </c>
      <c r="G495" s="166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7985.9338002489449</v>
      </c>
      <c r="J495" s="11">
        <f t="shared" si="490"/>
        <v>2480.7628788705956</v>
      </c>
      <c r="K495" s="11">
        <f t="shared" si="491"/>
        <v>1584.9133602013592</v>
      </c>
      <c r="L495" s="11">
        <f t="shared" si="492"/>
        <v>102.26218067895286</v>
      </c>
      <c r="M495" s="11">
        <f t="shared" si="493"/>
        <v>1782.0229861624634</v>
      </c>
      <c r="N495" s="11">
        <f t="shared" si="494"/>
        <v>2035.9723943355727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166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39.808579340834648</v>
      </c>
      <c r="J496" s="11">
        <f t="shared" si="490"/>
        <v>12.366198914175694</v>
      </c>
      <c r="K496" s="11">
        <f t="shared" si="491"/>
        <v>7.9005349688671167</v>
      </c>
      <c r="L496" s="11">
        <f t="shared" si="492"/>
        <v>0.5097603154433813</v>
      </c>
      <c r="M496" s="11">
        <f t="shared" si="493"/>
        <v>8.8830943514242637</v>
      </c>
      <c r="N496" s="11">
        <f t="shared" si="494"/>
        <v>10.148990790924186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166">
        <v>9.6</v>
      </c>
      <c r="H497" s="11" t="str">
        <f t="shared" si="489"/>
        <v>Allocated Net Plant - Comm</v>
      </c>
      <c r="I497" s="2">
        <f>'O and M Class.'!L$161</f>
        <v>57.389270971659236</v>
      </c>
      <c r="J497" s="11">
        <f t="shared" si="490"/>
        <v>22.54421094079019</v>
      </c>
      <c r="K497" s="11">
        <f t="shared" si="491"/>
        <v>12.755492103538336</v>
      </c>
      <c r="L497" s="11">
        <f t="shared" si="492"/>
        <v>0.66895875549744754</v>
      </c>
      <c r="M497" s="11">
        <f t="shared" si="493"/>
        <v>10.470619684616656</v>
      </c>
      <c r="N497" s="11">
        <f t="shared" si="494"/>
        <v>10.9499894872166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166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10.225137704545327</v>
      </c>
      <c r="J498" s="11">
        <f t="shared" si="490"/>
        <v>3.1763526574669831</v>
      </c>
      <c r="K498" s="11">
        <f t="shared" si="491"/>
        <v>2.0293127595582323</v>
      </c>
      <c r="L498" s="11">
        <f t="shared" si="492"/>
        <v>0.13093583112056248</v>
      </c>
      <c r="M498" s="11">
        <f t="shared" si="493"/>
        <v>2.2816906428160282</v>
      </c>
      <c r="N498" s="11">
        <f t="shared" si="494"/>
        <v>2.60684581358352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212</v>
      </c>
      <c r="G499" s="166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1050.4743802401213</v>
      </c>
      <c r="J499" s="11">
        <f t="shared" si="490"/>
        <v>326.32099299684302</v>
      </c>
      <c r="K499" s="11">
        <f t="shared" si="491"/>
        <v>208.48042588831763</v>
      </c>
      <c r="L499" s="11">
        <f t="shared" si="492"/>
        <v>13.451626767476785</v>
      </c>
      <c r="M499" s="11">
        <f t="shared" si="493"/>
        <v>234.40834081348248</v>
      </c>
      <c r="N499" s="11">
        <f t="shared" si="494"/>
        <v>267.81299377400126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7" t="s">
        <v>415</v>
      </c>
      <c r="G500" s="166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213</v>
      </c>
      <c r="G501" s="166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214</v>
      </c>
      <c r="G502" s="166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215</v>
      </c>
      <c r="G503" s="166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-7.3104575926971078</v>
      </c>
      <c r="J503" s="11">
        <f t="shared" si="490"/>
        <v>-2.2709319006570459</v>
      </c>
      <c r="K503" s="11">
        <f t="shared" si="491"/>
        <v>-1.4508562426963683</v>
      </c>
      <c r="L503" s="11">
        <f t="shared" si="492"/>
        <v>-9.3612513437928827E-2</v>
      </c>
      <c r="M503" s="11">
        <f t="shared" si="493"/>
        <v>-1.6312936965675888</v>
      </c>
      <c r="N503" s="11">
        <f t="shared" si="494"/>
        <v>-1.8637632393381753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166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7.2783421335650953</v>
      </c>
      <c r="J504" s="11">
        <f t="shared" si="490"/>
        <v>2.2609555045529235</v>
      </c>
      <c r="K504" s="11">
        <f t="shared" si="491"/>
        <v>1.4444825083879596</v>
      </c>
      <c r="L504" s="11">
        <f t="shared" si="492"/>
        <v>9.3201265740853884E-2</v>
      </c>
      <c r="M504" s="11">
        <f t="shared" si="493"/>
        <v>1.6241272852478978</v>
      </c>
      <c r="N504" s="11">
        <f t="shared" si="494"/>
        <v>1.8555755696354599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166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166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0</v>
      </c>
      <c r="J506" s="11">
        <f>$I506*VLOOKUP($G506,alloc,6)</f>
        <v>0</v>
      </c>
      <c r="K506" s="11">
        <f>$I506*VLOOKUP($G506,alloc,7)</f>
        <v>0</v>
      </c>
      <c r="L506" s="11">
        <f>$I506*VLOOKUP($G506,alloc,8)</f>
        <v>0</v>
      </c>
      <c r="M506" s="11">
        <f>$I506*VLOOKUP($G506,alloc,9)</f>
        <v>0</v>
      </c>
      <c r="N506" s="11">
        <f>$I506*VLOOKUP($G506,alloc,10)</f>
        <v>0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167"/>
      <c r="H507" s="11"/>
      <c r="I507" s="2">
        <f>'O and M Class.'!L$171</f>
        <v>8424.5972688523689</v>
      </c>
      <c r="J507" s="2">
        <f t="shared" ref="J507:X507" si="506">SUM(J492:J506)</f>
        <v>2621.7466987305788</v>
      </c>
      <c r="K507" s="2">
        <f t="shared" si="506"/>
        <v>1673.3377201970657</v>
      </c>
      <c r="L507" s="2">
        <f t="shared" si="506"/>
        <v>107.81346526655614</v>
      </c>
      <c r="M507" s="2">
        <f t="shared" si="506"/>
        <v>1877.5731220571038</v>
      </c>
      <c r="N507" s="2">
        <f t="shared" si="506"/>
        <v>2144.1262626010634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167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167"/>
      <c r="H509" s="11"/>
      <c r="I509" s="2">
        <f>'O and M Class.'!L$173</f>
        <v>78924922.570725992</v>
      </c>
      <c r="J509" s="2">
        <f>J507+J488+J481+J474+J466+J439+J415+J389+J367</f>
        <v>47126969.44092308</v>
      </c>
      <c r="K509" s="2">
        <f t="shared" ref="K509:X509" si="507">K507+K488+K481+K474+K466+K439+K415+K389+K367</f>
        <v>30274273.339591756</v>
      </c>
      <c r="L509" s="2">
        <f t="shared" si="507"/>
        <v>1441734.316548503</v>
      </c>
      <c r="M509" s="2">
        <f t="shared" si="507"/>
        <v>39915.339043499247</v>
      </c>
      <c r="N509" s="2">
        <f t="shared" si="507"/>
        <v>42030.134619185876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16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167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167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4" t="s">
        <v>301</v>
      </c>
      <c r="B514" s="1"/>
      <c r="C514" s="64" t="s">
        <v>299</v>
      </c>
      <c r="D514" s="1"/>
      <c r="E514" s="1"/>
      <c r="F514" s="1"/>
      <c r="G514" s="168" t="s">
        <v>38</v>
      </c>
      <c r="H514" s="13" t="s">
        <v>38</v>
      </c>
      <c r="I514" s="3" t="s">
        <v>1</v>
      </c>
      <c r="J514" s="3" t="s">
        <v>56</v>
      </c>
      <c r="K514" s="3" t="s">
        <v>608</v>
      </c>
      <c r="L514" s="3" t="s">
        <v>608</v>
      </c>
      <c r="M514" s="68" t="s">
        <v>609</v>
      </c>
      <c r="N514" s="68" t="s">
        <v>609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5" t="s">
        <v>300</v>
      </c>
      <c r="B515" s="14"/>
      <c r="C515" s="65" t="s">
        <v>300</v>
      </c>
      <c r="D515" s="1"/>
      <c r="E515" s="1"/>
      <c r="F515" s="1"/>
      <c r="G515" s="168" t="s">
        <v>39</v>
      </c>
      <c r="H515" s="13" t="s">
        <v>21</v>
      </c>
      <c r="I515" s="3" t="s">
        <v>2</v>
      </c>
      <c r="J515" s="3" t="s">
        <v>508</v>
      </c>
      <c r="K515" s="68" t="s">
        <v>610</v>
      </c>
      <c r="L515" s="68" t="s">
        <v>611</v>
      </c>
      <c r="M515" s="68" t="s">
        <v>610</v>
      </c>
      <c r="N515" s="68" t="s">
        <v>611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167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167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2">
        <v>7500</v>
      </c>
      <c r="D518" s="1"/>
      <c r="E518" s="1"/>
      <c r="F518" s="1" t="s">
        <v>79</v>
      </c>
      <c r="G518" s="166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2">
        <v>7510</v>
      </c>
      <c r="D519" s="1"/>
      <c r="E519" s="1"/>
      <c r="F519" s="1" t="s">
        <v>72</v>
      </c>
      <c r="G519" s="166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166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166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166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2">
        <v>7560</v>
      </c>
      <c r="D523" s="1"/>
      <c r="E523" s="1"/>
      <c r="F523" s="1" t="s">
        <v>76</v>
      </c>
      <c r="G523" s="166"/>
      <c r="H523" s="11"/>
      <c r="I523" s="2">
        <f>'O and M Class.'!G$19</f>
        <v>0</v>
      </c>
      <c r="J523" s="2">
        <f t="shared" ref="J523:X523" si="515">+J19+J187+J355</f>
        <v>0</v>
      </c>
      <c r="K523" s="2">
        <f t="shared" si="515"/>
        <v>0</v>
      </c>
      <c r="L523" s="2">
        <f t="shared" si="515"/>
        <v>0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166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166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167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2">
        <v>7610</v>
      </c>
      <c r="D527" s="1"/>
      <c r="E527" s="1"/>
      <c r="F527" s="1" t="s">
        <v>88</v>
      </c>
      <c r="G527" s="166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166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166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166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166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166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166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166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166"/>
      <c r="H535" s="11"/>
      <c r="I535" s="2">
        <f>'O and M Class.'!G$31</f>
        <v>0</v>
      </c>
      <c r="J535" s="2">
        <f t="shared" ref="J535:X535" si="527">+J31+J199+J367</f>
        <v>0</v>
      </c>
      <c r="K535" s="2">
        <f t="shared" si="527"/>
        <v>0</v>
      </c>
      <c r="L535" s="2">
        <f t="shared" si="527"/>
        <v>0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166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166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166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391</v>
      </c>
      <c r="G539" s="166"/>
      <c r="H539" s="11"/>
      <c r="I539" s="2">
        <f>'O and M Class.'!G35</f>
        <v>81272.137245381979</v>
      </c>
      <c r="J539" s="2">
        <f t="shared" ref="J539:X539" si="528">+J35+J203+J371</f>
        <v>48575.168599113458</v>
      </c>
      <c r="K539" s="2">
        <f t="shared" si="528"/>
        <v>31210.900105150122</v>
      </c>
      <c r="L539" s="2">
        <f t="shared" si="528"/>
        <v>1486.0685411184118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7" t="s">
        <v>393</v>
      </c>
      <c r="G540" s="166"/>
      <c r="H540" s="11"/>
      <c r="I540" s="2">
        <f>'O and M Class.'!G36</f>
        <v>56991987.583865479</v>
      </c>
      <c r="J540" s="2">
        <f t="shared" ref="J540:X540" si="529">+J36+J204+J372</f>
        <v>34063278.01281184</v>
      </c>
      <c r="K540" s="2">
        <f t="shared" si="529"/>
        <v>21886605.810591679</v>
      </c>
      <c r="L540" s="2">
        <f t="shared" si="529"/>
        <v>1042103.7604619665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394</v>
      </c>
      <c r="G541" s="166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392</v>
      </c>
      <c r="G542" s="166"/>
      <c r="H542" s="11"/>
      <c r="I542" s="2">
        <f>'O and M Class.'!G38</f>
        <v>-17551.962109324333</v>
      </c>
      <c r="J542" s="2">
        <f t="shared" ref="J542:X542" si="532">+J38+J206+J374</f>
        <v>-10490.551222142569</v>
      </c>
      <c r="K542" s="2">
        <f t="shared" si="532"/>
        <v>-6740.4716377706609</v>
      </c>
      <c r="L542" s="2">
        <f t="shared" si="532"/>
        <v>-320.93924941110561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395</v>
      </c>
      <c r="G543" s="166"/>
      <c r="H543" s="11"/>
      <c r="I543" s="2">
        <f>'O and M Class.'!G39</f>
        <v>45436441.511870168</v>
      </c>
      <c r="J543" s="2">
        <f t="shared" ref="J543:X543" si="533">+J39+J207+J375</f>
        <v>27156697.015596956</v>
      </c>
      <c r="K543" s="2">
        <f t="shared" si="533"/>
        <v>17448934.963760357</v>
      </c>
      <c r="L543" s="2">
        <f t="shared" si="533"/>
        <v>830809.53251286177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396</v>
      </c>
      <c r="G544" s="166"/>
      <c r="H544" s="11"/>
      <c r="I544" s="2">
        <f>'O and M Class.'!G40</f>
        <v>23451444.652359258</v>
      </c>
      <c r="J544" s="2">
        <f t="shared" ref="J544:X544" si="534">+J40+J208+J376</f>
        <v>14016585.714261593</v>
      </c>
      <c r="K544" s="2">
        <f t="shared" si="534"/>
        <v>9006047.1051268186</v>
      </c>
      <c r="L544" s="2">
        <f t="shared" si="534"/>
        <v>428811.83297084959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397</v>
      </c>
      <c r="G545" s="166"/>
      <c r="H545" s="11"/>
      <c r="I545" s="2">
        <f>'O and M Class.'!G41</f>
        <v>6473398.3703446072</v>
      </c>
      <c r="J545" s="2">
        <f t="shared" ref="J545:X545" si="535">+J41+J209+J377</f>
        <v>3869055.5940385703</v>
      </c>
      <c r="K545" s="2">
        <f t="shared" si="535"/>
        <v>2485976.0887997001</v>
      </c>
      <c r="L545" s="2">
        <f t="shared" si="535"/>
        <v>118366.68750633766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398</v>
      </c>
      <c r="G546" s="166"/>
      <c r="H546" s="11"/>
      <c r="I546" s="2">
        <f>'O and M Class.'!G42</f>
        <v>4552017.5884690257</v>
      </c>
      <c r="J546" s="2">
        <f t="shared" ref="J546:X546" si="536">+J42+J210+J378</f>
        <v>2720674.3826412279</v>
      </c>
      <c r="K546" s="2">
        <f t="shared" si="536"/>
        <v>1748109.1435018945</v>
      </c>
      <c r="L546" s="2">
        <f t="shared" si="536"/>
        <v>83234.062325903607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399</v>
      </c>
      <c r="G547" s="166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400</v>
      </c>
      <c r="G548" s="166"/>
      <c r="H548" s="11"/>
      <c r="I548" s="2">
        <f>'O and M Class.'!G44</f>
        <v>-1182255.0598540921</v>
      </c>
      <c r="J548" s="2">
        <f t="shared" ref="J548:X548" si="538">+J44+J212+J380</f>
        <v>-706616.5700328087</v>
      </c>
      <c r="K548" s="2">
        <f t="shared" si="538"/>
        <v>-454020.84678179206</v>
      </c>
      <c r="L548" s="2">
        <f t="shared" si="538"/>
        <v>-21617.643039491519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401</v>
      </c>
      <c r="G549" s="166"/>
      <c r="H549" s="11"/>
      <c r="I549" s="2">
        <f>'O and M Class.'!G45</f>
        <v>-92651830.938525483</v>
      </c>
      <c r="J549" s="2">
        <f t="shared" ref="J549:X549" si="539">+J45+J213+J381</f>
        <v>-55376645.199658044</v>
      </c>
      <c r="K549" s="2">
        <f t="shared" si="539"/>
        <v>-35581038.446800418</v>
      </c>
      <c r="L549" s="2">
        <f t="shared" si="539"/>
        <v>-1694147.2920670349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166"/>
      <c r="H550" s="11"/>
      <c r="I550" s="2">
        <f>'O and M Class.'!G46</f>
        <v>6250360.1010106523</v>
      </c>
      <c r="J550" s="2">
        <f t="shared" ref="J550:X550" si="540">+J46+J214+J382</f>
        <v>3735748.8802721994</v>
      </c>
      <c r="K550" s="2">
        <f t="shared" si="540"/>
        <v>2400322.8086012248</v>
      </c>
      <c r="L550" s="2">
        <f t="shared" si="540"/>
        <v>114288.41213722868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402</v>
      </c>
      <c r="G551" s="166"/>
      <c r="H551" s="11"/>
      <c r="I551" s="2">
        <f>'O and M Class.'!G47</f>
        <v>15070639.332660321</v>
      </c>
      <c r="J551" s="2">
        <f t="shared" ref="J551:X551" si="541">+J47+J215+J383</f>
        <v>9007500.8642891645</v>
      </c>
      <c r="K551" s="2">
        <f t="shared" si="541"/>
        <v>5787570.4352678964</v>
      </c>
      <c r="L551" s="2">
        <f t="shared" si="541"/>
        <v>275568.03310326207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403</v>
      </c>
      <c r="G552" s="166"/>
      <c r="H552" s="11"/>
      <c r="I552" s="2">
        <f>'O and M Class.'!G48</f>
        <v>-17546750.989506993</v>
      </c>
      <c r="J552" s="2">
        <f t="shared" ref="J552:X552" si="542">+J48+J216+J384</f>
        <v>-10487436.611990837</v>
      </c>
      <c r="K552" s="2">
        <f t="shared" si="542"/>
        <v>-6738470.4139125524</v>
      </c>
      <c r="L552" s="2">
        <f t="shared" si="542"/>
        <v>-320843.9636036072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404</v>
      </c>
      <c r="G553" s="166"/>
      <c r="H553" s="11"/>
      <c r="I553" s="2">
        <f>'O and M Class.'!G49</f>
        <v>-21929.820379914829</v>
      </c>
      <c r="J553" s="2">
        <f t="shared" ref="J553:X553" si="543">+J49+J217+J385</f>
        <v>-13107.133125912302</v>
      </c>
      <c r="K553" s="2">
        <f t="shared" si="543"/>
        <v>-8421.6984614896246</v>
      </c>
      <c r="L553" s="2">
        <f t="shared" si="543"/>
        <v>-400.98879251290538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166"/>
      <c r="H554" s="11"/>
      <c r="I554" s="2">
        <f>'O and M Class.'!G50</f>
        <v>31821874.735359967</v>
      </c>
      <c r="J554" s="2">
        <f t="shared" ref="J554:X554" si="544">+J50+J218+J386</f>
        <v>19019469.436898705</v>
      </c>
      <c r="K554" s="2">
        <f t="shared" si="544"/>
        <v>12220539.37778479</v>
      </c>
      <c r="L554" s="2">
        <f t="shared" si="544"/>
        <v>581865.9206764776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167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166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166"/>
      <c r="H557" s="11"/>
      <c r="I557" s="2">
        <f>'O and M Class.'!G$53</f>
        <v>78709117.242809042</v>
      </c>
      <c r="J557" s="2">
        <f t="shared" ref="J557:X557" si="546">+J53+J221+J389</f>
        <v>47043289.003379628</v>
      </c>
      <c r="K557" s="2">
        <f t="shared" si="546"/>
        <v>30226624.755945489</v>
      </c>
      <c r="L557" s="2">
        <f t="shared" si="546"/>
        <v>1439203.4834839485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3"/>
      <c r="G558" s="166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16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166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2">
        <v>8140</v>
      </c>
      <c r="D561" s="1"/>
      <c r="E561" s="1"/>
      <c r="F561" s="1" t="s">
        <v>79</v>
      </c>
      <c r="G561" s="166"/>
      <c r="H561" s="11"/>
      <c r="I561" s="2">
        <f>'O and M Class.'!G$57</f>
        <v>0</v>
      </c>
      <c r="J561" s="2">
        <f t="shared" ref="J561:X561" si="547">+J57+J225+J393</f>
        <v>0</v>
      </c>
      <c r="K561" s="2">
        <f t="shared" si="547"/>
        <v>0</v>
      </c>
      <c r="L561" s="2">
        <f t="shared" si="547"/>
        <v>0</v>
      </c>
      <c r="M561" s="2">
        <f t="shared" si="547"/>
        <v>0</v>
      </c>
      <c r="N561" s="2">
        <f t="shared" si="547"/>
        <v>0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2">
        <v>8150</v>
      </c>
      <c r="D562" s="1"/>
      <c r="E562" s="1"/>
      <c r="F562" s="1" t="s">
        <v>89</v>
      </c>
      <c r="G562" s="166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2">
        <v>8160</v>
      </c>
      <c r="D563" s="1"/>
      <c r="E563" s="1"/>
      <c r="F563" s="1" t="s">
        <v>90</v>
      </c>
      <c r="G563" s="166"/>
      <c r="H563" s="11"/>
      <c r="I563" s="2">
        <f>'O and M Class.'!G$59</f>
        <v>135949.79443939595</v>
      </c>
      <c r="J563" s="2">
        <f t="shared" ref="J563:X563" si="550">+J59+J227+J395</f>
        <v>60358.466573368336</v>
      </c>
      <c r="K563" s="2">
        <f t="shared" si="550"/>
        <v>32226.436818343056</v>
      </c>
      <c r="L563" s="2">
        <f t="shared" si="550"/>
        <v>1023.5074035124547</v>
      </c>
      <c r="M563" s="2">
        <f t="shared" si="550"/>
        <v>21010.790085847049</v>
      </c>
      <c r="N563" s="2">
        <f t="shared" si="550"/>
        <v>21330.593558325065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2">
        <v>8170</v>
      </c>
      <c r="D564" s="1"/>
      <c r="E564" s="1"/>
      <c r="F564" s="1" t="s">
        <v>91</v>
      </c>
      <c r="G564" s="166"/>
      <c r="H564" s="11"/>
      <c r="I564" s="2">
        <f>'O and M Class.'!G$60</f>
        <v>35014.298425527413</v>
      </c>
      <c r="J564" s="2">
        <f t="shared" ref="J564:X564" si="551">+J60+J228+J396</f>
        <v>15545.51347298477</v>
      </c>
      <c r="K564" s="2">
        <f t="shared" si="551"/>
        <v>8300.0204641860109</v>
      </c>
      <c r="L564" s="2">
        <f t="shared" si="551"/>
        <v>263.60756053439627</v>
      </c>
      <c r="M564" s="2">
        <f t="shared" si="551"/>
        <v>5411.3952673162275</v>
      </c>
      <c r="N564" s="2">
        <f t="shared" si="551"/>
        <v>5493.7616605060084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2">
        <v>8180</v>
      </c>
      <c r="D565" s="1"/>
      <c r="E565" s="1"/>
      <c r="F565" s="1" t="s">
        <v>92</v>
      </c>
      <c r="G565" s="166"/>
      <c r="H565" s="11"/>
      <c r="I565" s="2">
        <f>'O and M Class.'!G$61</f>
        <v>35632.558627513739</v>
      </c>
      <c r="J565" s="2">
        <f t="shared" ref="J565:X565" si="552">+J61+J229+J397</f>
        <v>15820.006258274498</v>
      </c>
      <c r="K565" s="2">
        <f t="shared" si="552"/>
        <v>8446.5769442363744</v>
      </c>
      <c r="L565" s="2">
        <f t="shared" si="552"/>
        <v>268.26217510471986</v>
      </c>
      <c r="M565" s="2">
        <f t="shared" si="552"/>
        <v>5506.9462416735951</v>
      </c>
      <c r="N565" s="2">
        <f t="shared" si="552"/>
        <v>5590.767008224554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4">
        <v>8190</v>
      </c>
      <c r="D566" s="1"/>
      <c r="E566" s="1"/>
      <c r="F566" s="1" t="s">
        <v>93</v>
      </c>
      <c r="G566" s="166"/>
      <c r="H566" s="11"/>
      <c r="I566" s="2">
        <f>'O and M Class.'!G$62</f>
        <v>1003.4600275190052</v>
      </c>
      <c r="J566" s="2">
        <f t="shared" ref="J566:X566" si="553">+J62+J230+J398</f>
        <v>445.5123215042226</v>
      </c>
      <c r="K566" s="2">
        <f t="shared" si="553"/>
        <v>237.86678979488784</v>
      </c>
      <c r="L566" s="2">
        <f t="shared" si="553"/>
        <v>7.5546180229963777</v>
      </c>
      <c r="M566" s="2">
        <f t="shared" si="553"/>
        <v>155.0828972171692</v>
      </c>
      <c r="N566" s="2">
        <f t="shared" si="553"/>
        <v>157.44340097972926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4">
        <v>8200</v>
      </c>
      <c r="D567" s="1"/>
      <c r="E567" s="1"/>
      <c r="F567" s="1" t="s">
        <v>94</v>
      </c>
      <c r="G567" s="166"/>
      <c r="H567" s="11"/>
      <c r="I567" s="2">
        <f>'O and M Class.'!G$63</f>
        <v>3485.0764657941422</v>
      </c>
      <c r="J567" s="2">
        <f t="shared" ref="J567:X567" si="554">+J63+J231+J399</f>
        <v>1547.2908380162389</v>
      </c>
      <c r="K567" s="2">
        <f t="shared" si="554"/>
        <v>826.12553402628191</v>
      </c>
      <c r="L567" s="2">
        <f t="shared" si="554"/>
        <v>26.23763852866605</v>
      </c>
      <c r="M567" s="2">
        <f t="shared" si="554"/>
        <v>538.61214250359535</v>
      </c>
      <c r="N567" s="2">
        <f t="shared" si="554"/>
        <v>546.81031271936001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4">
        <v>8210</v>
      </c>
      <c r="D568" s="1"/>
      <c r="E568" s="1"/>
      <c r="F568" s="1" t="s">
        <v>95</v>
      </c>
      <c r="G568" s="166"/>
      <c r="H568" s="11"/>
      <c r="I568" s="2">
        <f>'O and M Class.'!G$64</f>
        <v>25974.027536825721</v>
      </c>
      <c r="J568" s="2">
        <f t="shared" ref="J568:X568" si="555">+J64+J232+J400</f>
        <v>11531.848792578503</v>
      </c>
      <c r="K568" s="2">
        <f t="shared" si="555"/>
        <v>6157.0549686013637</v>
      </c>
      <c r="L568" s="2">
        <f t="shared" si="555"/>
        <v>195.54725766671496</v>
      </c>
      <c r="M568" s="2">
        <f t="shared" si="555"/>
        <v>4014.2380686241877</v>
      </c>
      <c r="N568" s="2">
        <f t="shared" si="555"/>
        <v>4075.3384493549534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4">
        <v>8220</v>
      </c>
      <c r="D569" s="1"/>
      <c r="E569" s="1"/>
      <c r="F569" s="1" t="s">
        <v>96</v>
      </c>
      <c r="G569" s="166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4">
        <v>8230</v>
      </c>
      <c r="D570" s="1"/>
      <c r="E570" s="1"/>
      <c r="F570" s="1" t="s">
        <v>97</v>
      </c>
      <c r="G570" s="166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4">
        <v>8240</v>
      </c>
      <c r="D571" s="1"/>
      <c r="E571" s="1"/>
      <c r="F571" s="1" t="s">
        <v>78</v>
      </c>
      <c r="G571" s="166"/>
      <c r="H571" s="11"/>
      <c r="I571" s="2">
        <f>'O and M Class.'!G$67</f>
        <v>0</v>
      </c>
      <c r="J571" s="2">
        <f t="shared" ref="J571:X571" si="558">+J67+J235+J403</f>
        <v>0</v>
      </c>
      <c r="K571" s="2">
        <f t="shared" si="558"/>
        <v>0</v>
      </c>
      <c r="L571" s="2">
        <f t="shared" si="558"/>
        <v>0</v>
      </c>
      <c r="M571" s="2">
        <f t="shared" si="558"/>
        <v>0</v>
      </c>
      <c r="N571" s="2">
        <f t="shared" si="558"/>
        <v>0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4">
        <v>8250</v>
      </c>
      <c r="D572" s="1"/>
      <c r="E572" s="1"/>
      <c r="F572" s="1" t="s">
        <v>98</v>
      </c>
      <c r="G572" s="166"/>
      <c r="H572" s="11"/>
      <c r="I572" s="2">
        <f>'O and M Class.'!G$68</f>
        <v>9388.0767464601686</v>
      </c>
      <c r="J572" s="2">
        <f t="shared" ref="J572:X572" si="559">+J68+J236+J404</f>
        <v>4168.0821867077948</v>
      </c>
      <c r="K572" s="2">
        <f t="shared" si="559"/>
        <v>2225.4116923319307</v>
      </c>
      <c r="L572" s="2">
        <f t="shared" si="559"/>
        <v>70.678783255009051</v>
      </c>
      <c r="M572" s="2">
        <f t="shared" si="559"/>
        <v>1450.9099527739818</v>
      </c>
      <c r="N572" s="2">
        <f t="shared" si="559"/>
        <v>1472.9941313914528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2">
        <v>8260</v>
      </c>
      <c r="D573" s="1"/>
      <c r="E573" s="1"/>
      <c r="F573" s="1" t="s">
        <v>99</v>
      </c>
      <c r="G573" s="166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167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2">
        <v>8300</v>
      </c>
      <c r="D575" s="1"/>
      <c r="E575" s="1"/>
      <c r="F575" s="1" t="s">
        <v>88</v>
      </c>
      <c r="G575" s="166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166"/>
      <c r="H576" s="11"/>
      <c r="I576" s="2">
        <f>'O and M Class.'!G$72</f>
        <v>16248.299941812395</v>
      </c>
      <c r="J576" s="2">
        <f t="shared" ref="J576:X576" si="563">+J72+J240+J408</f>
        <v>7213.8576814776652</v>
      </c>
      <c r="K576" s="2">
        <f t="shared" si="563"/>
        <v>3851.6042899478389</v>
      </c>
      <c r="L576" s="2">
        <f t="shared" si="563"/>
        <v>122.32644671154284</v>
      </c>
      <c r="M576" s="2">
        <f t="shared" si="563"/>
        <v>2511.1447997185946</v>
      </c>
      <c r="N576" s="2">
        <f t="shared" si="563"/>
        <v>2549.366723956754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166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166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166"/>
      <c r="H579" s="11"/>
      <c r="I579" s="2">
        <f>'O and M Class.'!G$75</f>
        <v>11889.055414355553</v>
      </c>
      <c r="J579" s="2">
        <f t="shared" ref="J579:X579" si="566">+J75+J243+J411</f>
        <v>5278.4570714168995</v>
      </c>
      <c r="K579" s="2">
        <f t="shared" si="566"/>
        <v>2818.2601873025019</v>
      </c>
      <c r="L579" s="2">
        <f t="shared" si="566"/>
        <v>89.507573641733345</v>
      </c>
      <c r="M579" s="2">
        <f t="shared" si="566"/>
        <v>1837.4315949509112</v>
      </c>
      <c r="N579" s="2">
        <f t="shared" si="566"/>
        <v>1865.3989870435075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166"/>
      <c r="H580" s="11"/>
      <c r="I580" s="2">
        <f>'O and M Class.'!G$76</f>
        <v>0</v>
      </c>
      <c r="J580" s="2">
        <f t="shared" ref="J580:X580" si="567">+J76+J244+J412</f>
        <v>0</v>
      </c>
      <c r="K580" s="2">
        <f t="shared" si="567"/>
        <v>0</v>
      </c>
      <c r="L580" s="2">
        <f t="shared" si="567"/>
        <v>0</v>
      </c>
      <c r="M580" s="2">
        <f t="shared" si="567"/>
        <v>0</v>
      </c>
      <c r="N580" s="2">
        <f t="shared" si="567"/>
        <v>0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166"/>
      <c r="H581" s="11"/>
      <c r="I581" s="2">
        <f>'O and M Class.'!G$77</f>
        <v>0</v>
      </c>
      <c r="J581" s="2">
        <f t="shared" ref="J581:X581" si="569">+J77+J245+J413</f>
        <v>0</v>
      </c>
      <c r="K581" s="2">
        <f t="shared" si="569"/>
        <v>0</v>
      </c>
      <c r="L581" s="2">
        <f t="shared" si="569"/>
        <v>0</v>
      </c>
      <c r="M581" s="2">
        <f t="shared" si="569"/>
        <v>0</v>
      </c>
      <c r="N581" s="2">
        <f t="shared" si="569"/>
        <v>0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166"/>
      <c r="H582" s="11"/>
      <c r="I582" s="2">
        <f>'O and M Class.'!G$78</f>
        <v>130396.67801244168</v>
      </c>
      <c r="J582" s="2">
        <f t="shared" ref="J582:X582" si="570">+J78+J246+J414</f>
        <v>57893.015311625102</v>
      </c>
      <c r="K582" s="2">
        <f t="shared" si="570"/>
        <v>30910.089438664447</v>
      </c>
      <c r="L582" s="2">
        <f t="shared" si="570"/>
        <v>981.70038350928735</v>
      </c>
      <c r="M582" s="2">
        <f t="shared" si="570"/>
        <v>20152.566180102072</v>
      </c>
      <c r="N582" s="2">
        <f t="shared" si="570"/>
        <v>20459.306698540786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167"/>
      <c r="H583" s="11"/>
      <c r="I583" s="2">
        <f>'O and M Class.'!G$79</f>
        <v>404981.32563764573</v>
      </c>
      <c r="J583" s="2">
        <f t="shared" ref="J583:X583" si="571">+J79+J247+J415</f>
        <v>179802.05050795403</v>
      </c>
      <c r="K583" s="2">
        <f t="shared" si="571"/>
        <v>95999.447127434687</v>
      </c>
      <c r="L583" s="2">
        <f t="shared" si="571"/>
        <v>3048.9298404875212</v>
      </c>
      <c r="M583" s="2">
        <f t="shared" si="571"/>
        <v>62589.117230727396</v>
      </c>
      <c r="N583" s="2">
        <f t="shared" si="571"/>
        <v>63541.780931042173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167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167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167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166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166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166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69">
        <v>8530</v>
      </c>
      <c r="D590" s="1"/>
      <c r="E590" s="1"/>
      <c r="F590" s="1" t="s">
        <v>105</v>
      </c>
      <c r="G590" s="166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166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166"/>
      <c r="H592" s="11"/>
      <c r="I592" s="2">
        <f>'O and M Class.'!G$88</f>
        <v>296.79362192174943</v>
      </c>
      <c r="J592" s="2">
        <f t="shared" ref="J592:X592" si="578">+J88+J256+J424</f>
        <v>146.94922646517716</v>
      </c>
      <c r="K592" s="2">
        <f t="shared" si="578"/>
        <v>74.74169885761188</v>
      </c>
      <c r="L592" s="2">
        <f t="shared" si="578"/>
        <v>1.0092839340372453</v>
      </c>
      <c r="M592" s="2">
        <f t="shared" si="578"/>
        <v>37.588090926570914</v>
      </c>
      <c r="N592" s="2">
        <f t="shared" si="578"/>
        <v>36.505321738352301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166"/>
      <c r="H593" s="11"/>
      <c r="I593" s="2">
        <f>'O and M Class.'!G$89</f>
        <v>255790.29231455276</v>
      </c>
      <c r="J593" s="2">
        <f t="shared" ref="J593:X593" si="579">+J89+J257+J425</f>
        <v>126647.55175512268</v>
      </c>
      <c r="K593" s="2">
        <f t="shared" si="579"/>
        <v>64415.808113003826</v>
      </c>
      <c r="L593" s="2">
        <f t="shared" si="579"/>
        <v>869.84696923114734</v>
      </c>
      <c r="M593" s="2">
        <f t="shared" si="579"/>
        <v>32395.132696579643</v>
      </c>
      <c r="N593" s="2">
        <f t="shared" si="579"/>
        <v>31461.952780615506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166"/>
      <c r="H594" s="11"/>
      <c r="I594" s="2">
        <f>'O and M Class.'!G$90</f>
        <v>11082.066441278794</v>
      </c>
      <c r="J594" s="2">
        <f t="shared" ref="J594:X594" si="580">+J90+J258+J426</f>
        <v>5486.9814271513442</v>
      </c>
      <c r="K594" s="2">
        <f t="shared" si="580"/>
        <v>2790.8028053665116</v>
      </c>
      <c r="L594" s="2">
        <f t="shared" si="580"/>
        <v>37.685956802888917</v>
      </c>
      <c r="M594" s="2">
        <f t="shared" si="580"/>
        <v>1403.5130484000531</v>
      </c>
      <c r="N594" s="2">
        <f t="shared" si="580"/>
        <v>1363.0832035579972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166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7" t="s">
        <v>109</v>
      </c>
      <c r="G596" s="166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166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166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16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166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166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166"/>
      <c r="H602" s="11"/>
      <c r="I602" s="2">
        <f>'O and M Class.'!G$98</f>
        <v>3091.2713752093377</v>
      </c>
      <c r="J602" s="2">
        <f t="shared" ref="J602:X602" si="588">+J98+J266+J434</f>
        <v>1530.5582863931072</v>
      </c>
      <c r="K602" s="2">
        <f t="shared" si="588"/>
        <v>778.47654783487326</v>
      </c>
      <c r="L602" s="2">
        <f t="shared" si="588"/>
        <v>10.512256006534384</v>
      </c>
      <c r="M602" s="2">
        <f t="shared" si="588"/>
        <v>391.50096547799018</v>
      </c>
      <c r="N602" s="2">
        <f t="shared" si="588"/>
        <v>380.22331949683314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166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166"/>
      <c r="H604" s="11"/>
      <c r="I604" s="2">
        <f>'O and M Class.'!G$100</f>
        <v>412.44765735378132</v>
      </c>
      <c r="J604" s="2">
        <f t="shared" ref="J604:X604" si="590">+J100+J268+J436</f>
        <v>204.21215190902018</v>
      </c>
      <c r="K604" s="2">
        <f t="shared" si="590"/>
        <v>103.86691735778425</v>
      </c>
      <c r="L604" s="2">
        <f t="shared" si="590"/>
        <v>1.4025799863995152</v>
      </c>
      <c r="M604" s="2">
        <f t="shared" si="590"/>
        <v>52.235354475213562</v>
      </c>
      <c r="N604" s="2">
        <f t="shared" si="590"/>
        <v>50.730653625363878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166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166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167"/>
      <c r="H607" s="11"/>
      <c r="I607" s="2">
        <f>'O and M Class.'!G$103</f>
        <v>270672.87141031638</v>
      </c>
      <c r="J607" s="2">
        <f t="shared" ref="J607:X607" si="593">+J103+J271+J439</f>
        <v>134016.25284704132</v>
      </c>
      <c r="K607" s="2">
        <f t="shared" si="593"/>
        <v>68163.696082420603</v>
      </c>
      <c r="L607" s="2">
        <f t="shared" si="593"/>
        <v>920.45704596100734</v>
      </c>
      <c r="M607" s="2">
        <f t="shared" si="593"/>
        <v>34279.970155859475</v>
      </c>
      <c r="N607" s="2">
        <f t="shared" si="593"/>
        <v>33292.495279034061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167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167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167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405</v>
      </c>
      <c r="G611" s="166"/>
      <c r="H611" s="11"/>
      <c r="I611" s="2">
        <f>'O and M Class.'!G107</f>
        <v>1207940.061616773</v>
      </c>
      <c r="J611" s="2">
        <f t="shared" ref="J611:X611" si="594">+J107+J275+J443</f>
        <v>630225.56945140741</v>
      </c>
      <c r="K611" s="2">
        <f t="shared" si="594"/>
        <v>330519.93283481075</v>
      </c>
      <c r="L611" s="2">
        <f t="shared" si="594"/>
        <v>3598.1370628706791</v>
      </c>
      <c r="M611" s="2">
        <f t="shared" si="594"/>
        <v>124321.52285490598</v>
      </c>
      <c r="N611" s="2">
        <f t="shared" si="594"/>
        <v>119274.89941277831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199</v>
      </c>
      <c r="G612" s="166"/>
      <c r="H612" s="11"/>
      <c r="I612" s="2">
        <f>'O and M Class.'!G108</f>
        <v>986.12287230336733</v>
      </c>
      <c r="J612" s="2">
        <f t="shared" ref="J612:X612" si="596">+J108+J276+J444</f>
        <v>305.37957505294378</v>
      </c>
      <c r="K612" s="2">
        <f t="shared" si="596"/>
        <v>195.43359203451232</v>
      </c>
      <c r="L612" s="2">
        <f t="shared" si="596"/>
        <v>12.640881991878381</v>
      </c>
      <c r="M612" s="2">
        <f t="shared" si="596"/>
        <v>220.51958661938716</v>
      </c>
      <c r="N612" s="2">
        <f t="shared" si="596"/>
        <v>252.14923660464569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7" t="s">
        <v>413</v>
      </c>
      <c r="G613" s="166"/>
      <c r="H613" s="11"/>
      <c r="I613" s="2">
        <f>'O and M Class.'!G109</f>
        <v>2669.6805949620798</v>
      </c>
      <c r="J613" s="2">
        <f t="shared" ref="J613:X613" si="597">+J109+J277+J445</f>
        <v>826.73868390490452</v>
      </c>
      <c r="K613" s="2">
        <f t="shared" si="597"/>
        <v>529.08748282005706</v>
      </c>
      <c r="L613" s="2">
        <f t="shared" si="597"/>
        <v>34.222020708329616</v>
      </c>
      <c r="M613" s="2">
        <f t="shared" si="597"/>
        <v>597.0015276409963</v>
      </c>
      <c r="N613" s="2">
        <f t="shared" si="597"/>
        <v>682.63087988779228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406</v>
      </c>
      <c r="G614" s="166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166"/>
      <c r="H615" s="11"/>
      <c r="I615" s="2">
        <f>'O and M Class.'!G111</f>
        <v>3444977.8442807291</v>
      </c>
      <c r="J615" s="2">
        <f t="shared" ref="J615:X615" si="599">+J111+J279+J447</f>
        <v>1705686.3490826548</v>
      </c>
      <c r="K615" s="2">
        <f t="shared" si="599"/>
        <v>867550.63987278519</v>
      </c>
      <c r="L615" s="2">
        <f t="shared" si="599"/>
        <v>11715.079215090122</v>
      </c>
      <c r="M615" s="2">
        <f t="shared" si="599"/>
        <v>436296.91100635164</v>
      </c>
      <c r="N615" s="2">
        <f t="shared" si="599"/>
        <v>423728.86510384764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407</v>
      </c>
      <c r="G616" s="166"/>
      <c r="H616" s="11"/>
      <c r="I616" s="2">
        <f>'O and M Class.'!G112</f>
        <v>484493.92707599961</v>
      </c>
      <c r="J616" s="2">
        <f t="shared" ref="J616:X616" si="600">+J112+J280+J448</f>
        <v>239883.88749696626</v>
      </c>
      <c r="K616" s="2">
        <f t="shared" si="600"/>
        <v>122010.36855638196</v>
      </c>
      <c r="L616" s="2">
        <f t="shared" si="600"/>
        <v>1647.5823623505742</v>
      </c>
      <c r="M616" s="2">
        <f t="shared" si="600"/>
        <v>61359.8151684861</v>
      </c>
      <c r="N616" s="2">
        <f t="shared" si="600"/>
        <v>59592.273491814754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408</v>
      </c>
      <c r="G617" s="166"/>
      <c r="H617" s="11"/>
      <c r="I617" s="2">
        <f>'O and M Class.'!G113</f>
        <v>30793.343437887364</v>
      </c>
      <c r="J617" s="2">
        <f t="shared" ref="J617:X617" si="601">+J113+J281+J449</f>
        <v>0</v>
      </c>
      <c r="K617" s="2">
        <f t="shared" si="601"/>
        <v>30463.546733641044</v>
      </c>
      <c r="L617" s="2">
        <f t="shared" si="601"/>
        <v>18.80768353533227</v>
      </c>
      <c r="M617" s="2">
        <f t="shared" si="601"/>
        <v>198.14291949899351</v>
      </c>
      <c r="N617" s="2">
        <f t="shared" si="601"/>
        <v>112.84610121199363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409</v>
      </c>
      <c r="G618" s="166"/>
      <c r="H618" s="11"/>
      <c r="I618" s="2">
        <f>'O and M Class.'!G114</f>
        <v>22312.907654589118</v>
      </c>
      <c r="J618" s="2">
        <f t="shared" ref="J618:X618" si="602">+J114+J282+J450</f>
        <v>11047.624604599096</v>
      </c>
      <c r="K618" s="2">
        <f t="shared" si="602"/>
        <v>5619.0716423033455</v>
      </c>
      <c r="L618" s="2">
        <f t="shared" si="602"/>
        <v>75.877840876819619</v>
      </c>
      <c r="M618" s="2">
        <f t="shared" si="602"/>
        <v>2825.8680099870935</v>
      </c>
      <c r="N618" s="2">
        <f t="shared" si="602"/>
        <v>2744.4655568227658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410</v>
      </c>
      <c r="G619" s="166"/>
      <c r="H619" s="11"/>
      <c r="I619" s="2">
        <f>'O and M Class.'!G115</f>
        <v>940679.24685626116</v>
      </c>
      <c r="J619" s="2">
        <f t="shared" ref="J619:X619" si="603">+J115+J283+J451</f>
        <v>605860.3937014757</v>
      </c>
      <c r="K619" s="2">
        <f t="shared" si="603"/>
        <v>311451.1138786205</v>
      </c>
      <c r="L619" s="2">
        <f t="shared" si="603"/>
        <v>1332.6180631387249</v>
      </c>
      <c r="M619" s="2">
        <f t="shared" si="603"/>
        <v>14039.412834193898</v>
      </c>
      <c r="N619" s="2">
        <f t="shared" si="603"/>
        <v>7995.7083788323544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411</v>
      </c>
      <c r="G620" s="166"/>
      <c r="H620" s="11"/>
      <c r="I620" s="2">
        <f>'O and M Class.'!G116</f>
        <v>4184.3139723859586</v>
      </c>
      <c r="J620" s="2">
        <f t="shared" ref="J620:X620" si="604">+J116+J284+J452</f>
        <v>3725.1879761512241</v>
      </c>
      <c r="K620" s="2">
        <f t="shared" si="604"/>
        <v>454.20875687430396</v>
      </c>
      <c r="L620" s="2">
        <f t="shared" si="604"/>
        <v>0.28042087918918951</v>
      </c>
      <c r="M620" s="2">
        <f t="shared" si="604"/>
        <v>2.9542932061058278</v>
      </c>
      <c r="N620" s="2">
        <f t="shared" si="604"/>
        <v>1.6825252751351372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412</v>
      </c>
      <c r="G621" s="166"/>
      <c r="H621" s="11"/>
      <c r="I621" s="2">
        <f>'O and M Class.'!G117</f>
        <v>145790.61195528042</v>
      </c>
      <c r="J621" s="2">
        <f t="shared" ref="J621:X621" si="605">+J117+J285+J453</f>
        <v>76064.18096375349</v>
      </c>
      <c r="K621" s="2">
        <f t="shared" si="605"/>
        <v>39891.634363802397</v>
      </c>
      <c r="L621" s="2">
        <f t="shared" si="605"/>
        <v>434.2720478967907</v>
      </c>
      <c r="M621" s="2">
        <f t="shared" si="605"/>
        <v>15004.80981810451</v>
      </c>
      <c r="N621" s="2">
        <f t="shared" si="605"/>
        <v>14395.714761723244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167"/>
      <c r="H622" s="2"/>
      <c r="I622" s="2">
        <f>'O and M Class.'!G118</f>
        <v>344254.54247830564</v>
      </c>
      <c r="J622" s="2">
        <f t="shared" ref="J622:X622" si="606">+J118+J286+J454</f>
        <v>179609.91771333045</v>
      </c>
      <c r="K622" s="2">
        <f t="shared" si="606"/>
        <v>94195.889244466933</v>
      </c>
      <c r="L622" s="2">
        <f t="shared" si="606"/>
        <v>1025.4441157410324</v>
      </c>
      <c r="M622" s="2">
        <f t="shared" si="606"/>
        <v>35430.772047860024</v>
      </c>
      <c r="N622" s="2">
        <f t="shared" si="606"/>
        <v>33992.51935690728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166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200</v>
      </c>
      <c r="G624" s="166"/>
      <c r="H624" s="11"/>
      <c r="I624" s="2">
        <f>'O and M Class.'!G$120</f>
        <v>1398.5321008175843</v>
      </c>
      <c r="J624" s="2">
        <f t="shared" ref="J624:X624" si="607">+J120+J288+J456</f>
        <v>729.66425871672288</v>
      </c>
      <c r="K624" s="2">
        <f t="shared" si="607"/>
        <v>382.67025882961764</v>
      </c>
      <c r="L624" s="2">
        <f t="shared" si="607"/>
        <v>4.1658608282524305</v>
      </c>
      <c r="M624" s="2">
        <f t="shared" si="607"/>
        <v>143.93730786807339</v>
      </c>
      <c r="N624" s="2">
        <f t="shared" si="607"/>
        <v>138.09441457491823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201</v>
      </c>
      <c r="G625" s="166"/>
      <c r="H625" s="11"/>
      <c r="I625" s="2">
        <f>'O and M Class.'!G$121</f>
        <v>308.86009704748483</v>
      </c>
      <c r="J625" s="2">
        <f t="shared" ref="J625:X625" si="609">+J121+J289+J457</f>
        <v>152.92361086874635</v>
      </c>
      <c r="K625" s="2">
        <f t="shared" si="609"/>
        <v>77.780405836154557</v>
      </c>
      <c r="L625" s="2">
        <f t="shared" si="609"/>
        <v>1.0503174960323061</v>
      </c>
      <c r="M625" s="2">
        <f t="shared" si="609"/>
        <v>39.116276610793363</v>
      </c>
      <c r="N625" s="2">
        <f t="shared" si="609"/>
        <v>37.989486235758278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202</v>
      </c>
      <c r="G626" s="166"/>
      <c r="H626" s="11"/>
      <c r="I626" s="2">
        <f>'O and M Class.'!G$122</f>
        <v>30023.101548851871</v>
      </c>
      <c r="J626" s="2">
        <f t="shared" ref="J626:X626" si="610">+J122+J290+J458</f>
        <v>14865.115766714312</v>
      </c>
      <c r="K626" s="2">
        <f t="shared" si="610"/>
        <v>7560.7339544763499</v>
      </c>
      <c r="L626" s="2">
        <f t="shared" si="610"/>
        <v>102.09732219654673</v>
      </c>
      <c r="M626" s="2">
        <f t="shared" si="610"/>
        <v>3802.3427309817712</v>
      </c>
      <c r="N626" s="2">
        <f t="shared" si="610"/>
        <v>3692.8117744828942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203</v>
      </c>
      <c r="G627" s="166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204</v>
      </c>
      <c r="G628" s="166"/>
      <c r="H628" s="11"/>
      <c r="I628" s="2">
        <f>'O and M Class.'!G$124</f>
        <v>37.649089638392894</v>
      </c>
      <c r="J628" s="2">
        <f t="shared" ref="J628:X628" si="612">+J124+J292+J460</f>
        <v>18.640914732792382</v>
      </c>
      <c r="K628" s="2">
        <f t="shared" si="612"/>
        <v>9.4811906731537032</v>
      </c>
      <c r="L628" s="2">
        <f t="shared" si="612"/>
        <v>0.12803045111655573</v>
      </c>
      <c r="M628" s="2">
        <f t="shared" si="612"/>
        <v>4.7681530198234565</v>
      </c>
      <c r="N628" s="2">
        <f t="shared" si="612"/>
        <v>4.6308007615067988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205</v>
      </c>
      <c r="G629" s="166"/>
      <c r="H629" s="11"/>
      <c r="I629" s="2">
        <f>'O and M Class.'!G$125</f>
        <v>9170.0186946386402</v>
      </c>
      <c r="J629" s="2">
        <f t="shared" ref="J629:X629" si="613">+J125+J293+J461</f>
        <v>0</v>
      </c>
      <c r="K629" s="2">
        <f t="shared" si="613"/>
        <v>9071.8077956023244</v>
      </c>
      <c r="L629" s="2">
        <f t="shared" si="613"/>
        <v>5.6007821940389038</v>
      </c>
      <c r="M629" s="2">
        <f t="shared" si="613"/>
        <v>59.00542367804367</v>
      </c>
      <c r="N629" s="2">
        <f t="shared" si="613"/>
        <v>33.604693164233424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206</v>
      </c>
      <c r="G630" s="166"/>
      <c r="H630" s="11"/>
      <c r="I630" s="2">
        <f>'O and M Class.'!G$126</f>
        <v>4224.8530064507568</v>
      </c>
      <c r="J630" s="2">
        <f t="shared" ref="J630:X630" si="614">+J126+J294+J462</f>
        <v>2091.8201584220797</v>
      </c>
      <c r="K630" s="2">
        <f t="shared" si="614"/>
        <v>1063.9470251455507</v>
      </c>
      <c r="L630" s="2">
        <f t="shared" si="614"/>
        <v>14.367142512934256</v>
      </c>
      <c r="M630" s="2">
        <f t="shared" si="614"/>
        <v>535.06594221804653</v>
      </c>
      <c r="N630" s="2">
        <f t="shared" si="614"/>
        <v>519.65273815214596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207</v>
      </c>
      <c r="G631" s="166"/>
      <c r="H631" s="11"/>
      <c r="I631" s="2">
        <f>'O and M Class.'!G$127</f>
        <v>106.28241897364295</v>
      </c>
      <c r="J631" s="2">
        <f t="shared" ref="J631:X631" si="615">+J127+J295+J463</f>
        <v>94.620526052714155</v>
      </c>
      <c r="K631" s="2">
        <f t="shared" si="615"/>
        <v>11.536994049250444</v>
      </c>
      <c r="L631" s="2">
        <f t="shared" si="615"/>
        <v>7.1227468989255045E-3</v>
      </c>
      <c r="M631" s="2">
        <f t="shared" si="615"/>
        <v>7.5039643385863081E-2</v>
      </c>
      <c r="N631" s="2">
        <f t="shared" si="615"/>
        <v>4.2736481393553044E-2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208</v>
      </c>
      <c r="G632" s="167"/>
      <c r="H632" s="11"/>
      <c r="I632" s="2">
        <f>'O and M Class.'!G$128</f>
        <v>90412.683935747889</v>
      </c>
      <c r="J632" s="2">
        <f t="shared" ref="J632:X632" si="616">+J128+J296+J464</f>
        <v>58231.819685599454</v>
      </c>
      <c r="K632" s="2">
        <f t="shared" si="616"/>
        <v>29934.891425160931</v>
      </c>
      <c r="L632" s="2">
        <f t="shared" si="616"/>
        <v>128.08359082257996</v>
      </c>
      <c r="M632" s="2">
        <f t="shared" si="616"/>
        <v>1349.387689229435</v>
      </c>
      <c r="N632" s="2">
        <f t="shared" si="616"/>
        <v>768.5015449354803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414</v>
      </c>
      <c r="D633" s="1"/>
      <c r="E633" s="1"/>
      <c r="F633" s="1" t="s">
        <v>114</v>
      </c>
      <c r="G633" s="167"/>
      <c r="H633" s="11"/>
      <c r="I633" s="2">
        <f>'O and M Class.'!G$129</f>
        <v>10779.038586833656</v>
      </c>
      <c r="J633" s="2">
        <f t="shared" ref="J633:X633" si="617">+J129+J297+J465</f>
        <v>5623.8102761767095</v>
      </c>
      <c r="K633" s="2">
        <f t="shared" si="617"/>
        <v>2949.3906386179451</v>
      </c>
      <c r="L633" s="2">
        <f t="shared" si="617"/>
        <v>32.107932730940412</v>
      </c>
      <c r="M633" s="2">
        <f t="shared" si="617"/>
        <v>1109.3816113966247</v>
      </c>
      <c r="N633" s="2">
        <f t="shared" si="617"/>
        <v>1064.348127911439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166"/>
      <c r="H634" s="11"/>
      <c r="I634" s="2">
        <f>'O and M Class.'!G$130</f>
        <v>6775543.6222744752</v>
      </c>
      <c r="J634" s="2">
        <f t="shared" ref="J634:X634" si="618">+J130+J298+J466</f>
        <v>3535043.6444465793</v>
      </c>
      <c r="K634" s="2">
        <f t="shared" si="618"/>
        <v>1853943.1666469323</v>
      </c>
      <c r="L634" s="2">
        <f t="shared" si="618"/>
        <v>20182.569817058815</v>
      </c>
      <c r="M634" s="2">
        <f t="shared" si="618"/>
        <v>697340.81024150073</v>
      </c>
      <c r="N634" s="2">
        <f t="shared" si="618"/>
        <v>669033.43112240569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166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219</v>
      </c>
      <c r="E636" s="1"/>
      <c r="G636" s="166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167"/>
      <c r="H637" s="11"/>
      <c r="I637" s="2">
        <f>'O and M Class.'!G$133</f>
        <v>421.11141508071182</v>
      </c>
      <c r="J637" s="2">
        <f t="shared" ref="J637:X637" si="619">+J133+J301+J469</f>
        <v>374.90474912526412</v>
      </c>
      <c r="K637" s="2">
        <f t="shared" si="619"/>
        <v>45.711792569027196</v>
      </c>
      <c r="L637" s="2">
        <f t="shared" si="619"/>
        <v>2.822169512920206E-2</v>
      </c>
      <c r="M637" s="2">
        <f t="shared" si="619"/>
        <v>0.29732152051610061</v>
      </c>
      <c r="N637" s="2">
        <f t="shared" si="619"/>
        <v>0.16933017077521237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216</v>
      </c>
      <c r="G638" s="167"/>
      <c r="H638" s="11"/>
      <c r="I638" s="2">
        <f>'O and M Class.'!G$134</f>
        <v>1251833.2497718523</v>
      </c>
      <c r="J638" s="2">
        <f t="shared" ref="J638:X638" si="621">+J134+J302+J470</f>
        <v>1114475.2045309173</v>
      </c>
      <c r="K638" s="2">
        <f t="shared" si="621"/>
        <v>135886.94059412859</v>
      </c>
      <c r="L638" s="2">
        <f t="shared" si="621"/>
        <v>83.894321223489527</v>
      </c>
      <c r="M638" s="2">
        <f t="shared" si="621"/>
        <v>883.84439824183335</v>
      </c>
      <c r="N638" s="2">
        <f t="shared" si="621"/>
        <v>503.36592734093722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217</v>
      </c>
      <c r="G639" s="167"/>
      <c r="H639" s="2"/>
      <c r="I639" s="2">
        <f>'O and M Class.'!G$135</f>
        <v>1762399.2143104097</v>
      </c>
      <c r="J639" s="2">
        <f t="shared" ref="J639:X639" si="622">+J135+J303+J471</f>
        <v>1569019.0568046423</v>
      </c>
      <c r="K639" s="2">
        <f t="shared" si="622"/>
        <v>191309.05604383355</v>
      </c>
      <c r="L639" s="2">
        <f t="shared" si="622"/>
        <v>118.11100706610073</v>
      </c>
      <c r="M639" s="2">
        <f t="shared" si="622"/>
        <v>1244.3244124710329</v>
      </c>
      <c r="N639" s="2">
        <f t="shared" si="622"/>
        <v>708.66604239660444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166"/>
      <c r="H640" s="11"/>
      <c r="I640" s="2">
        <f>'O and M Class.'!G$136</f>
        <v>362112.25893361459</v>
      </c>
      <c r="J640" s="2">
        <f t="shared" ref="J640:X640" si="623">+J136+J304+J472</f>
        <v>221084.81461560304</v>
      </c>
      <c r="K640" s="2">
        <f t="shared" si="623"/>
        <v>136003.20362937549</v>
      </c>
      <c r="L640" s="2">
        <f t="shared" si="623"/>
        <v>4966.989268192372</v>
      </c>
      <c r="M640" s="2">
        <f t="shared" si="623"/>
        <v>29.897705415205813</v>
      </c>
      <c r="N640" s="2">
        <f t="shared" si="623"/>
        <v>27.353715028481862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218</v>
      </c>
      <c r="G641" s="166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220</v>
      </c>
      <c r="E642" s="1"/>
      <c r="G642" s="166"/>
      <c r="H642" s="11"/>
      <c r="I642" s="2">
        <f>'O and M Class.'!G$138</f>
        <v>3376765.8344309572</v>
      </c>
      <c r="J642" s="2">
        <f t="shared" ref="J642:X642" si="625">+J138+J306+J474</f>
        <v>2904953.980700288</v>
      </c>
      <c r="K642" s="2">
        <f t="shared" si="625"/>
        <v>463244.9120599067</v>
      </c>
      <c r="L642" s="2">
        <f t="shared" si="625"/>
        <v>5169.0228181770917</v>
      </c>
      <c r="M642" s="2">
        <f t="shared" si="625"/>
        <v>2158.3638376485883</v>
      </c>
      <c r="N642" s="2">
        <f t="shared" si="625"/>
        <v>1239.5550149367987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166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225</v>
      </c>
      <c r="E644" s="1"/>
      <c r="G644" s="166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166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221</v>
      </c>
      <c r="G646" s="166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222</v>
      </c>
      <c r="G647" s="166"/>
      <c r="H647" s="11"/>
      <c r="I647" s="2">
        <f>'O and M Class.'!G$143</f>
        <v>133613.60616766004</v>
      </c>
      <c r="J647" s="2">
        <f t="shared" ref="J647:X647" si="629">+J143+J311+J479</f>
        <v>118952.78471709804</v>
      </c>
      <c r="K647" s="2">
        <f t="shared" si="629"/>
        <v>14503.80405471825</v>
      </c>
      <c r="L647" s="2">
        <f t="shared" si="629"/>
        <v>8.9544057067516132</v>
      </c>
      <c r="M647" s="2">
        <f t="shared" si="629"/>
        <v>94.336555896481798</v>
      </c>
      <c r="N647" s="2">
        <f t="shared" si="629"/>
        <v>53.72643424050969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223</v>
      </c>
      <c r="G648" s="166"/>
      <c r="H648" s="11"/>
      <c r="I648" s="2">
        <f>'O and M Class.'!G$144</f>
        <v>0</v>
      </c>
      <c r="J648" s="2">
        <f t="shared" ref="J648:X648" si="630">+J144+J312+J480</f>
        <v>0</v>
      </c>
      <c r="K648" s="2">
        <f t="shared" si="630"/>
        <v>0</v>
      </c>
      <c r="L648" s="2">
        <f t="shared" si="630"/>
        <v>0</v>
      </c>
      <c r="M648" s="2">
        <f t="shared" si="630"/>
        <v>0</v>
      </c>
      <c r="N648" s="2">
        <f t="shared" si="630"/>
        <v>0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224</v>
      </c>
      <c r="E649" s="1"/>
      <c r="G649" s="166"/>
      <c r="H649" s="11"/>
      <c r="I649" s="2">
        <f>'O and M Class.'!G$145</f>
        <v>133613.60616766004</v>
      </c>
      <c r="J649" s="2">
        <f t="shared" ref="J649:X649" si="631">+J145+J313+J481</f>
        <v>118952.78471709804</v>
      </c>
      <c r="K649" s="2">
        <f t="shared" si="631"/>
        <v>14503.80405471825</v>
      </c>
      <c r="L649" s="2">
        <f t="shared" si="631"/>
        <v>8.9544057067516132</v>
      </c>
      <c r="M649" s="2">
        <f t="shared" si="631"/>
        <v>94.336555896481798</v>
      </c>
      <c r="N649" s="2">
        <f t="shared" si="631"/>
        <v>53.72643424050969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166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230</v>
      </c>
      <c r="E651" s="1"/>
      <c r="G651" s="166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166"/>
      <c r="H652" s="11"/>
      <c r="I652" s="2">
        <f>'O and M Class.'!G$148</f>
        <v>266961.66291167575</v>
      </c>
      <c r="J652" s="2">
        <f t="shared" ref="J652:X652" si="632">+J148+J316+J484</f>
        <v>237669.15755722843</v>
      </c>
      <c r="K652" s="2">
        <f t="shared" si="632"/>
        <v>28978.782625880973</v>
      </c>
      <c r="L652" s="2">
        <f t="shared" si="632"/>
        <v>17.891015042738999</v>
      </c>
      <c r="M652" s="2">
        <f t="shared" si="632"/>
        <v>188.48562326716581</v>
      </c>
      <c r="N652" s="2">
        <f t="shared" si="632"/>
        <v>107.34609025643401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226</v>
      </c>
      <c r="G653" s="167"/>
      <c r="H653" s="11"/>
      <c r="I653" s="2">
        <f>'O and M Class.'!G$149</f>
        <v>131289.94335798768</v>
      </c>
      <c r="J653" s="2">
        <f t="shared" ref="J653:X653" si="633">+J149+J317+J485</f>
        <v>116884.08700073489</v>
      </c>
      <c r="K653" s="2">
        <f t="shared" si="633"/>
        <v>14251.569637525481</v>
      </c>
      <c r="L653" s="2">
        <f t="shared" si="633"/>
        <v>8.7986804021191816</v>
      </c>
      <c r="M653" s="2">
        <f t="shared" si="633"/>
        <v>92.695956912466883</v>
      </c>
      <c r="N653" s="2">
        <f t="shared" si="633"/>
        <v>52.792082412715096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227</v>
      </c>
      <c r="G654" s="167"/>
      <c r="H654" s="11"/>
      <c r="I654" s="2">
        <f>'O and M Class.'!G$150</f>
        <v>45483.023228428916</v>
      </c>
      <c r="J654" s="2">
        <f t="shared" ref="J654:X654" si="634">+J150+J318+J486</f>
        <v>40492.375182098753</v>
      </c>
      <c r="K654" s="2">
        <f t="shared" si="634"/>
        <v>4937.1982063979385</v>
      </c>
      <c r="L654" s="2">
        <f t="shared" si="634"/>
        <v>3.048143482078526</v>
      </c>
      <c r="M654" s="2">
        <f t="shared" si="634"/>
        <v>32.112835557672362</v>
      </c>
      <c r="N654" s="2">
        <f t="shared" si="634"/>
        <v>18.28886089247116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228</v>
      </c>
      <c r="G655" s="167"/>
      <c r="H655" s="11"/>
      <c r="I655" s="2">
        <f>'O and M Class.'!G$151</f>
        <v>-86665.388132007472</v>
      </c>
      <c r="J655" s="2">
        <f t="shared" ref="J655:X655" si="635">+J151+J319+J487</f>
        <v>-77155.983979314595</v>
      </c>
      <c r="K655" s="2">
        <f t="shared" si="635"/>
        <v>-9407.5584354445855</v>
      </c>
      <c r="L655" s="2">
        <f t="shared" si="635"/>
        <v>-5.8080690157655823</v>
      </c>
      <c r="M655" s="2">
        <f t="shared" si="635"/>
        <v>-61.189234137924721</v>
      </c>
      <c r="N655" s="2">
        <f t="shared" si="635"/>
        <v>-34.848414094593494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229</v>
      </c>
      <c r="E656" s="1"/>
      <c r="G656" s="167"/>
      <c r="H656" s="11"/>
      <c r="I656" s="2">
        <f>'O and M Class.'!G$152</f>
        <v>357069.2413660849</v>
      </c>
      <c r="J656" s="2">
        <f t="shared" ref="J656:X656" si="636">+J152+J320+J488</f>
        <v>317889.63576074748</v>
      </c>
      <c r="K656" s="2">
        <f t="shared" si="636"/>
        <v>38759.992034359806</v>
      </c>
      <c r="L656" s="2">
        <f t="shared" si="636"/>
        <v>23.929769911171125</v>
      </c>
      <c r="M656" s="2">
        <f t="shared" si="636"/>
        <v>252.10518159938036</v>
      </c>
      <c r="N656" s="2">
        <f t="shared" si="636"/>
        <v>143.57861946702675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167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167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167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209</v>
      </c>
      <c r="G660" s="167"/>
      <c r="H660" s="11"/>
      <c r="I660" s="2">
        <f>'O and M Class.'!G$156</f>
        <v>-1265185.3822494955</v>
      </c>
      <c r="J660" s="2">
        <f t="shared" ref="J660:X660" si="637">+J156+J324+J492</f>
        <v>-762206.27701157588</v>
      </c>
      <c r="K660" s="2">
        <f t="shared" si="637"/>
        <v>-300444.11597091233</v>
      </c>
      <c r="L660" s="2">
        <f t="shared" si="637"/>
        <v>-2961.9484445161547</v>
      </c>
      <c r="M660" s="2">
        <f t="shared" si="637"/>
        <v>-101892.66359957409</v>
      </c>
      <c r="N660" s="2">
        <f t="shared" si="637"/>
        <v>-97680.377222917261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167"/>
      <c r="H661" s="11"/>
      <c r="I661" s="2">
        <f>'O and M Class.'!G$157</f>
        <v>3248.5906297654274</v>
      </c>
      <c r="J661" s="2">
        <f t="shared" ref="J661:X661" si="639">+J157+J325+J493</f>
        <v>1957.1014684391198</v>
      </c>
      <c r="K661" s="2">
        <f t="shared" si="639"/>
        <v>771.44421173749481</v>
      </c>
      <c r="L661" s="2">
        <f t="shared" si="639"/>
        <v>7.6053344416573152</v>
      </c>
      <c r="M661" s="2">
        <f t="shared" si="639"/>
        <v>261.62770836230095</v>
      </c>
      <c r="N661" s="2">
        <f t="shared" si="639"/>
        <v>250.81190678485473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210</v>
      </c>
      <c r="G662" s="167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211</v>
      </c>
      <c r="G663" s="167"/>
      <c r="H663" s="11"/>
      <c r="I663" s="2">
        <f>'O and M Class.'!G$159</f>
        <v>14012400.830261085</v>
      </c>
      <c r="J663" s="2">
        <f t="shared" ref="J663:X663" si="641">+J159+J327+J495</f>
        <v>8441719.3074406255</v>
      </c>
      <c r="K663" s="2">
        <f t="shared" si="641"/>
        <v>3327530.8418380581</v>
      </c>
      <c r="L663" s="2">
        <f t="shared" si="641"/>
        <v>32804.685720708141</v>
      </c>
      <c r="M663" s="2">
        <f t="shared" si="641"/>
        <v>1128499.3203775648</v>
      </c>
      <c r="N663" s="2">
        <f t="shared" si="641"/>
        <v>1081846.6748841284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167"/>
      <c r="H664" s="11"/>
      <c r="I664" s="2">
        <f>'O and M Class.'!G$160</f>
        <v>69849.535966556228</v>
      </c>
      <c r="J664" s="2">
        <f t="shared" ref="J664:X664" si="642">+J160+J328+J496</f>
        <v>42080.595861291782</v>
      </c>
      <c r="K664" s="2">
        <f t="shared" si="642"/>
        <v>16587.199298127834</v>
      </c>
      <c r="L664" s="2">
        <f t="shared" si="642"/>
        <v>163.5260154827788</v>
      </c>
      <c r="M664" s="2">
        <f t="shared" si="642"/>
        <v>5625.3853156067817</v>
      </c>
      <c r="N664" s="2">
        <f t="shared" si="642"/>
        <v>5392.8294760470544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167"/>
      <c r="H665" s="11"/>
      <c r="I665" s="2">
        <f>'O and M Class.'!G$161</f>
        <v>5559.6807405956506</v>
      </c>
      <c r="J665" s="2">
        <f t="shared" ref="J665:X665" si="643">+J161+J329+J497</f>
        <v>3368.3194800523511</v>
      </c>
      <c r="K665" s="2">
        <f t="shared" si="643"/>
        <v>1300.9251260404089</v>
      </c>
      <c r="L665" s="2">
        <f t="shared" si="643"/>
        <v>13.311348266390659</v>
      </c>
      <c r="M665" s="2">
        <f t="shared" si="643"/>
        <v>447.30775654390294</v>
      </c>
      <c r="N665" s="2">
        <f t="shared" si="643"/>
        <v>429.81702969259635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167"/>
      <c r="H666" s="11"/>
      <c r="I666" s="2">
        <f>'O and M Class.'!G$162</f>
        <v>17941.386899079786</v>
      </c>
      <c r="J666" s="2">
        <f t="shared" ref="J666:X666" si="644">+J162+J330+J498</f>
        <v>10808.722503936688</v>
      </c>
      <c r="K666" s="2">
        <f t="shared" si="644"/>
        <v>4260.5488506372467</v>
      </c>
      <c r="L666" s="2">
        <f t="shared" si="644"/>
        <v>42.002906264777209</v>
      </c>
      <c r="M666" s="2">
        <f t="shared" si="644"/>
        <v>1444.923191072121</v>
      </c>
      <c r="N666" s="2">
        <f t="shared" si="644"/>
        <v>1385.1894471689529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212</v>
      </c>
      <c r="G667" s="167"/>
      <c r="H667" s="11"/>
      <c r="I667" s="2">
        <f>'O and M Class.'!G$163</f>
        <v>1843199.3610297418</v>
      </c>
      <c r="J667" s="2">
        <f t="shared" ref="J667:X667" si="645">+J163+J331+J499</f>
        <v>1110428.6711427937</v>
      </c>
      <c r="K667" s="2">
        <f t="shared" si="645"/>
        <v>437705.34370079025</v>
      </c>
      <c r="L667" s="2">
        <f t="shared" si="645"/>
        <v>4315.1474534335111</v>
      </c>
      <c r="M667" s="2">
        <f t="shared" si="645"/>
        <v>148443.45743738397</v>
      </c>
      <c r="N667" s="2">
        <f t="shared" si="645"/>
        <v>142306.7412953403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7" t="s">
        <v>415</v>
      </c>
      <c r="G668" s="167"/>
      <c r="H668" s="11"/>
      <c r="I668" s="2">
        <f>'O and M Class.'!G$164</f>
        <v>1483.0356442416694</v>
      </c>
      <c r="J668" s="2">
        <f t="shared" ref="J668:X668" si="646">+J164+J332+J500</f>
        <v>1320.3087977125554</v>
      </c>
      <c r="K668" s="2">
        <f t="shared" si="646"/>
        <v>160.98404202378481</v>
      </c>
      <c r="L668" s="2">
        <f t="shared" si="646"/>
        <v>9.938885130792835E-2</v>
      </c>
      <c r="M668" s="2">
        <f t="shared" si="646"/>
        <v>1.0470825461736677</v>
      </c>
      <c r="N668" s="2">
        <f t="shared" si="646"/>
        <v>0.5963331078475701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213</v>
      </c>
      <c r="G669" s="167"/>
      <c r="H669" s="11"/>
      <c r="I669" s="2">
        <f>'O and M Class.'!G$165</f>
        <v>156942.04</v>
      </c>
      <c r="J669" s="2">
        <f t="shared" ref="J669:X669" si="647">+J165+J333+J501</f>
        <v>139721.49418492964</v>
      </c>
      <c r="K669" s="2">
        <f t="shared" si="647"/>
        <v>17036.11377161304</v>
      </c>
      <c r="L669" s="2">
        <f t="shared" si="647"/>
        <v>10.517811313630915</v>
      </c>
      <c r="M669" s="2">
        <f t="shared" si="647"/>
        <v>110.80736426191443</v>
      </c>
      <c r="N669" s="2">
        <f t="shared" si="647"/>
        <v>63.106867881785497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214</v>
      </c>
      <c r="G670" s="167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215</v>
      </c>
      <c r="G671" s="167"/>
      <c r="H671" s="11"/>
      <c r="I671" s="2">
        <f>'O and M Class.'!G$167</f>
        <v>-12827.186476089264</v>
      </c>
      <c r="J671" s="2">
        <f t="shared" ref="J671:X671" si="649">+J167+J335+J503</f>
        <v>-7727.6912819604549</v>
      </c>
      <c r="K671" s="2">
        <f t="shared" si="649"/>
        <v>-3046.07748024289</v>
      </c>
      <c r="L671" s="2">
        <f t="shared" si="649"/>
        <v>-30.029958900425324</v>
      </c>
      <c r="M671" s="2">
        <f t="shared" si="649"/>
        <v>-1033.0471841314943</v>
      </c>
      <c r="N671" s="2">
        <f t="shared" si="649"/>
        <v>-990.34057085400036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167"/>
      <c r="H672" s="11"/>
      <c r="I672" s="2">
        <f>'O and M Class.'!G$168</f>
        <v>12770.835559908166</v>
      </c>
      <c r="J672" s="2">
        <f t="shared" ref="J672:X672" si="650">+J168+J336+J504</f>
        <v>7693.7428799071367</v>
      </c>
      <c r="K672" s="2">
        <f t="shared" si="650"/>
        <v>3032.6958039812821</v>
      </c>
      <c r="L672" s="2">
        <f t="shared" si="650"/>
        <v>29.898034748541036</v>
      </c>
      <c r="M672" s="2">
        <f t="shared" si="650"/>
        <v>1028.5089203904449</v>
      </c>
      <c r="N672" s="2">
        <f t="shared" si="650"/>
        <v>985.98992088076091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167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167"/>
      <c r="H674" s="11"/>
      <c r="I674" s="2">
        <f>'O and M Class.'!G$170</f>
        <v>0</v>
      </c>
      <c r="J674" s="2">
        <f t="shared" ref="J674:X674" si="651">+J170+J338+J506</f>
        <v>0</v>
      </c>
      <c r="K674" s="2">
        <f t="shared" si="651"/>
        <v>0</v>
      </c>
      <c r="L674" s="2">
        <f t="shared" si="651"/>
        <v>0</v>
      </c>
      <c r="M674" s="2">
        <f t="shared" si="651"/>
        <v>0</v>
      </c>
      <c r="N674" s="2">
        <f t="shared" si="651"/>
        <v>0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167"/>
      <c r="H675" s="11"/>
      <c r="I675" s="2">
        <f>'O and M Class.'!G$171</f>
        <v>14845382.728005391</v>
      </c>
      <c r="J675" s="2">
        <f t="shared" ref="J675:X675" si="652">+J171+J339+J507</f>
        <v>8989164.2954661511</v>
      </c>
      <c r="K675" s="2">
        <f t="shared" si="652"/>
        <v>3504895.9031918538</v>
      </c>
      <c r="L675" s="2">
        <f t="shared" si="652"/>
        <v>34394.815610094149</v>
      </c>
      <c r="M675" s="2">
        <f t="shared" si="652"/>
        <v>1182936.6743700269</v>
      </c>
      <c r="N675" s="2">
        <f t="shared" si="652"/>
        <v>1133991.0393672611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167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167"/>
      <c r="H677" s="11"/>
      <c r="I677" s="2">
        <f>'O and M Class.'!G$173</f>
        <v>104873146.47210157</v>
      </c>
      <c r="J677" s="2">
        <f t="shared" ref="J677:X677" si="653">+J173+J341+J509</f>
        <v>63223111.647825494</v>
      </c>
      <c r="K677" s="2">
        <f t="shared" si="653"/>
        <v>36266135.677143112</v>
      </c>
      <c r="L677" s="2">
        <f t="shared" si="653"/>
        <v>1502952.162791345</v>
      </c>
      <c r="M677" s="2">
        <f t="shared" si="653"/>
        <v>1979651.3775732587</v>
      </c>
      <c r="N677" s="2">
        <f t="shared" si="653"/>
        <v>1901295.6067683876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167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167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0">
        <f>COUNTIFS(I6:I677,"&gt;0",G6:G677,"&lt;99")</f>
        <v>95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PHR-3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1005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1.44140625" style="149" customWidth="1"/>
    <col min="8" max="8" width="34.77734375" style="129" bestFit="1" customWidth="1"/>
    <col min="9" max="23" width="14.77734375" style="129" customWidth="1"/>
    <col min="24" max="31" width="12.77734375" style="129" customWidth="1"/>
    <col min="32" max="16384" width="11.44140625" style="129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7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Demand-Only Study</v>
      </c>
      <c r="B2" s="44"/>
      <c r="C2" s="44"/>
      <c r="D2" s="44"/>
      <c r="E2" s="44"/>
      <c r="F2" s="44"/>
      <c r="G2" s="14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4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7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7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8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139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99</v>
      </c>
      <c r="H14" s="135" t="str">
        <f>VLOOKUP($G14,alloc,3)</f>
        <v>-</v>
      </c>
      <c r="I14" s="42">
        <f>'DepExp. Class.'!J$14</f>
        <v>0</v>
      </c>
      <c r="J14" s="135">
        <f>$I14*VLOOKUP($G14,alloc,6)</f>
        <v>0</v>
      </c>
      <c r="K14" s="135">
        <f>$I14*VLOOKUP($G14,alloc,7)</f>
        <v>0</v>
      </c>
      <c r="L14" s="135">
        <f>$I14*VLOOKUP($G14,alloc,8)</f>
        <v>0</v>
      </c>
      <c r="M14" s="135">
        <f>$I14*VLOOKUP($G14,alloc,9)</f>
        <v>0</v>
      </c>
      <c r="N14" s="135">
        <f>$I14*VLOOKUP($G14,alloc,10)</f>
        <v>0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99</v>
      </c>
      <c r="H15" s="135" t="str">
        <f>VLOOKUP($G15,alloc,3)</f>
        <v>-</v>
      </c>
      <c r="I15" s="42">
        <f>'DepExp. Class.'!J$15</f>
        <v>0</v>
      </c>
      <c r="J15" s="135">
        <f>$I15*VLOOKUP($G15,alloc,6)</f>
        <v>0</v>
      </c>
      <c r="K15" s="135">
        <f>$I15*VLOOKUP($G15,alloc,7)</f>
        <v>0</v>
      </c>
      <c r="L15" s="135">
        <f>$I15*VLOOKUP($G15,alloc,8)</f>
        <v>0</v>
      </c>
      <c r="M15" s="135">
        <f>$I15*VLOOKUP($G15,alloc,9)</f>
        <v>0</v>
      </c>
      <c r="N15" s="135">
        <f>$I15*VLOOKUP($G15,alloc,10)</f>
        <v>0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'DepExp.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'DepExp. Class.'!J$18</f>
        <v>0</v>
      </c>
      <c r="J18" s="135">
        <f>SUM(J13:J16)</f>
        <v>0</v>
      </c>
      <c r="K18" s="135">
        <f t="shared" ref="K18:X18" si="1">SUM(K13:K16)</f>
        <v>0</v>
      </c>
      <c r="L18" s="135">
        <f t="shared" si="1"/>
        <v>0</v>
      </c>
      <c r="M18" s="135">
        <f t="shared" si="1"/>
        <v>0</v>
      </c>
      <c r="N18" s="135">
        <f t="shared" si="1"/>
        <v>0</v>
      </c>
      <c r="O18" s="135">
        <f t="shared" si="1"/>
        <v>0</v>
      </c>
      <c r="P18" s="135">
        <f t="shared" si="1"/>
        <v>0</v>
      </c>
      <c r="Q18" s="135">
        <f t="shared" si="1"/>
        <v>0</v>
      </c>
      <c r="R18" s="135">
        <f t="shared" si="1"/>
        <v>0</v>
      </c>
      <c r="S18" s="135">
        <f t="shared" si="1"/>
        <v>0</v>
      </c>
      <c r="T18" s="135">
        <f t="shared" si="1"/>
        <v>0</v>
      </c>
      <c r="U18" s="135">
        <f t="shared" si="1"/>
        <v>0</v>
      </c>
      <c r="V18" s="135">
        <f t="shared" si="1"/>
        <v>0</v>
      </c>
      <c r="W18" s="135">
        <f t="shared" si="1"/>
        <v>0</v>
      </c>
      <c r="X18" s="135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5" t="str">
        <f t="shared" ref="H21:H28" si="2">VLOOKUP($G21,alloc,3)</f>
        <v>-</v>
      </c>
      <c r="I21" s="42">
        <f>'DepExp. Class.'!J$21</f>
        <v>0</v>
      </c>
      <c r="J21" s="135">
        <f t="shared" ref="J21:J28" si="3">$I21*VLOOKUP($G21,alloc,6)</f>
        <v>0</v>
      </c>
      <c r="K21" s="135">
        <f t="shared" ref="K21:K28" si="4">$I21*VLOOKUP($G21,alloc,7)</f>
        <v>0</v>
      </c>
      <c r="L21" s="135">
        <f t="shared" ref="L21:L28" si="5">$I21*VLOOKUP($G21,alloc,8)</f>
        <v>0</v>
      </c>
      <c r="M21" s="135">
        <f t="shared" ref="M21:M28" si="6">$I21*VLOOKUP($G21,alloc,9)</f>
        <v>0</v>
      </c>
      <c r="N21" s="135">
        <f t="shared" ref="N21:N28" si="7">$I21*VLOOKUP($G21,alloc,10)</f>
        <v>0</v>
      </c>
      <c r="O21" s="135">
        <f t="shared" ref="O21:O28" si="8">$I21*VLOOKUP($G21,alloc,11)</f>
        <v>0</v>
      </c>
      <c r="P21" s="135">
        <f t="shared" ref="P21:P28" si="9">$I21*VLOOKUP($G21,alloc,12)</f>
        <v>0</v>
      </c>
      <c r="Q21" s="135">
        <f t="shared" ref="Q21:Q28" si="10">$I21*VLOOKUP($G21,alloc,13)</f>
        <v>0</v>
      </c>
      <c r="R21" s="135">
        <f t="shared" ref="R21:R28" si="11">$I21*VLOOKUP($G21,alloc,14)</f>
        <v>0</v>
      </c>
      <c r="S21" s="135">
        <f t="shared" ref="S21:S28" si="12">$I21*VLOOKUP($G21,alloc,15)</f>
        <v>0</v>
      </c>
      <c r="T21" s="135">
        <f t="shared" ref="T21:T28" si="13">$I21*VLOOKUP($G21,alloc,16)</f>
        <v>0</v>
      </c>
      <c r="U21" s="135">
        <f t="shared" ref="U21:U28" si="14">$I21*VLOOKUP($G21,alloc,17)</f>
        <v>0</v>
      </c>
      <c r="V21" s="135">
        <f t="shared" ref="V21:V28" si="15">$I21*VLOOKUP($G21,alloc,18)</f>
        <v>0</v>
      </c>
      <c r="W21" s="135">
        <f t="shared" ref="W21:W28" si="16">$I21*VLOOKUP($G21,alloc,19)</f>
        <v>0</v>
      </c>
      <c r="X21" s="135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si="2"/>
        <v>-</v>
      </c>
      <c r="I22" s="42">
        <f>'DepExp. Class.'!J$22</f>
        <v>0</v>
      </c>
      <c r="J22" s="135">
        <f t="shared" si="3"/>
        <v>0</v>
      </c>
      <c r="K22" s="135">
        <f t="shared" si="4"/>
        <v>0</v>
      </c>
      <c r="L22" s="135">
        <f t="shared" si="5"/>
        <v>0</v>
      </c>
      <c r="M22" s="135">
        <f t="shared" si="6"/>
        <v>0</v>
      </c>
      <c r="N22" s="135">
        <f t="shared" si="7"/>
        <v>0</v>
      </c>
      <c r="O22" s="135">
        <f t="shared" si="8"/>
        <v>0</v>
      </c>
      <c r="P22" s="135">
        <f t="shared" si="9"/>
        <v>0</v>
      </c>
      <c r="Q22" s="135">
        <f t="shared" si="10"/>
        <v>0</v>
      </c>
      <c r="R22" s="135">
        <f t="shared" si="11"/>
        <v>0</v>
      </c>
      <c r="S22" s="135">
        <f t="shared" si="12"/>
        <v>0</v>
      </c>
      <c r="T22" s="135">
        <f t="shared" si="13"/>
        <v>0</v>
      </c>
      <c r="U22" s="135">
        <f t="shared" si="14"/>
        <v>0</v>
      </c>
      <c r="V22" s="135">
        <f t="shared" si="15"/>
        <v>0</v>
      </c>
      <c r="W22" s="135">
        <f t="shared" si="16"/>
        <v>0</v>
      </c>
      <c r="X22" s="135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'DepExp.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'DepExp.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'DepExp.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'DepExp.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'DepExp.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'DepExp.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'DepExp. Class.'!J$30</f>
        <v>0</v>
      </c>
      <c r="J30" s="135">
        <f>SUM(J21:J28)</f>
        <v>0</v>
      </c>
      <c r="K30" s="135">
        <f t="shared" ref="K30:P30" si="19">SUM(K21:K28)</f>
        <v>0</v>
      </c>
      <c r="L30" s="135">
        <f t="shared" si="19"/>
        <v>0</v>
      </c>
      <c r="M30" s="135">
        <f t="shared" si="19"/>
        <v>0</v>
      </c>
      <c r="N30" s="135">
        <f t="shared" si="19"/>
        <v>0</v>
      </c>
      <c r="O30" s="135">
        <f t="shared" si="19"/>
        <v>0</v>
      </c>
      <c r="P30" s="135">
        <f t="shared" si="19"/>
        <v>0</v>
      </c>
      <c r="Q30" s="135">
        <f t="shared" ref="Q30:X30" si="20">SUM(Q21:Q28)</f>
        <v>0</v>
      </c>
      <c r="R30" s="135">
        <f t="shared" si="20"/>
        <v>0</v>
      </c>
      <c r="S30" s="135">
        <f t="shared" si="20"/>
        <v>0</v>
      </c>
      <c r="T30" s="135">
        <f t="shared" si="20"/>
        <v>0</v>
      </c>
      <c r="U30" s="135">
        <f t="shared" si="20"/>
        <v>0</v>
      </c>
      <c r="V30" s="135">
        <f t="shared" si="20"/>
        <v>0</v>
      </c>
      <c r="W30" s="135">
        <f t="shared" si="20"/>
        <v>0</v>
      </c>
      <c r="X30" s="135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'DepExp. Class.'!J$34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'DepExp. Class.'!J$35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'DepExp. Class.'!J$36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'DepExp. Class.'!J$37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'DepExp. Class.'!J$38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'DepExp. Class.'!J$39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'DepExp. Class.'!J$40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'DepExp. Class.'!J$41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'DepExp. Class.'!J$42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'DepExp. Class.'!J$43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'DepExp. Class.'!J$44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'DepExp. Class.'!J$45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'DepExp. Class.'!J$46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'DepExp. Class.'!J$47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'DepExp. Class.'!J$48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'DepExp. Class.'!J$49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'DepExp. Class.'!J$50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'DepExp. Class.'!J$52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'DepExp. Class.'!J$56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'DepExp. Class.'!J$57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'DepExp. Class.'!J$58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'DepExp. Class.'!J$59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'DepExp. Class.'!J$60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'DepExp. Class.'!J$61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'DepExp. Class.'!J$62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'DepExp. Class.'!J$63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'DepExp. Class.'!J$65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'DepExp. Class.'!J$69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'DepExp. Class.'!J$70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'DepExp. Class.'!J$71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'DepExp. Class.'!J$72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'DepExp. Class.'!J$73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'DepExp. Class.'!J$74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'DepExp. Class.'!J$75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'DepExp. Class.'!J$76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'DepExp. Class.'!J$77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'DepExp. Class.'!J$78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'DepExp. Class.'!J$79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'DepExp. Class.'!J$80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'DepExp. Class.'!J$81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'DepExp. Class.'!J$82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'DepExp. Class.'!J$83</f>
        <v>4883872.2684313403</v>
      </c>
      <c r="J83" s="135">
        <f t="shared" si="58"/>
        <v>4347986.8794465046</v>
      </c>
      <c r="K83" s="135">
        <f t="shared" si="59"/>
        <v>530146.05653795612</v>
      </c>
      <c r="L83" s="135">
        <f t="shared" si="60"/>
        <v>327.30329616739675</v>
      </c>
      <c r="M83" s="135">
        <f t="shared" si="61"/>
        <v>3448.2093737072223</v>
      </c>
      <c r="N83" s="135">
        <f t="shared" si="62"/>
        <v>1963.8197770043807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'DepExp. Class.'!J$84</f>
        <v>3498398.3735321122</v>
      </c>
      <c r="J84" s="135">
        <f t="shared" si="58"/>
        <v>2253202.6968770158</v>
      </c>
      <c r="K84" s="135">
        <f t="shared" si="59"/>
        <v>1158290.7498694097</v>
      </c>
      <c r="L84" s="135">
        <f t="shared" si="60"/>
        <v>4956.0239371756888</v>
      </c>
      <c r="M84" s="135">
        <f t="shared" si="61"/>
        <v>52212.759225456561</v>
      </c>
      <c r="N84" s="135">
        <f t="shared" si="62"/>
        <v>29736.143623054137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'DepExp. Class.'!J$85</f>
        <v>2355879.7243234329</v>
      </c>
      <c r="J85" s="135">
        <f t="shared" si="58"/>
        <v>1517344.2191502075</v>
      </c>
      <c r="K85" s="135">
        <f t="shared" si="59"/>
        <v>780012.28022914857</v>
      </c>
      <c r="L85" s="135">
        <f t="shared" si="60"/>
        <v>3337.4690530356843</v>
      </c>
      <c r="M85" s="135">
        <f t="shared" si="61"/>
        <v>35160.941572826647</v>
      </c>
      <c r="N85" s="135">
        <f t="shared" si="62"/>
        <v>20024.814318214107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'DepExp. Class.'!J$86</f>
        <v>369152.70178807154</v>
      </c>
      <c r="J86" s="135">
        <f t="shared" si="58"/>
        <v>237759.0469745525</v>
      </c>
      <c r="K86" s="135">
        <f t="shared" si="59"/>
        <v>122223.40457433875</v>
      </c>
      <c r="L86" s="135">
        <f t="shared" si="60"/>
        <v>522.96206183276968</v>
      </c>
      <c r="M86" s="135">
        <f t="shared" si="61"/>
        <v>5509.5158063508698</v>
      </c>
      <c r="N86" s="135">
        <f t="shared" si="62"/>
        <v>3137.7723709966185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'DepExp. Class.'!J$87</f>
        <v>5908.0504593552996</v>
      </c>
      <c r="J87" s="135">
        <f t="shared" si="58"/>
        <v>3805.1799157637183</v>
      </c>
      <c r="K87" s="135">
        <f t="shared" si="59"/>
        <v>1956.1066139885529</v>
      </c>
      <c r="L87" s="135">
        <f t="shared" si="60"/>
        <v>8.3696698809758701</v>
      </c>
      <c r="M87" s="135">
        <f t="shared" si="61"/>
        <v>88.176240436196494</v>
      </c>
      <c r="N87" s="135">
        <f t="shared" si="62"/>
        <v>50.21801928585522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'DepExp. Class.'!J$88</f>
        <v>142017.01404071556</v>
      </c>
      <c r="J88" s="135">
        <f t="shared" si="58"/>
        <v>0</v>
      </c>
      <c r="K88" s="135">
        <f t="shared" si="59"/>
        <v>140496.01183866482</v>
      </c>
      <c r="L88" s="135">
        <f t="shared" si="60"/>
        <v>86.739884614941559</v>
      </c>
      <c r="M88" s="135">
        <f t="shared" si="61"/>
        <v>913.82300974614498</v>
      </c>
      <c r="N88" s="135">
        <f t="shared" si="62"/>
        <v>520.43930768964935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'DepExp. Class.'!J$89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8"/>
      <c r="H91" s="44"/>
      <c r="I91" s="42">
        <f>'DepExp. Class.'!J$91</f>
        <v>11255228.132575028</v>
      </c>
      <c r="J91" s="135">
        <f>SUM(J69:J89)</f>
        <v>8360098.0223640446</v>
      </c>
      <c r="K91" s="135">
        <f t="shared" ref="K91:X91" si="75">SUM(K69:K89)</f>
        <v>2733124.6096635065</v>
      </c>
      <c r="L91" s="135">
        <f t="shared" si="75"/>
        <v>9238.8679027074577</v>
      </c>
      <c r="M91" s="135">
        <f t="shared" si="75"/>
        <v>97333.425228523643</v>
      </c>
      <c r="N91" s="135">
        <f t="shared" si="75"/>
        <v>55433.207416244753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8"/>
      <c r="H92" s="44"/>
      <c r="I92" s="44"/>
      <c r="J92" s="44"/>
      <c r="K92" s="44"/>
      <c r="L92" s="44"/>
      <c r="M92" s="44"/>
      <c r="N92" s="131"/>
      <c r="O92" s="131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8"/>
      <c r="H93" s="44"/>
      <c r="I93" s="44"/>
      <c r="J93" s="42"/>
      <c r="K93" s="131"/>
      <c r="L93" s="131"/>
      <c r="M93" s="131"/>
      <c r="N93" s="45"/>
      <c r="O93" s="45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0"/>
      <c r="H94" s="148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1"/>
      <c r="U94" s="131"/>
      <c r="V94" s="131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28" si="76">VLOOKUP($G95,alloc,3)</f>
        <v>P, S, T &amp; D Plant - Customer</v>
      </c>
      <c r="I95" s="42">
        <f>'DepExp. Class.'!J$95</f>
        <v>0</v>
      </c>
      <c r="J95" s="135">
        <f t="shared" ref="J95:J128" si="77">$I95*VLOOKUP($G95,alloc,6)</f>
        <v>0</v>
      </c>
      <c r="K95" s="135">
        <f t="shared" ref="K95:K128" si="78">$I95*VLOOKUP($G95,alloc,7)</f>
        <v>0</v>
      </c>
      <c r="L95" s="135">
        <f t="shared" ref="L95:L128" si="79">$I95*VLOOKUP($G95,alloc,8)</f>
        <v>0</v>
      </c>
      <c r="M95" s="135">
        <f t="shared" ref="M95:M128" si="80">$I95*VLOOKUP($G95,alloc,9)</f>
        <v>0</v>
      </c>
      <c r="N95" s="135">
        <f t="shared" ref="N95:N128" si="81">$I95*VLOOKUP($G95,alloc,10)</f>
        <v>0</v>
      </c>
      <c r="O95" s="135">
        <f t="shared" ref="O95:O128" si="82">$I95*VLOOKUP($G95,alloc,11)</f>
        <v>0</v>
      </c>
      <c r="P95" s="135">
        <f t="shared" ref="P95:P128" si="83">$I95*VLOOKUP($G95,alloc,12)</f>
        <v>0</v>
      </c>
      <c r="Q95" s="135">
        <f t="shared" ref="Q95:Q128" si="84">$I95*VLOOKUP($G95,alloc,13)</f>
        <v>0</v>
      </c>
      <c r="R95" s="135">
        <f t="shared" ref="R95:R128" si="85">$I95*VLOOKUP($G95,alloc,14)</f>
        <v>0</v>
      </c>
      <c r="S95" s="135">
        <f t="shared" ref="S95:S128" si="86">$I95*VLOOKUP($G95,alloc,15)</f>
        <v>0</v>
      </c>
      <c r="T95" s="135">
        <f t="shared" ref="T95:T128" si="87">$I95*VLOOKUP($G95,alloc,16)</f>
        <v>0</v>
      </c>
      <c r="U95" s="135">
        <f t="shared" ref="U95:U128" si="88">$I95*VLOOKUP($G95,alloc,17)</f>
        <v>0</v>
      </c>
      <c r="V95" s="135">
        <f t="shared" ref="V95:V128" si="89">$I95*VLOOKUP($G95,alloc,18)</f>
        <v>0</v>
      </c>
      <c r="W95" s="135">
        <f t="shared" ref="W95:W128" si="90">$I95*VLOOKUP($G95,alloc,19)</f>
        <v>0</v>
      </c>
      <c r="X95" s="135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8">
        <v>39000</v>
      </c>
      <c r="E96" s="137" t="s">
        <v>302</v>
      </c>
      <c r="G96" s="43">
        <v>6.2</v>
      </c>
      <c r="H96" s="135" t="str">
        <f t="shared" si="76"/>
        <v>P, S, T &amp; D Plant - Customer</v>
      </c>
      <c r="I96" s="42">
        <f>'DepExp. Class.'!J$96</f>
        <v>112004.71196386535</v>
      </c>
      <c r="J96" s="135">
        <f t="shared" si="77"/>
        <v>85741.035362027076</v>
      </c>
      <c r="K96" s="135">
        <f t="shared" si="78"/>
        <v>24963.243791328234</v>
      </c>
      <c r="L96" s="135">
        <f t="shared" si="79"/>
        <v>74.161228551175512</v>
      </c>
      <c r="M96" s="135">
        <f t="shared" si="80"/>
        <v>781.30421065182111</v>
      </c>
      <c r="N96" s="135">
        <f t="shared" si="81"/>
        <v>444.9673713070531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8">
        <v>39001</v>
      </c>
      <c r="E97" s="137" t="s">
        <v>149</v>
      </c>
      <c r="G97" s="43">
        <v>6.2</v>
      </c>
      <c r="H97" s="135" t="str">
        <f t="shared" si="76"/>
        <v>P, S, T &amp; D Plant - Customer</v>
      </c>
      <c r="I97" s="42">
        <f>'DepExp. Class.'!J$97</f>
        <v>2712.4398377614198</v>
      </c>
      <c r="J97" s="135">
        <f t="shared" si="77"/>
        <v>2076.4072865247235</v>
      </c>
      <c r="K97" s="135">
        <f t="shared" si="78"/>
        <v>604.53971758968453</v>
      </c>
      <c r="L97" s="135">
        <f t="shared" si="79"/>
        <v>1.7959768585846199</v>
      </c>
      <c r="M97" s="135">
        <f t="shared" si="80"/>
        <v>18.92099563691966</v>
      </c>
      <c r="N97" s="135">
        <f t="shared" si="81"/>
        <v>10.775861151507719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39002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'DepExp. Class.'!J$98</f>
        <v>11112.045608679624</v>
      </c>
      <c r="J98" s="135">
        <f t="shared" si="77"/>
        <v>8506.4126211550247</v>
      </c>
      <c r="K98" s="135">
        <f t="shared" si="78"/>
        <v>2476.616373419356</v>
      </c>
      <c r="L98" s="135">
        <f t="shared" si="79"/>
        <v>7.3575739770862425</v>
      </c>
      <c r="M98" s="135">
        <f t="shared" si="80"/>
        <v>77.513596265640999</v>
      </c>
      <c r="N98" s="135">
        <f t="shared" si="81"/>
        <v>44.145443862517453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'DepExp. Class.'!J$99</f>
        <v>202.98058117972766</v>
      </c>
      <c r="J99" s="135">
        <f t="shared" si="77"/>
        <v>155.3842234275875</v>
      </c>
      <c r="K99" s="135">
        <f t="shared" si="78"/>
        <v>45.239647904543084</v>
      </c>
      <c r="L99" s="135">
        <f t="shared" si="79"/>
        <v>0.13439871420031568</v>
      </c>
      <c r="M99" s="135">
        <f t="shared" si="80"/>
        <v>1.4159188481948755</v>
      </c>
      <c r="N99" s="135">
        <f t="shared" si="81"/>
        <v>0.8063922852018941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305</v>
      </c>
      <c r="G100" s="43">
        <v>6.2</v>
      </c>
      <c r="H100" s="135" t="str">
        <f t="shared" si="76"/>
        <v>P, S, T &amp; D Plant - Customer</v>
      </c>
      <c r="I100" s="42">
        <f>'DepExp. Class.'!J$100</f>
        <v>40484.260435821612</v>
      </c>
      <c r="J100" s="135">
        <f t="shared" si="77"/>
        <v>30991.217644067969</v>
      </c>
      <c r="K100" s="135">
        <f t="shared" si="78"/>
        <v>9022.9995261010263</v>
      </c>
      <c r="L100" s="135">
        <f t="shared" si="79"/>
        <v>26.805680209908427</v>
      </c>
      <c r="M100" s="135">
        <f t="shared" si="80"/>
        <v>282.40350418326068</v>
      </c>
      <c r="N100" s="135">
        <f t="shared" si="81"/>
        <v>160.83408125945056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'DepExp. Class.'!J$101</f>
        <v>49881.104928602224</v>
      </c>
      <c r="J101" s="135">
        <f t="shared" si="77"/>
        <v>38184.621937691823</v>
      </c>
      <c r="K101" s="135">
        <f t="shared" si="78"/>
        <v>11117.337485901866</v>
      </c>
      <c r="L101" s="135">
        <f t="shared" si="79"/>
        <v>33.02757498442277</v>
      </c>
      <c r="M101" s="135">
        <f t="shared" si="80"/>
        <v>347.95248011758082</v>
      </c>
      <c r="N101" s="135">
        <f t="shared" si="81"/>
        <v>198.16544990653662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'DepExp. Class.'!J$102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'DepExp. Class.'!J$103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'DepExp. Class.'!J$104</f>
        <v>13942.169245969375</v>
      </c>
      <c r="J104" s="135">
        <f t="shared" si="77"/>
        <v>10672.908356995627</v>
      </c>
      <c r="K104" s="135">
        <f t="shared" si="78"/>
        <v>3107.3850712582225</v>
      </c>
      <c r="L104" s="135">
        <f t="shared" si="79"/>
        <v>9.2314723355842503</v>
      </c>
      <c r="M104" s="135">
        <f t="shared" si="80"/>
        <v>97.255511366436906</v>
      </c>
      <c r="N104" s="135">
        <f t="shared" si="81"/>
        <v>55.388834013505495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'DepExp. Class.'!J$105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'DepExp. Class.'!J$106</f>
        <v>0</v>
      </c>
      <c r="J106" s="135">
        <f t="shared" si="77"/>
        <v>0</v>
      </c>
      <c r="K106" s="135">
        <f t="shared" si="78"/>
        <v>0</v>
      </c>
      <c r="L106" s="135">
        <f t="shared" si="79"/>
        <v>0</v>
      </c>
      <c r="M106" s="135">
        <f t="shared" si="80"/>
        <v>0</v>
      </c>
      <c r="N106" s="135">
        <f t="shared" si="81"/>
        <v>0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'DepExp. Class.'!J$107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39300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'DepExp. Class.'!J$108</f>
        <v>144056.94908086405</v>
      </c>
      <c r="J108" s="135">
        <f t="shared" si="77"/>
        <v>110277.43162513498</v>
      </c>
      <c r="K108" s="135">
        <f t="shared" si="78"/>
        <v>32106.941544573052</v>
      </c>
      <c r="L108" s="135">
        <f t="shared" si="79"/>
        <v>95.383847142231616</v>
      </c>
      <c r="M108" s="135">
        <f t="shared" si="80"/>
        <v>1004.8889811604121</v>
      </c>
      <c r="N108" s="135">
        <f t="shared" si="81"/>
        <v>572.30308285338958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39400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'DepExp. Class.'!J$109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39600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'DepExp. Class.'!J$110</f>
        <v>1339.0548749144857</v>
      </c>
      <c r="J110" s="135">
        <f t="shared" si="77"/>
        <v>1025.0635832069099</v>
      </c>
      <c r="K110" s="135">
        <f t="shared" si="78"/>
        <v>298.44416994921619</v>
      </c>
      <c r="L110" s="135">
        <f t="shared" si="79"/>
        <v>0.88662300790645954</v>
      </c>
      <c r="M110" s="135">
        <f t="shared" si="80"/>
        <v>9.3407607030145332</v>
      </c>
      <c r="N110" s="135">
        <f t="shared" si="81"/>
        <v>5.319738047438757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39603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'DepExp. Class.'!J$111</f>
        <v>969.58444447242118</v>
      </c>
      <c r="J111" s="135">
        <f t="shared" si="77"/>
        <v>742.2292569869868</v>
      </c>
      <c r="K111" s="135">
        <f t="shared" si="78"/>
        <v>216.09780909443541</v>
      </c>
      <c r="L111" s="135">
        <f t="shared" si="79"/>
        <v>0.64198704077183599</v>
      </c>
      <c r="M111" s="135">
        <f t="shared" si="80"/>
        <v>6.7634691055962453</v>
      </c>
      <c r="N111" s="135">
        <f t="shared" si="81"/>
        <v>3.851922244631016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39604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'DepExp. Class.'!J$112</f>
        <v>600.38736357181176</v>
      </c>
      <c r="J112" s="135">
        <f t="shared" si="77"/>
        <v>459.60418332697071</v>
      </c>
      <c r="K112" s="135">
        <f t="shared" si="78"/>
        <v>133.812371491221</v>
      </c>
      <c r="L112" s="135">
        <f t="shared" si="79"/>
        <v>0.39753206546749142</v>
      </c>
      <c r="M112" s="135">
        <f t="shared" si="80"/>
        <v>4.1880842953476574</v>
      </c>
      <c r="N112" s="135">
        <f t="shared" si="81"/>
        <v>2.3851923928049485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39605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'DepExp. Class.'!J$113</f>
        <v>4556.2114598725839</v>
      </c>
      <c r="J113" s="135">
        <f t="shared" si="77"/>
        <v>3487.8379761722886</v>
      </c>
      <c r="K113" s="135">
        <f t="shared" si="78"/>
        <v>1015.473505028401</v>
      </c>
      <c r="L113" s="135">
        <f t="shared" si="79"/>
        <v>3.0167859322927972</v>
      </c>
      <c r="M113" s="135">
        <f t="shared" si="80"/>
        <v>31.782477145845249</v>
      </c>
      <c r="N113" s="135">
        <f t="shared" si="81"/>
        <v>18.100715593756782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39700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'DepExp. Class.'!J$114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39701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'DepExp. Class.'!J$115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39702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'DepExp. Class.'!J$116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39705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'DepExp. Class.'!J$117</f>
        <v>78939.846605183353</v>
      </c>
      <c r="J117" s="135">
        <f t="shared" si="77"/>
        <v>60429.45926624602</v>
      </c>
      <c r="K117" s="135">
        <f t="shared" si="78"/>
        <v>17593.854768279696</v>
      </c>
      <c r="L117" s="135">
        <f t="shared" si="79"/>
        <v>52.268122503367799</v>
      </c>
      <c r="M117" s="135">
        <f t="shared" si="80"/>
        <v>550.65571313407213</v>
      </c>
      <c r="N117" s="135">
        <f t="shared" si="81"/>
        <v>313.60873502020678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39800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'DepExp. Class.'!J$118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39900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'DepExp. Class.'!J$119</f>
        <v>599.64124357735227</v>
      </c>
      <c r="J119" s="135">
        <f t="shared" si="77"/>
        <v>459.03301895622616</v>
      </c>
      <c r="K119" s="135">
        <f t="shared" si="78"/>
        <v>133.64607870770593</v>
      </c>
      <c r="L119" s="135">
        <f t="shared" si="79"/>
        <v>0.39703804004243998</v>
      </c>
      <c r="M119" s="135">
        <f t="shared" si="80"/>
        <v>4.1828796331231715</v>
      </c>
      <c r="N119" s="135">
        <f t="shared" si="81"/>
        <v>2.3822282402546398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39901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'DepExp. Class.'!J$120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39902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'DepExp. Class.'!J$121</f>
        <v>5608.9210518100335</v>
      </c>
      <c r="J121" s="135">
        <f t="shared" si="77"/>
        <v>4293.7005936072901</v>
      </c>
      <c r="K121" s="135">
        <f t="shared" si="78"/>
        <v>1250.0979750550039</v>
      </c>
      <c r="L121" s="135">
        <f t="shared" si="79"/>
        <v>3.7138122919594756</v>
      </c>
      <c r="M121" s="135">
        <f t="shared" si="80"/>
        <v>39.125797104023775</v>
      </c>
      <c r="N121" s="135">
        <f t="shared" si="81"/>
        <v>22.282873751756853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39903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'DepExp. Class.'!J$122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39904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'DepExp. Class.'!J$123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39905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'DepExp. Class.'!J$124</f>
        <v>148910.38349444201</v>
      </c>
      <c r="J124" s="135">
        <f t="shared" si="77"/>
        <v>113992.79756274054</v>
      </c>
      <c r="K124" s="135">
        <f t="shared" si="78"/>
        <v>33188.659129190884</v>
      </c>
      <c r="L124" s="135">
        <f t="shared" si="79"/>
        <v>98.597432111046288</v>
      </c>
      <c r="M124" s="135">
        <f t="shared" si="80"/>
        <v>1038.7447777332766</v>
      </c>
      <c r="N124" s="135">
        <f t="shared" si="81"/>
        <v>591.58459266627767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39906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'DepExp. Class.'!J$125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39907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'DepExp. Class.'!J$126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39908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'DepExp. Class.'!J$127</f>
        <v>858.26794603217854</v>
      </c>
      <c r="J127" s="135">
        <f t="shared" si="77"/>
        <v>657.01505785381937</v>
      </c>
      <c r="K127" s="135">
        <f t="shared" si="78"/>
        <v>191.28795208183686</v>
      </c>
      <c r="L127" s="135">
        <f t="shared" si="79"/>
        <v>0.5682814962675411</v>
      </c>
      <c r="M127" s="135">
        <f t="shared" si="80"/>
        <v>5.9869656226495893</v>
      </c>
      <c r="N127" s="135">
        <f t="shared" si="81"/>
        <v>3.4096889776052466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6">
        <v>40600</v>
      </c>
      <c r="E128" s="137" t="s">
        <v>614</v>
      </c>
      <c r="G128" s="43">
        <v>6.2</v>
      </c>
      <c r="H128" s="135" t="str">
        <f t="shared" si="76"/>
        <v>P, S, T &amp; D Plant - Customer</v>
      </c>
      <c r="I128" s="42">
        <f>'DepExp. Class.'!J$128</f>
        <v>20661.13990418044</v>
      </c>
      <c r="J128" s="135">
        <f t="shared" si="77"/>
        <v>15816.366080345288</v>
      </c>
      <c r="K128" s="135">
        <f t="shared" si="78"/>
        <v>4604.8872711818794</v>
      </c>
      <c r="L128" s="135">
        <f t="shared" si="79"/>
        <v>13.680277299905653</v>
      </c>
      <c r="M128" s="135">
        <f t="shared" si="80"/>
        <v>144.12461155393564</v>
      </c>
      <c r="N128" s="135">
        <f t="shared" si="81"/>
        <v>82.081663799433912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/>
      <c r="G129" s="43"/>
      <c r="H129" s="135"/>
      <c r="I129" s="42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5"/>
      <c r="I131" s="42">
        <f>'DepExp. Class.'!J$131</f>
        <v>637440.10007080005</v>
      </c>
      <c r="J131" s="42">
        <f>SUM(J95:J129)</f>
        <v>487968.52563646727</v>
      </c>
      <c r="K131" s="42">
        <f t="shared" ref="K131:X131" si="93">SUM(K95:K129)</f>
        <v>142070.56418813628</v>
      </c>
      <c r="L131" s="42">
        <f t="shared" si="93"/>
        <v>422.06564456222151</v>
      </c>
      <c r="M131" s="42">
        <f t="shared" si="93"/>
        <v>4446.5507342611509</v>
      </c>
      <c r="N131" s="42">
        <f t="shared" si="93"/>
        <v>2532.3938673733287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1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367</v>
      </c>
      <c r="E133" s="44"/>
      <c r="G133" s="43"/>
      <c r="H133" s="44"/>
      <c r="I133" s="42">
        <f>'DepExp. Class.'!J$133</f>
        <v>11892668.232645828</v>
      </c>
      <c r="J133" s="42">
        <f>J131+J91+J65+J52+J30+J18</f>
        <v>8848066.5480005126</v>
      </c>
      <c r="K133" s="42">
        <f t="shared" ref="K133:X133" si="94">K131+K91+K65+K52+K30+K18</f>
        <v>2875195.1738516428</v>
      </c>
      <c r="L133" s="42">
        <f t="shared" si="94"/>
        <v>9660.9335472696785</v>
      </c>
      <c r="M133" s="42">
        <f t="shared" si="94"/>
        <v>101779.9759627848</v>
      </c>
      <c r="N133" s="42">
        <f t="shared" si="94"/>
        <v>57965.601283618082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1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358</v>
      </c>
      <c r="E135" s="44"/>
      <c r="G135" s="43"/>
      <c r="H135" s="135"/>
      <c r="I135" s="42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5"/>
      <c r="I136" s="42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333</v>
      </c>
      <c r="E137" s="44"/>
      <c r="G137" s="43"/>
      <c r="H137" s="135"/>
      <c r="I137" s="42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5"/>
      <c r="I138" s="42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6">
        <v>30100</v>
      </c>
      <c r="D139" s="44"/>
      <c r="E139" s="137" t="s">
        <v>334</v>
      </c>
      <c r="G139" s="43">
        <v>99</v>
      </c>
      <c r="H139" s="135" t="str">
        <f t="shared" ref="H139:H180" si="95">VLOOKUP($G139,alloc,3)</f>
        <v>-</v>
      </c>
      <c r="I139" s="42">
        <f>'DepExp. Class.'!J$139</f>
        <v>0</v>
      </c>
      <c r="J139" s="135">
        <f t="shared" ref="J139:J180" si="96">$I139*VLOOKUP($G139,alloc,6)</f>
        <v>0</v>
      </c>
      <c r="K139" s="135">
        <f t="shared" ref="K139:K180" si="97">$I139*VLOOKUP($G139,alloc,7)</f>
        <v>0</v>
      </c>
      <c r="L139" s="135">
        <f t="shared" ref="L139:L180" si="98">$I139*VLOOKUP($G139,alloc,8)</f>
        <v>0</v>
      </c>
      <c r="M139" s="135">
        <f t="shared" ref="M139:M180" si="99">$I139*VLOOKUP($G139,alloc,9)</f>
        <v>0</v>
      </c>
      <c r="N139" s="135">
        <f t="shared" ref="N139:N180" si="100">$I139*VLOOKUP($G139,alloc,10)</f>
        <v>0</v>
      </c>
      <c r="O139" s="135">
        <f t="shared" ref="O139:O180" si="101">$I139*VLOOKUP($G139,alloc,11)</f>
        <v>0</v>
      </c>
      <c r="P139" s="135">
        <f t="shared" ref="P139:P180" si="102">$I139*VLOOKUP($G139,alloc,12)</f>
        <v>0</v>
      </c>
      <c r="Q139" s="135">
        <f t="shared" ref="Q139:Q180" si="103">$I139*VLOOKUP($G139,alloc,13)</f>
        <v>0</v>
      </c>
      <c r="R139" s="135">
        <f t="shared" ref="R139:R180" si="104">$I139*VLOOKUP($G139,alloc,14)</f>
        <v>0</v>
      </c>
      <c r="S139" s="135">
        <f t="shared" ref="S139:S180" si="105">$I139*VLOOKUP($G139,alloc,15)</f>
        <v>0</v>
      </c>
      <c r="T139" s="135">
        <f t="shared" ref="T139:T180" si="106">$I139*VLOOKUP($G139,alloc,16)</f>
        <v>0</v>
      </c>
      <c r="U139" s="135">
        <f t="shared" ref="U139:U180" si="107">$I139*VLOOKUP($G139,alloc,17)</f>
        <v>0</v>
      </c>
      <c r="V139" s="135">
        <f t="shared" ref="V139:V180" si="108">$I139*VLOOKUP($G139,alloc,18)</f>
        <v>0</v>
      </c>
      <c r="W139" s="135">
        <f t="shared" ref="W139:W180" si="109">$I139*VLOOKUP($G139,alloc,19)</f>
        <v>0</v>
      </c>
      <c r="X139" s="135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30200</v>
      </c>
      <c r="D140" s="44"/>
      <c r="E140" s="137" t="s">
        <v>196</v>
      </c>
      <c r="G140" s="43">
        <v>99</v>
      </c>
      <c r="H140" s="135" t="str">
        <f t="shared" si="95"/>
        <v>-</v>
      </c>
      <c r="I140" s="42">
        <f>'DepExp. Class.'!J$140</f>
        <v>0</v>
      </c>
      <c r="J140" s="135">
        <f t="shared" si="96"/>
        <v>0</v>
      </c>
      <c r="K140" s="135">
        <f t="shared" si="97"/>
        <v>0</v>
      </c>
      <c r="L140" s="135">
        <f t="shared" si="98"/>
        <v>0</v>
      </c>
      <c r="M140" s="135">
        <f t="shared" si="99"/>
        <v>0</v>
      </c>
      <c r="N140" s="135">
        <f t="shared" si="100"/>
        <v>0</v>
      </c>
      <c r="O140" s="135">
        <f t="shared" si="101"/>
        <v>0</v>
      </c>
      <c r="P140" s="135">
        <f t="shared" si="102"/>
        <v>0</v>
      </c>
      <c r="Q140" s="135">
        <f t="shared" si="103"/>
        <v>0</v>
      </c>
      <c r="R140" s="135">
        <f t="shared" si="104"/>
        <v>0</v>
      </c>
      <c r="S140" s="135">
        <f t="shared" si="105"/>
        <v>0</v>
      </c>
      <c r="T140" s="135">
        <f t="shared" si="106"/>
        <v>0</v>
      </c>
      <c r="U140" s="135">
        <f t="shared" si="107"/>
        <v>0</v>
      </c>
      <c r="V140" s="135">
        <f t="shared" si="108"/>
        <v>0</v>
      </c>
      <c r="W140" s="135">
        <f t="shared" si="109"/>
        <v>0</v>
      </c>
      <c r="X140" s="135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8">
        <v>30300</v>
      </c>
      <c r="D141" s="44"/>
      <c r="E141" s="137" t="s">
        <v>335</v>
      </c>
      <c r="G141" s="43">
        <v>99</v>
      </c>
      <c r="H141" s="135" t="str">
        <f t="shared" si="95"/>
        <v>-</v>
      </c>
      <c r="I141" s="42">
        <f>'DepExp. Class.'!J$141</f>
        <v>0</v>
      </c>
      <c r="J141" s="135">
        <f t="shared" si="96"/>
        <v>0</v>
      </c>
      <c r="K141" s="135">
        <f t="shared" si="97"/>
        <v>0</v>
      </c>
      <c r="L141" s="135">
        <f t="shared" si="98"/>
        <v>0</v>
      </c>
      <c r="M141" s="135">
        <f t="shared" si="99"/>
        <v>0</v>
      </c>
      <c r="N141" s="135">
        <f t="shared" si="100"/>
        <v>0</v>
      </c>
      <c r="O141" s="135">
        <f t="shared" si="101"/>
        <v>0</v>
      </c>
      <c r="P141" s="135">
        <f t="shared" si="102"/>
        <v>0</v>
      </c>
      <c r="Q141" s="135">
        <f t="shared" si="103"/>
        <v>0</v>
      </c>
      <c r="R141" s="135">
        <f t="shared" si="104"/>
        <v>0</v>
      </c>
      <c r="S141" s="135">
        <f t="shared" si="105"/>
        <v>0</v>
      </c>
      <c r="T141" s="135">
        <f t="shared" si="106"/>
        <v>0</v>
      </c>
      <c r="U141" s="135">
        <f t="shared" si="107"/>
        <v>0</v>
      </c>
      <c r="V141" s="135">
        <f t="shared" si="108"/>
        <v>0</v>
      </c>
      <c r="W141" s="135">
        <f t="shared" si="109"/>
        <v>0</v>
      </c>
      <c r="X141" s="135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5"/>
      <c r="I142" s="42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336</v>
      </c>
      <c r="E143" s="44"/>
      <c r="G143" s="43"/>
      <c r="H143" s="135"/>
      <c r="I143" s="42">
        <f>'DepExp. Class.'!J$143</f>
        <v>0</v>
      </c>
      <c r="J143" s="135">
        <f>SUM(J139:J141)</f>
        <v>0</v>
      </c>
      <c r="K143" s="135">
        <f t="shared" ref="K143:X143" si="113">SUM(K139:K141)</f>
        <v>0</v>
      </c>
      <c r="L143" s="135">
        <f t="shared" si="113"/>
        <v>0</v>
      </c>
      <c r="M143" s="135">
        <f t="shared" si="113"/>
        <v>0</v>
      </c>
      <c r="N143" s="135">
        <f t="shared" si="113"/>
        <v>0</v>
      </c>
      <c r="O143" s="135">
        <f t="shared" si="113"/>
        <v>0</v>
      </c>
      <c r="P143" s="135">
        <f t="shared" si="113"/>
        <v>0</v>
      </c>
      <c r="Q143" s="135">
        <f t="shared" si="113"/>
        <v>0</v>
      </c>
      <c r="R143" s="135">
        <f t="shared" si="113"/>
        <v>0</v>
      </c>
      <c r="S143" s="135">
        <f t="shared" si="113"/>
        <v>0</v>
      </c>
      <c r="T143" s="135">
        <f t="shared" si="113"/>
        <v>0</v>
      </c>
      <c r="U143" s="135">
        <f t="shared" si="113"/>
        <v>0</v>
      </c>
      <c r="V143" s="135">
        <f t="shared" si="113"/>
        <v>0</v>
      </c>
      <c r="W143" s="135">
        <f t="shared" si="113"/>
        <v>0</v>
      </c>
      <c r="X143" s="135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5"/>
      <c r="I144" s="42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5"/>
      <c r="I145" s="42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5"/>
      <c r="I146" s="42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1">
        <v>37400</v>
      </c>
      <c r="E147" s="137" t="s">
        <v>125</v>
      </c>
      <c r="G147" s="43">
        <v>6.2</v>
      </c>
      <c r="H147" s="135" t="str">
        <f t="shared" si="95"/>
        <v>P, S, T &amp; D Plant - Customer</v>
      </c>
      <c r="I147" s="42">
        <f>'DepExp. Class.'!J$147</f>
        <v>0</v>
      </c>
      <c r="J147" s="135">
        <f t="shared" si="96"/>
        <v>0</v>
      </c>
      <c r="K147" s="135">
        <f t="shared" si="97"/>
        <v>0</v>
      </c>
      <c r="L147" s="135">
        <f t="shared" si="98"/>
        <v>0</v>
      </c>
      <c r="M147" s="135">
        <f t="shared" si="99"/>
        <v>0</v>
      </c>
      <c r="N147" s="135">
        <f t="shared" si="100"/>
        <v>0</v>
      </c>
      <c r="O147" s="135">
        <f t="shared" si="101"/>
        <v>0</v>
      </c>
      <c r="P147" s="135">
        <f t="shared" si="102"/>
        <v>0</v>
      </c>
      <c r="Q147" s="135">
        <f t="shared" si="103"/>
        <v>0</v>
      </c>
      <c r="R147" s="135">
        <f t="shared" si="104"/>
        <v>0</v>
      </c>
      <c r="S147" s="135">
        <f t="shared" si="105"/>
        <v>0</v>
      </c>
      <c r="T147" s="135">
        <f t="shared" si="106"/>
        <v>0</v>
      </c>
      <c r="U147" s="135">
        <f t="shared" si="107"/>
        <v>0</v>
      </c>
      <c r="V147" s="135">
        <f t="shared" si="108"/>
        <v>0</v>
      </c>
      <c r="W147" s="135">
        <f t="shared" si="109"/>
        <v>0</v>
      </c>
      <c r="X147" s="135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1">
        <v>39001</v>
      </c>
      <c r="E148" s="137" t="s">
        <v>302</v>
      </c>
      <c r="G148" s="43">
        <v>6.2</v>
      </c>
      <c r="H148" s="135" t="str">
        <f t="shared" si="95"/>
        <v>P, S, T &amp; D Plant - Customer</v>
      </c>
      <c r="I148" s="42">
        <f>'DepExp. Class.'!J$148</f>
        <v>1006.4545026924764</v>
      </c>
      <c r="J148" s="135">
        <f t="shared" si="96"/>
        <v>770.45375674433296</v>
      </c>
      <c r="K148" s="135">
        <f t="shared" si="97"/>
        <v>224.31528705415408</v>
      </c>
      <c r="L148" s="135">
        <f t="shared" si="98"/>
        <v>0.66639966383393356</v>
      </c>
      <c r="M148" s="135">
        <f t="shared" si="99"/>
        <v>7.0206612471518657</v>
      </c>
      <c r="N148" s="135">
        <f t="shared" si="100"/>
        <v>3.9983979830036014</v>
      </c>
      <c r="O148" s="135">
        <f t="shared" si="101"/>
        <v>0</v>
      </c>
      <c r="P148" s="135">
        <f t="shared" si="102"/>
        <v>0</v>
      </c>
      <c r="Q148" s="135">
        <f t="shared" si="103"/>
        <v>0</v>
      </c>
      <c r="R148" s="135">
        <f t="shared" si="104"/>
        <v>0</v>
      </c>
      <c r="S148" s="135">
        <f t="shared" si="105"/>
        <v>0</v>
      </c>
      <c r="T148" s="135">
        <f t="shared" si="106"/>
        <v>0</v>
      </c>
      <c r="U148" s="135">
        <f t="shared" si="107"/>
        <v>0</v>
      </c>
      <c r="V148" s="135">
        <f t="shared" si="108"/>
        <v>0</v>
      </c>
      <c r="W148" s="135">
        <f t="shared" si="109"/>
        <v>0</v>
      </c>
      <c r="X148" s="135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1">
        <v>36602</v>
      </c>
      <c r="E149" s="137" t="s">
        <v>149</v>
      </c>
      <c r="G149" s="43">
        <v>6.2</v>
      </c>
      <c r="H149" s="135" t="str">
        <f t="shared" si="95"/>
        <v>P, S, T &amp; D Plant - Customer</v>
      </c>
      <c r="I149" s="42">
        <f>'DepExp. Class.'!J$149</f>
        <v>0</v>
      </c>
      <c r="J149" s="135">
        <f t="shared" si="96"/>
        <v>0</v>
      </c>
      <c r="K149" s="135">
        <f t="shared" si="97"/>
        <v>0</v>
      </c>
      <c r="L149" s="135">
        <f t="shared" si="98"/>
        <v>0</v>
      </c>
      <c r="M149" s="135">
        <f t="shared" si="99"/>
        <v>0</v>
      </c>
      <c r="N149" s="135">
        <f t="shared" si="100"/>
        <v>0</v>
      </c>
      <c r="O149" s="135">
        <f t="shared" si="101"/>
        <v>0</v>
      </c>
      <c r="P149" s="135">
        <f t="shared" si="102"/>
        <v>0</v>
      </c>
      <c r="Q149" s="135">
        <f t="shared" si="103"/>
        <v>0</v>
      </c>
      <c r="R149" s="135">
        <f t="shared" si="104"/>
        <v>0</v>
      </c>
      <c r="S149" s="135">
        <f t="shared" si="105"/>
        <v>0</v>
      </c>
      <c r="T149" s="135">
        <f t="shared" si="106"/>
        <v>0</v>
      </c>
      <c r="U149" s="135">
        <f t="shared" si="107"/>
        <v>0</v>
      </c>
      <c r="V149" s="135">
        <f t="shared" si="108"/>
        <v>0</v>
      </c>
      <c r="W149" s="135">
        <f t="shared" si="109"/>
        <v>0</v>
      </c>
      <c r="X149" s="135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1">
        <v>38900</v>
      </c>
      <c r="E150" s="137" t="s">
        <v>125</v>
      </c>
      <c r="G150" s="43">
        <v>6.2</v>
      </c>
      <c r="H150" s="135" t="str">
        <f t="shared" si="95"/>
        <v>P, S, T &amp; D Plant - Customer</v>
      </c>
      <c r="I150" s="42">
        <f>'DepExp. Class.'!J$150</f>
        <v>0</v>
      </c>
      <c r="J150" s="135">
        <f t="shared" si="96"/>
        <v>0</v>
      </c>
      <c r="K150" s="135">
        <f t="shared" si="97"/>
        <v>0</v>
      </c>
      <c r="L150" s="135">
        <f t="shared" si="98"/>
        <v>0</v>
      </c>
      <c r="M150" s="135">
        <f t="shared" si="99"/>
        <v>0</v>
      </c>
      <c r="N150" s="135">
        <f t="shared" si="100"/>
        <v>0</v>
      </c>
      <c r="O150" s="135">
        <f t="shared" si="101"/>
        <v>0</v>
      </c>
      <c r="P150" s="135">
        <f t="shared" si="102"/>
        <v>0</v>
      </c>
      <c r="Q150" s="135">
        <f t="shared" si="103"/>
        <v>0</v>
      </c>
      <c r="R150" s="135">
        <f t="shared" si="104"/>
        <v>0</v>
      </c>
      <c r="S150" s="135">
        <f t="shared" si="105"/>
        <v>0</v>
      </c>
      <c r="T150" s="135">
        <f t="shared" si="106"/>
        <v>0</v>
      </c>
      <c r="U150" s="135">
        <f t="shared" si="107"/>
        <v>0</v>
      </c>
      <c r="V150" s="135">
        <f t="shared" si="108"/>
        <v>0</v>
      </c>
      <c r="W150" s="135">
        <f t="shared" si="109"/>
        <v>0</v>
      </c>
      <c r="X150" s="135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1">
        <v>39004</v>
      </c>
      <c r="E151" s="137" t="s">
        <v>304</v>
      </c>
      <c r="G151" s="43">
        <v>6.2</v>
      </c>
      <c r="H151" s="135" t="str">
        <f t="shared" si="95"/>
        <v>P, S, T &amp; D Plant - Customer</v>
      </c>
      <c r="I151" s="42">
        <f>'DepExp. Class.'!J$151</f>
        <v>236.13288697925532</v>
      </c>
      <c r="J151" s="135">
        <f t="shared" si="96"/>
        <v>180.76273629593075</v>
      </c>
      <c r="K151" s="135">
        <f t="shared" si="97"/>
        <v>52.628525366995447</v>
      </c>
      <c r="L151" s="135">
        <f t="shared" si="98"/>
        <v>0.15634971683483365</v>
      </c>
      <c r="M151" s="135">
        <f t="shared" si="99"/>
        <v>1.6471772984852899</v>
      </c>
      <c r="N151" s="135">
        <f t="shared" si="100"/>
        <v>0.93809830100900171</v>
      </c>
      <c r="O151" s="135">
        <f t="shared" si="101"/>
        <v>0</v>
      </c>
      <c r="P151" s="135">
        <f t="shared" si="102"/>
        <v>0</v>
      </c>
      <c r="Q151" s="135">
        <f t="shared" si="103"/>
        <v>0</v>
      </c>
      <c r="R151" s="135">
        <f t="shared" si="104"/>
        <v>0</v>
      </c>
      <c r="S151" s="135">
        <f t="shared" si="105"/>
        <v>0</v>
      </c>
      <c r="T151" s="135">
        <f t="shared" si="106"/>
        <v>0</v>
      </c>
      <c r="U151" s="135">
        <f t="shared" si="107"/>
        <v>0</v>
      </c>
      <c r="V151" s="135">
        <f t="shared" si="108"/>
        <v>0</v>
      </c>
      <c r="W151" s="135">
        <f t="shared" si="109"/>
        <v>0</v>
      </c>
      <c r="X151" s="135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1">
        <v>39009</v>
      </c>
      <c r="E152" s="137" t="s">
        <v>305</v>
      </c>
      <c r="G152" s="43">
        <v>6.2</v>
      </c>
      <c r="H152" s="135" t="str">
        <f t="shared" si="95"/>
        <v>P, S, T &amp; D Plant - Customer</v>
      </c>
      <c r="I152" s="42">
        <f>'DepExp. Class.'!J$152</f>
        <v>0</v>
      </c>
      <c r="J152" s="135">
        <f t="shared" si="96"/>
        <v>0</v>
      </c>
      <c r="K152" s="135">
        <f t="shared" si="97"/>
        <v>0</v>
      </c>
      <c r="L152" s="135">
        <f t="shared" si="98"/>
        <v>0</v>
      </c>
      <c r="M152" s="135">
        <f t="shared" si="99"/>
        <v>0</v>
      </c>
      <c r="N152" s="135">
        <f t="shared" si="100"/>
        <v>0</v>
      </c>
      <c r="O152" s="135">
        <f t="shared" si="101"/>
        <v>0</v>
      </c>
      <c r="P152" s="135">
        <f t="shared" si="102"/>
        <v>0</v>
      </c>
      <c r="Q152" s="135">
        <f t="shared" si="103"/>
        <v>0</v>
      </c>
      <c r="R152" s="135">
        <f t="shared" si="104"/>
        <v>0</v>
      </c>
      <c r="S152" s="135">
        <f t="shared" si="105"/>
        <v>0</v>
      </c>
      <c r="T152" s="135">
        <f t="shared" si="106"/>
        <v>0</v>
      </c>
      <c r="U152" s="135">
        <f t="shared" si="107"/>
        <v>0</v>
      </c>
      <c r="V152" s="135">
        <f t="shared" si="108"/>
        <v>0</v>
      </c>
      <c r="W152" s="135">
        <f t="shared" si="109"/>
        <v>0</v>
      </c>
      <c r="X152" s="135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1">
        <v>39100</v>
      </c>
      <c r="E153" s="137" t="s">
        <v>306</v>
      </c>
      <c r="G153" s="43">
        <v>6.2</v>
      </c>
      <c r="H153" s="135" t="str">
        <f t="shared" si="95"/>
        <v>P, S, T &amp; D Plant - Customer</v>
      </c>
      <c r="I153" s="42">
        <f>'DepExp. Class.'!J$153</f>
        <v>0</v>
      </c>
      <c r="J153" s="135">
        <f t="shared" si="96"/>
        <v>0</v>
      </c>
      <c r="K153" s="135">
        <f t="shared" si="97"/>
        <v>0</v>
      </c>
      <c r="L153" s="135">
        <f t="shared" si="98"/>
        <v>0</v>
      </c>
      <c r="M153" s="135">
        <f t="shared" si="99"/>
        <v>0</v>
      </c>
      <c r="N153" s="135">
        <f t="shared" si="100"/>
        <v>0</v>
      </c>
      <c r="O153" s="135">
        <f t="shared" si="101"/>
        <v>0</v>
      </c>
      <c r="P153" s="135">
        <f t="shared" si="102"/>
        <v>0</v>
      </c>
      <c r="Q153" s="135">
        <f t="shared" si="103"/>
        <v>0</v>
      </c>
      <c r="R153" s="135">
        <f t="shared" si="104"/>
        <v>0</v>
      </c>
      <c r="S153" s="135">
        <f t="shared" si="105"/>
        <v>0</v>
      </c>
      <c r="T153" s="135">
        <f t="shared" si="106"/>
        <v>0</v>
      </c>
      <c r="U153" s="135">
        <f t="shared" si="107"/>
        <v>0</v>
      </c>
      <c r="V153" s="135">
        <f t="shared" si="108"/>
        <v>0</v>
      </c>
      <c r="W153" s="135">
        <f t="shared" si="109"/>
        <v>0</v>
      </c>
      <c r="X153" s="135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1">
        <v>39102</v>
      </c>
      <c r="E154" s="137" t="s">
        <v>307</v>
      </c>
      <c r="G154" s="43">
        <v>6.2</v>
      </c>
      <c r="H154" s="135" t="str">
        <f t="shared" si="95"/>
        <v>P, S, T &amp; D Plant - Customer</v>
      </c>
      <c r="I154" s="42">
        <f>'DepExp. Class.'!J$154</f>
        <v>0</v>
      </c>
      <c r="J154" s="135">
        <f t="shared" si="96"/>
        <v>0</v>
      </c>
      <c r="K154" s="135">
        <f t="shared" si="97"/>
        <v>0</v>
      </c>
      <c r="L154" s="135">
        <f t="shared" si="98"/>
        <v>0</v>
      </c>
      <c r="M154" s="135">
        <f t="shared" si="99"/>
        <v>0</v>
      </c>
      <c r="N154" s="135">
        <f t="shared" si="100"/>
        <v>0</v>
      </c>
      <c r="O154" s="135">
        <f t="shared" si="101"/>
        <v>0</v>
      </c>
      <c r="P154" s="135">
        <f t="shared" si="102"/>
        <v>0</v>
      </c>
      <c r="Q154" s="135">
        <f t="shared" si="103"/>
        <v>0</v>
      </c>
      <c r="R154" s="135">
        <f t="shared" si="104"/>
        <v>0</v>
      </c>
      <c r="S154" s="135">
        <f t="shared" si="105"/>
        <v>0</v>
      </c>
      <c r="T154" s="135">
        <f t="shared" si="106"/>
        <v>0</v>
      </c>
      <c r="U154" s="135">
        <f t="shared" si="107"/>
        <v>0</v>
      </c>
      <c r="V154" s="135">
        <f t="shared" si="108"/>
        <v>0</v>
      </c>
      <c r="W154" s="135">
        <f t="shared" si="109"/>
        <v>0</v>
      </c>
      <c r="X154" s="135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1">
        <v>39103</v>
      </c>
      <c r="E155" s="137" t="s">
        <v>308</v>
      </c>
      <c r="G155" s="43">
        <v>6.2</v>
      </c>
      <c r="H155" s="135" t="str">
        <f t="shared" si="95"/>
        <v>P, S, T &amp; D Plant - Customer</v>
      </c>
      <c r="I155" s="42">
        <f>'DepExp. Class.'!J$155</f>
        <v>0</v>
      </c>
      <c r="J155" s="135">
        <f t="shared" si="96"/>
        <v>0</v>
      </c>
      <c r="K155" s="135">
        <f t="shared" si="97"/>
        <v>0</v>
      </c>
      <c r="L155" s="135">
        <f t="shared" si="98"/>
        <v>0</v>
      </c>
      <c r="M155" s="135">
        <f t="shared" si="99"/>
        <v>0</v>
      </c>
      <c r="N155" s="135">
        <f t="shared" si="100"/>
        <v>0</v>
      </c>
      <c r="O155" s="135">
        <f t="shared" si="101"/>
        <v>0</v>
      </c>
      <c r="P155" s="135">
        <f t="shared" si="102"/>
        <v>0</v>
      </c>
      <c r="Q155" s="135">
        <f t="shared" si="103"/>
        <v>0</v>
      </c>
      <c r="R155" s="135">
        <f t="shared" si="104"/>
        <v>0</v>
      </c>
      <c r="S155" s="135">
        <f t="shared" si="105"/>
        <v>0</v>
      </c>
      <c r="T155" s="135">
        <f t="shared" si="106"/>
        <v>0</v>
      </c>
      <c r="U155" s="135">
        <f t="shared" si="107"/>
        <v>0</v>
      </c>
      <c r="V155" s="135">
        <f t="shared" si="108"/>
        <v>0</v>
      </c>
      <c r="W155" s="135">
        <f t="shared" si="109"/>
        <v>0</v>
      </c>
      <c r="X155" s="135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1">
        <v>39200</v>
      </c>
      <c r="E156" s="137" t="s">
        <v>309</v>
      </c>
      <c r="G156" s="43">
        <v>6.2</v>
      </c>
      <c r="H156" s="135" t="str">
        <f t="shared" si="95"/>
        <v>P, S, T &amp; D Plant - Customer</v>
      </c>
      <c r="I156" s="42">
        <f>'DepExp. Class.'!J$156</f>
        <v>174.05394305272506</v>
      </c>
      <c r="J156" s="135">
        <f t="shared" si="96"/>
        <v>133.24051305090222</v>
      </c>
      <c r="K156" s="135">
        <f t="shared" si="97"/>
        <v>38.792573429132986</v>
      </c>
      <c r="L156" s="135">
        <f t="shared" si="98"/>
        <v>0.11524563587227286</v>
      </c>
      <c r="M156" s="135">
        <f t="shared" si="99"/>
        <v>1.2141371215839454</v>
      </c>
      <c r="N156" s="135">
        <f t="shared" si="100"/>
        <v>0.69147381523363716</v>
      </c>
      <c r="O156" s="135">
        <f t="shared" si="101"/>
        <v>0</v>
      </c>
      <c r="P156" s="135">
        <f t="shared" si="102"/>
        <v>0</v>
      </c>
      <c r="Q156" s="135">
        <f t="shared" si="103"/>
        <v>0</v>
      </c>
      <c r="R156" s="135">
        <f t="shared" si="104"/>
        <v>0</v>
      </c>
      <c r="S156" s="135">
        <f t="shared" si="105"/>
        <v>0</v>
      </c>
      <c r="T156" s="135">
        <f t="shared" si="106"/>
        <v>0</v>
      </c>
      <c r="U156" s="135">
        <f t="shared" si="107"/>
        <v>0</v>
      </c>
      <c r="V156" s="135">
        <f t="shared" si="108"/>
        <v>0</v>
      </c>
      <c r="W156" s="135">
        <f t="shared" si="109"/>
        <v>0</v>
      </c>
      <c r="X156" s="135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1">
        <v>39201</v>
      </c>
      <c r="E157" s="137" t="s">
        <v>310</v>
      </c>
      <c r="G157" s="43">
        <v>6.2</v>
      </c>
      <c r="H157" s="135" t="str">
        <f t="shared" si="95"/>
        <v>P, S, T &amp; D Plant - Customer</v>
      </c>
      <c r="I157" s="42">
        <f>'DepExp. Class.'!J$157</f>
        <v>0</v>
      </c>
      <c r="J157" s="135">
        <f t="shared" si="96"/>
        <v>0</v>
      </c>
      <c r="K157" s="135">
        <f t="shared" si="97"/>
        <v>0</v>
      </c>
      <c r="L157" s="135">
        <f t="shared" si="98"/>
        <v>0</v>
      </c>
      <c r="M157" s="135">
        <f t="shared" si="99"/>
        <v>0</v>
      </c>
      <c r="N157" s="135">
        <f t="shared" si="100"/>
        <v>0</v>
      </c>
      <c r="O157" s="135">
        <f t="shared" si="101"/>
        <v>0</v>
      </c>
      <c r="P157" s="135">
        <f t="shared" si="102"/>
        <v>0</v>
      </c>
      <c r="Q157" s="135">
        <f t="shared" si="103"/>
        <v>0</v>
      </c>
      <c r="R157" s="135">
        <f t="shared" si="104"/>
        <v>0</v>
      </c>
      <c r="S157" s="135">
        <f t="shared" si="105"/>
        <v>0</v>
      </c>
      <c r="T157" s="135">
        <f t="shared" si="106"/>
        <v>0</v>
      </c>
      <c r="U157" s="135">
        <f t="shared" si="107"/>
        <v>0</v>
      </c>
      <c r="V157" s="135">
        <f t="shared" si="108"/>
        <v>0</v>
      </c>
      <c r="W157" s="135">
        <f t="shared" si="109"/>
        <v>0</v>
      </c>
      <c r="X157" s="135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1">
        <v>39202</v>
      </c>
      <c r="E158" s="137" t="s">
        <v>311</v>
      </c>
      <c r="G158" s="43">
        <v>6.2</v>
      </c>
      <c r="H158" s="135" t="str">
        <f t="shared" si="95"/>
        <v>P, S, T &amp; D Plant - Customer</v>
      </c>
      <c r="I158" s="42">
        <f>'DepExp. Class.'!J$158</f>
        <v>0</v>
      </c>
      <c r="J158" s="135">
        <f t="shared" si="96"/>
        <v>0</v>
      </c>
      <c r="K158" s="135">
        <f t="shared" si="97"/>
        <v>0</v>
      </c>
      <c r="L158" s="135">
        <f t="shared" si="98"/>
        <v>0</v>
      </c>
      <c r="M158" s="135">
        <f t="shared" si="99"/>
        <v>0</v>
      </c>
      <c r="N158" s="135">
        <f t="shared" si="100"/>
        <v>0</v>
      </c>
      <c r="O158" s="135">
        <f t="shared" si="101"/>
        <v>0</v>
      </c>
      <c r="P158" s="135">
        <f t="shared" si="102"/>
        <v>0</v>
      </c>
      <c r="Q158" s="135">
        <f t="shared" si="103"/>
        <v>0</v>
      </c>
      <c r="R158" s="135">
        <f t="shared" si="104"/>
        <v>0</v>
      </c>
      <c r="S158" s="135">
        <f t="shared" si="105"/>
        <v>0</v>
      </c>
      <c r="T158" s="135">
        <f t="shared" si="106"/>
        <v>0</v>
      </c>
      <c r="U158" s="135">
        <f t="shared" si="107"/>
        <v>0</v>
      </c>
      <c r="V158" s="135">
        <f t="shared" si="108"/>
        <v>0</v>
      </c>
      <c r="W158" s="135">
        <f t="shared" si="109"/>
        <v>0</v>
      </c>
      <c r="X158" s="135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1">
        <v>39300</v>
      </c>
      <c r="E159" s="137" t="s">
        <v>197</v>
      </c>
      <c r="G159" s="43">
        <v>6.2</v>
      </c>
      <c r="H159" s="135" t="str">
        <f t="shared" si="95"/>
        <v>P, S, T &amp; D Plant - Customer</v>
      </c>
      <c r="I159" s="42">
        <f>'DepExp. Class.'!J$159</f>
        <v>0</v>
      </c>
      <c r="J159" s="135">
        <f t="shared" si="96"/>
        <v>0</v>
      </c>
      <c r="K159" s="135">
        <f t="shared" si="97"/>
        <v>0</v>
      </c>
      <c r="L159" s="135">
        <f t="shared" si="98"/>
        <v>0</v>
      </c>
      <c r="M159" s="135">
        <f t="shared" si="99"/>
        <v>0</v>
      </c>
      <c r="N159" s="135">
        <f t="shared" si="100"/>
        <v>0</v>
      </c>
      <c r="O159" s="135">
        <f t="shared" si="101"/>
        <v>0</v>
      </c>
      <c r="P159" s="135">
        <f t="shared" si="102"/>
        <v>0</v>
      </c>
      <c r="Q159" s="135">
        <f t="shared" si="103"/>
        <v>0</v>
      </c>
      <c r="R159" s="135">
        <f t="shared" si="104"/>
        <v>0</v>
      </c>
      <c r="S159" s="135">
        <f t="shared" si="105"/>
        <v>0</v>
      </c>
      <c r="T159" s="135">
        <f t="shared" si="106"/>
        <v>0</v>
      </c>
      <c r="U159" s="135">
        <f t="shared" si="107"/>
        <v>0</v>
      </c>
      <c r="V159" s="135">
        <f t="shared" si="108"/>
        <v>0</v>
      </c>
      <c r="W159" s="135">
        <f t="shared" si="109"/>
        <v>0</v>
      </c>
      <c r="X159" s="135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1">
        <v>39400</v>
      </c>
      <c r="E160" s="137" t="s">
        <v>312</v>
      </c>
      <c r="G160" s="43">
        <v>6.2</v>
      </c>
      <c r="H160" s="135" t="str">
        <f t="shared" si="95"/>
        <v>P, S, T &amp; D Plant - Customer</v>
      </c>
      <c r="I160" s="42">
        <f>'DepExp. Class.'!J$160</f>
        <v>591.33867062902982</v>
      </c>
      <c r="J160" s="135">
        <f t="shared" si="96"/>
        <v>452.67729348471573</v>
      </c>
      <c r="K160" s="135">
        <f t="shared" si="97"/>
        <v>131.7956284099441</v>
      </c>
      <c r="L160" s="135">
        <f t="shared" si="98"/>
        <v>0.3915406908757193</v>
      </c>
      <c r="M160" s="135">
        <f t="shared" si="99"/>
        <v>4.1249638982399732</v>
      </c>
      <c r="N160" s="135">
        <f t="shared" si="100"/>
        <v>2.3492441452543158</v>
      </c>
      <c r="O160" s="135">
        <f t="shared" si="101"/>
        <v>0</v>
      </c>
      <c r="P160" s="135">
        <f t="shared" si="102"/>
        <v>0</v>
      </c>
      <c r="Q160" s="135">
        <f t="shared" si="103"/>
        <v>0</v>
      </c>
      <c r="R160" s="135">
        <f t="shared" si="104"/>
        <v>0</v>
      </c>
      <c r="S160" s="135">
        <f t="shared" si="105"/>
        <v>0</v>
      </c>
      <c r="T160" s="135">
        <f t="shared" si="106"/>
        <v>0</v>
      </c>
      <c r="U160" s="135">
        <f t="shared" si="107"/>
        <v>0</v>
      </c>
      <c r="V160" s="135">
        <f t="shared" si="108"/>
        <v>0</v>
      </c>
      <c r="W160" s="135">
        <f t="shared" si="109"/>
        <v>0</v>
      </c>
      <c r="X160" s="135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1">
        <v>39600</v>
      </c>
      <c r="E161" s="137" t="s">
        <v>313</v>
      </c>
      <c r="G161" s="43">
        <v>6.2</v>
      </c>
      <c r="H161" s="135" t="str">
        <f t="shared" si="95"/>
        <v>P, S, T &amp; D Plant - Customer</v>
      </c>
      <c r="I161" s="42">
        <f>'DepExp. Class.'!J$161</f>
        <v>3.744167498882855</v>
      </c>
      <c r="J161" s="135">
        <f t="shared" si="96"/>
        <v>2.8662079683454458</v>
      </c>
      <c r="K161" s="135">
        <f t="shared" si="97"/>
        <v>0.83448780351610841</v>
      </c>
      <c r="L161" s="135">
        <f t="shared" si="98"/>
        <v>2.4791105369577344E-3</v>
      </c>
      <c r="M161" s="135">
        <f t="shared" si="99"/>
        <v>2.6117953262596982E-2</v>
      </c>
      <c r="N161" s="135">
        <f t="shared" si="100"/>
        <v>1.4874663221746406E-2</v>
      </c>
      <c r="O161" s="135">
        <f t="shared" si="101"/>
        <v>0</v>
      </c>
      <c r="P161" s="135">
        <f t="shared" si="102"/>
        <v>0</v>
      </c>
      <c r="Q161" s="135">
        <f t="shared" si="103"/>
        <v>0</v>
      </c>
      <c r="R161" s="135">
        <f t="shared" si="104"/>
        <v>0</v>
      </c>
      <c r="S161" s="135">
        <f t="shared" si="105"/>
        <v>0</v>
      </c>
      <c r="T161" s="135">
        <f t="shared" si="106"/>
        <v>0</v>
      </c>
      <c r="U161" s="135">
        <f t="shared" si="107"/>
        <v>0</v>
      </c>
      <c r="V161" s="135">
        <f t="shared" si="108"/>
        <v>0</v>
      </c>
      <c r="W161" s="135">
        <f t="shared" si="109"/>
        <v>0</v>
      </c>
      <c r="X161" s="135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1">
        <v>39603</v>
      </c>
      <c r="E162" s="137" t="s">
        <v>314</v>
      </c>
      <c r="G162" s="43">
        <v>6.2</v>
      </c>
      <c r="H162" s="135" t="str">
        <f t="shared" si="95"/>
        <v>P, S, T &amp; D Plant - Customer</v>
      </c>
      <c r="I162" s="42">
        <f>'DepExp. Class.'!J$162</f>
        <v>0</v>
      </c>
      <c r="J162" s="135">
        <f t="shared" si="96"/>
        <v>0</v>
      </c>
      <c r="K162" s="135">
        <f t="shared" si="97"/>
        <v>0</v>
      </c>
      <c r="L162" s="135">
        <f t="shared" si="98"/>
        <v>0</v>
      </c>
      <c r="M162" s="135">
        <f t="shared" si="99"/>
        <v>0</v>
      </c>
      <c r="N162" s="135">
        <f t="shared" si="100"/>
        <v>0</v>
      </c>
      <c r="O162" s="135">
        <f t="shared" si="101"/>
        <v>0</v>
      </c>
      <c r="P162" s="135">
        <f t="shared" si="102"/>
        <v>0</v>
      </c>
      <c r="Q162" s="135">
        <f t="shared" si="103"/>
        <v>0</v>
      </c>
      <c r="R162" s="135">
        <f t="shared" si="104"/>
        <v>0</v>
      </c>
      <c r="S162" s="135">
        <f t="shared" si="105"/>
        <v>0</v>
      </c>
      <c r="T162" s="135">
        <f t="shared" si="106"/>
        <v>0</v>
      </c>
      <c r="U162" s="135">
        <f t="shared" si="107"/>
        <v>0</v>
      </c>
      <c r="V162" s="135">
        <f t="shared" si="108"/>
        <v>0</v>
      </c>
      <c r="W162" s="135">
        <f t="shared" si="109"/>
        <v>0</v>
      </c>
      <c r="X162" s="135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1">
        <v>39604</v>
      </c>
      <c r="E163" s="137" t="s">
        <v>315</v>
      </c>
      <c r="G163" s="43">
        <v>6.2</v>
      </c>
      <c r="H163" s="135" t="str">
        <f t="shared" si="95"/>
        <v>P, S, T &amp; D Plant - Customer</v>
      </c>
      <c r="I163" s="42">
        <f>'DepExp. Class.'!J$163</f>
        <v>0</v>
      </c>
      <c r="J163" s="135">
        <f t="shared" si="96"/>
        <v>0</v>
      </c>
      <c r="K163" s="135">
        <f t="shared" si="97"/>
        <v>0</v>
      </c>
      <c r="L163" s="135">
        <f t="shared" si="98"/>
        <v>0</v>
      </c>
      <c r="M163" s="135">
        <f t="shared" si="99"/>
        <v>0</v>
      </c>
      <c r="N163" s="135">
        <f t="shared" si="100"/>
        <v>0</v>
      </c>
      <c r="O163" s="135">
        <f t="shared" si="101"/>
        <v>0</v>
      </c>
      <c r="P163" s="135">
        <f t="shared" si="102"/>
        <v>0</v>
      </c>
      <c r="Q163" s="135">
        <f t="shared" si="103"/>
        <v>0</v>
      </c>
      <c r="R163" s="135">
        <f t="shared" si="104"/>
        <v>0</v>
      </c>
      <c r="S163" s="135">
        <f t="shared" si="105"/>
        <v>0</v>
      </c>
      <c r="T163" s="135">
        <f t="shared" si="106"/>
        <v>0</v>
      </c>
      <c r="U163" s="135">
        <f t="shared" si="107"/>
        <v>0</v>
      </c>
      <c r="V163" s="135">
        <f t="shared" si="108"/>
        <v>0</v>
      </c>
      <c r="W163" s="135">
        <f t="shared" si="109"/>
        <v>0</v>
      </c>
      <c r="X163" s="135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1">
        <v>39605</v>
      </c>
      <c r="E164" s="140" t="s">
        <v>316</v>
      </c>
      <c r="G164" s="43">
        <v>6.2</v>
      </c>
      <c r="H164" s="135" t="str">
        <f t="shared" si="95"/>
        <v>P, S, T &amp; D Plant - Customer</v>
      </c>
      <c r="I164" s="42">
        <f>'DepExp. Class.'!J$164</f>
        <v>0</v>
      </c>
      <c r="J164" s="135">
        <f t="shared" si="96"/>
        <v>0</v>
      </c>
      <c r="K164" s="135">
        <f t="shared" si="97"/>
        <v>0</v>
      </c>
      <c r="L164" s="135">
        <f t="shared" si="98"/>
        <v>0</v>
      </c>
      <c r="M164" s="135">
        <f t="shared" si="99"/>
        <v>0</v>
      </c>
      <c r="N164" s="135">
        <f t="shared" si="100"/>
        <v>0</v>
      </c>
      <c r="O164" s="135">
        <f t="shared" si="101"/>
        <v>0</v>
      </c>
      <c r="P164" s="135">
        <f t="shared" si="102"/>
        <v>0</v>
      </c>
      <c r="Q164" s="135">
        <f t="shared" si="103"/>
        <v>0</v>
      </c>
      <c r="R164" s="135">
        <f t="shared" si="104"/>
        <v>0</v>
      </c>
      <c r="S164" s="135">
        <f t="shared" si="105"/>
        <v>0</v>
      </c>
      <c r="T164" s="135">
        <f t="shared" si="106"/>
        <v>0</v>
      </c>
      <c r="U164" s="135">
        <f t="shared" si="107"/>
        <v>0</v>
      </c>
      <c r="V164" s="135">
        <f t="shared" si="108"/>
        <v>0</v>
      </c>
      <c r="W164" s="135">
        <f t="shared" si="109"/>
        <v>0</v>
      </c>
      <c r="X164" s="135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1">
        <v>39700</v>
      </c>
      <c r="E165" s="137" t="s">
        <v>317</v>
      </c>
      <c r="G165" s="43">
        <v>6.2</v>
      </c>
      <c r="H165" s="135" t="str">
        <f t="shared" si="95"/>
        <v>P, S, T &amp; D Plant - Customer</v>
      </c>
      <c r="I165" s="42">
        <f>'DepExp. Class.'!J$165</f>
        <v>356.90305346953943</v>
      </c>
      <c r="J165" s="135">
        <f t="shared" si="96"/>
        <v>273.21383888045449</v>
      </c>
      <c r="K165" s="135">
        <f t="shared" si="97"/>
        <v>79.545384987945084</v>
      </c>
      <c r="L165" s="135">
        <f t="shared" si="98"/>
        <v>0.23631478046661181</v>
      </c>
      <c r="M165" s="135">
        <f t="shared" si="99"/>
        <v>2.4896261378736009</v>
      </c>
      <c r="N165" s="135">
        <f t="shared" si="100"/>
        <v>1.4178886827996708</v>
      </c>
      <c r="O165" s="135">
        <f t="shared" si="101"/>
        <v>0</v>
      </c>
      <c r="P165" s="135">
        <f t="shared" si="102"/>
        <v>0</v>
      </c>
      <c r="Q165" s="135">
        <f t="shared" si="103"/>
        <v>0</v>
      </c>
      <c r="R165" s="135">
        <f t="shared" si="104"/>
        <v>0</v>
      </c>
      <c r="S165" s="135">
        <f t="shared" si="105"/>
        <v>0</v>
      </c>
      <c r="T165" s="135">
        <f t="shared" si="106"/>
        <v>0</v>
      </c>
      <c r="U165" s="135">
        <f t="shared" si="107"/>
        <v>0</v>
      </c>
      <c r="V165" s="135">
        <f t="shared" si="108"/>
        <v>0</v>
      </c>
      <c r="W165" s="135">
        <f t="shared" si="109"/>
        <v>0</v>
      </c>
      <c r="X165" s="135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1">
        <v>39701</v>
      </c>
      <c r="E166" s="137" t="s">
        <v>318</v>
      </c>
      <c r="G166" s="43">
        <v>6.2</v>
      </c>
      <c r="H166" s="135" t="str">
        <f t="shared" si="95"/>
        <v>P, S, T &amp; D Plant - Customer</v>
      </c>
      <c r="I166" s="42">
        <f>'DepExp. Class.'!J$166</f>
        <v>0</v>
      </c>
      <c r="J166" s="135">
        <f t="shared" si="96"/>
        <v>0</v>
      </c>
      <c r="K166" s="135">
        <f t="shared" si="97"/>
        <v>0</v>
      </c>
      <c r="L166" s="135">
        <f t="shared" si="98"/>
        <v>0</v>
      </c>
      <c r="M166" s="135">
        <f t="shared" si="99"/>
        <v>0</v>
      </c>
      <c r="N166" s="135">
        <f t="shared" si="100"/>
        <v>0</v>
      </c>
      <c r="O166" s="135">
        <f t="shared" si="101"/>
        <v>0</v>
      </c>
      <c r="P166" s="135">
        <f t="shared" si="102"/>
        <v>0</v>
      </c>
      <c r="Q166" s="135">
        <f t="shared" si="103"/>
        <v>0</v>
      </c>
      <c r="R166" s="135">
        <f t="shared" si="104"/>
        <v>0</v>
      </c>
      <c r="S166" s="135">
        <f t="shared" si="105"/>
        <v>0</v>
      </c>
      <c r="T166" s="135">
        <f t="shared" si="106"/>
        <v>0</v>
      </c>
      <c r="U166" s="135">
        <f t="shared" si="107"/>
        <v>0</v>
      </c>
      <c r="V166" s="135">
        <f t="shared" si="108"/>
        <v>0</v>
      </c>
      <c r="W166" s="135">
        <f t="shared" si="109"/>
        <v>0</v>
      </c>
      <c r="X166" s="135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1">
        <v>39702</v>
      </c>
      <c r="E167" s="137" t="s">
        <v>319</v>
      </c>
      <c r="G167" s="43">
        <v>6.2</v>
      </c>
      <c r="H167" s="135" t="str">
        <f t="shared" si="95"/>
        <v>P, S, T &amp; D Plant - Customer</v>
      </c>
      <c r="I167" s="42">
        <f>'DepExp. Class.'!J$167</f>
        <v>0</v>
      </c>
      <c r="J167" s="135">
        <f t="shared" si="96"/>
        <v>0</v>
      </c>
      <c r="K167" s="135">
        <f t="shared" si="97"/>
        <v>0</v>
      </c>
      <c r="L167" s="135">
        <f t="shared" si="98"/>
        <v>0</v>
      </c>
      <c r="M167" s="135">
        <f t="shared" si="99"/>
        <v>0</v>
      </c>
      <c r="N167" s="135">
        <f t="shared" si="100"/>
        <v>0</v>
      </c>
      <c r="O167" s="135">
        <f t="shared" si="101"/>
        <v>0</v>
      </c>
      <c r="P167" s="135">
        <f t="shared" si="102"/>
        <v>0</v>
      </c>
      <c r="Q167" s="135">
        <f t="shared" si="103"/>
        <v>0</v>
      </c>
      <c r="R167" s="135">
        <f t="shared" si="104"/>
        <v>0</v>
      </c>
      <c r="S167" s="135">
        <f t="shared" si="105"/>
        <v>0</v>
      </c>
      <c r="T167" s="135">
        <f t="shared" si="106"/>
        <v>0</v>
      </c>
      <c r="U167" s="135">
        <f t="shared" si="107"/>
        <v>0</v>
      </c>
      <c r="V167" s="135">
        <f t="shared" si="108"/>
        <v>0</v>
      </c>
      <c r="W167" s="135">
        <f t="shared" si="109"/>
        <v>0</v>
      </c>
      <c r="X167" s="135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1">
        <v>39705</v>
      </c>
      <c r="E168" s="137" t="s">
        <v>320</v>
      </c>
      <c r="G168" s="43">
        <v>6.2</v>
      </c>
      <c r="H168" s="135" t="str">
        <f t="shared" si="95"/>
        <v>P, S, T &amp; D Plant - Customer</v>
      </c>
      <c r="I168" s="42">
        <f>'DepExp. Class.'!J$168</f>
        <v>0</v>
      </c>
      <c r="J168" s="135">
        <f t="shared" si="96"/>
        <v>0</v>
      </c>
      <c r="K168" s="135">
        <f t="shared" si="97"/>
        <v>0</v>
      </c>
      <c r="L168" s="135">
        <f t="shared" si="98"/>
        <v>0</v>
      </c>
      <c r="M168" s="135">
        <f t="shared" si="99"/>
        <v>0</v>
      </c>
      <c r="N168" s="135">
        <f t="shared" si="100"/>
        <v>0</v>
      </c>
      <c r="O168" s="135">
        <f t="shared" si="101"/>
        <v>0</v>
      </c>
      <c r="P168" s="135">
        <f t="shared" si="102"/>
        <v>0</v>
      </c>
      <c r="Q168" s="135">
        <f t="shared" si="103"/>
        <v>0</v>
      </c>
      <c r="R168" s="135">
        <f t="shared" si="104"/>
        <v>0</v>
      </c>
      <c r="S168" s="135">
        <f t="shared" si="105"/>
        <v>0</v>
      </c>
      <c r="T168" s="135">
        <f t="shared" si="106"/>
        <v>0</v>
      </c>
      <c r="U168" s="135">
        <f t="shared" si="107"/>
        <v>0</v>
      </c>
      <c r="V168" s="135">
        <f t="shared" si="108"/>
        <v>0</v>
      </c>
      <c r="W168" s="135">
        <f t="shared" si="109"/>
        <v>0</v>
      </c>
      <c r="X168" s="135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1">
        <v>39800</v>
      </c>
      <c r="E169" s="137" t="s">
        <v>321</v>
      </c>
      <c r="G169" s="43">
        <v>6.2</v>
      </c>
      <c r="H169" s="135" t="str">
        <f t="shared" si="95"/>
        <v>P, S, T &amp; D Plant - Customer</v>
      </c>
      <c r="I169" s="42">
        <f>'DepExp. Class.'!J$169</f>
        <v>5916.0069835194336</v>
      </c>
      <c r="J169" s="135">
        <f t="shared" si="96"/>
        <v>4528.7787904814641</v>
      </c>
      <c r="K169" s="135">
        <f t="shared" si="97"/>
        <v>1318.5402829163202</v>
      </c>
      <c r="L169" s="135">
        <f t="shared" si="98"/>
        <v>3.9171418623591454</v>
      </c>
      <c r="M169" s="135">
        <f t="shared" si="99"/>
        <v>41.267917085135792</v>
      </c>
      <c r="N169" s="135">
        <f t="shared" si="100"/>
        <v>23.50285117415487</v>
      </c>
      <c r="O169" s="135">
        <f t="shared" si="101"/>
        <v>0</v>
      </c>
      <c r="P169" s="135">
        <f t="shared" si="102"/>
        <v>0</v>
      </c>
      <c r="Q169" s="135">
        <f t="shared" si="103"/>
        <v>0</v>
      </c>
      <c r="R169" s="135">
        <f t="shared" si="104"/>
        <v>0</v>
      </c>
      <c r="S169" s="135">
        <f t="shared" si="105"/>
        <v>0</v>
      </c>
      <c r="T169" s="135">
        <f t="shared" si="106"/>
        <v>0</v>
      </c>
      <c r="U169" s="135">
        <f t="shared" si="107"/>
        <v>0</v>
      </c>
      <c r="V169" s="135">
        <f t="shared" si="108"/>
        <v>0</v>
      </c>
      <c r="W169" s="135">
        <f t="shared" si="109"/>
        <v>0</v>
      </c>
      <c r="X169" s="135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1">
        <v>39900</v>
      </c>
      <c r="E170" s="137" t="s">
        <v>322</v>
      </c>
      <c r="G170" s="43">
        <v>6.2</v>
      </c>
      <c r="H170" s="135" t="str">
        <f t="shared" si="95"/>
        <v>P, S, T &amp; D Plant - Customer</v>
      </c>
      <c r="I170" s="42">
        <f>'DepExp. Class.'!J$170</f>
        <v>0</v>
      </c>
      <c r="J170" s="135">
        <f t="shared" si="96"/>
        <v>0</v>
      </c>
      <c r="K170" s="135">
        <f t="shared" si="97"/>
        <v>0</v>
      </c>
      <c r="L170" s="135">
        <f t="shared" si="98"/>
        <v>0</v>
      </c>
      <c r="M170" s="135">
        <f t="shared" si="99"/>
        <v>0</v>
      </c>
      <c r="N170" s="135">
        <f t="shared" si="100"/>
        <v>0</v>
      </c>
      <c r="O170" s="135">
        <f t="shared" si="101"/>
        <v>0</v>
      </c>
      <c r="P170" s="135">
        <f t="shared" si="102"/>
        <v>0</v>
      </c>
      <c r="Q170" s="135">
        <f t="shared" si="103"/>
        <v>0</v>
      </c>
      <c r="R170" s="135">
        <f t="shared" si="104"/>
        <v>0</v>
      </c>
      <c r="S170" s="135">
        <f t="shared" si="105"/>
        <v>0</v>
      </c>
      <c r="T170" s="135">
        <f t="shared" si="106"/>
        <v>0</v>
      </c>
      <c r="U170" s="135">
        <f t="shared" si="107"/>
        <v>0</v>
      </c>
      <c r="V170" s="135">
        <f t="shared" si="108"/>
        <v>0</v>
      </c>
      <c r="W170" s="135">
        <f t="shared" si="109"/>
        <v>0</v>
      </c>
      <c r="X170" s="135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1">
        <v>39901</v>
      </c>
      <c r="E171" s="137" t="s">
        <v>323</v>
      </c>
      <c r="G171" s="43">
        <v>6.2</v>
      </c>
      <c r="H171" s="135" t="str">
        <f t="shared" si="95"/>
        <v>P, S, T &amp; D Plant - Customer</v>
      </c>
      <c r="I171" s="42">
        <f>'DepExp. Class.'!J$171</f>
        <v>0</v>
      </c>
      <c r="J171" s="135">
        <f t="shared" si="96"/>
        <v>0</v>
      </c>
      <c r="K171" s="135">
        <f t="shared" si="97"/>
        <v>0</v>
      </c>
      <c r="L171" s="135">
        <f t="shared" si="98"/>
        <v>0</v>
      </c>
      <c r="M171" s="135">
        <f t="shared" si="99"/>
        <v>0</v>
      </c>
      <c r="N171" s="135">
        <f t="shared" si="100"/>
        <v>0</v>
      </c>
      <c r="O171" s="135">
        <f t="shared" si="101"/>
        <v>0</v>
      </c>
      <c r="P171" s="135">
        <f t="shared" si="102"/>
        <v>0</v>
      </c>
      <c r="Q171" s="135">
        <f t="shared" si="103"/>
        <v>0</v>
      </c>
      <c r="R171" s="135">
        <f t="shared" si="104"/>
        <v>0</v>
      </c>
      <c r="S171" s="135">
        <f t="shared" si="105"/>
        <v>0</v>
      </c>
      <c r="T171" s="135">
        <f t="shared" si="106"/>
        <v>0</v>
      </c>
      <c r="U171" s="135">
        <f t="shared" si="107"/>
        <v>0</v>
      </c>
      <c r="V171" s="135">
        <f t="shared" si="108"/>
        <v>0</v>
      </c>
      <c r="W171" s="135">
        <f t="shared" si="109"/>
        <v>0</v>
      </c>
      <c r="X171" s="135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1">
        <v>39902</v>
      </c>
      <c r="E172" s="137" t="s">
        <v>324</v>
      </c>
      <c r="G172" s="43">
        <v>6.2</v>
      </c>
      <c r="H172" s="135" t="str">
        <f t="shared" si="95"/>
        <v>P, S, T &amp; D Plant - Customer</v>
      </c>
      <c r="I172" s="42">
        <f>'DepExp. Class.'!J$172</f>
        <v>0</v>
      </c>
      <c r="J172" s="135">
        <f t="shared" si="96"/>
        <v>0</v>
      </c>
      <c r="K172" s="135">
        <f t="shared" si="97"/>
        <v>0</v>
      </c>
      <c r="L172" s="135">
        <f t="shared" si="98"/>
        <v>0</v>
      </c>
      <c r="M172" s="135">
        <f t="shared" si="99"/>
        <v>0</v>
      </c>
      <c r="N172" s="135">
        <f t="shared" si="100"/>
        <v>0</v>
      </c>
      <c r="O172" s="135">
        <f t="shared" si="101"/>
        <v>0</v>
      </c>
      <c r="P172" s="135">
        <f t="shared" si="102"/>
        <v>0</v>
      </c>
      <c r="Q172" s="135">
        <f t="shared" si="103"/>
        <v>0</v>
      </c>
      <c r="R172" s="135">
        <f t="shared" si="104"/>
        <v>0</v>
      </c>
      <c r="S172" s="135">
        <f t="shared" si="105"/>
        <v>0</v>
      </c>
      <c r="T172" s="135">
        <f t="shared" si="106"/>
        <v>0</v>
      </c>
      <c r="U172" s="135">
        <f t="shared" si="107"/>
        <v>0</v>
      </c>
      <c r="V172" s="135">
        <f t="shared" si="108"/>
        <v>0</v>
      </c>
      <c r="W172" s="135">
        <f t="shared" si="109"/>
        <v>0</v>
      </c>
      <c r="X172" s="135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1">
        <v>39903</v>
      </c>
      <c r="E173" s="137" t="s">
        <v>325</v>
      </c>
      <c r="G173" s="43">
        <v>6.2</v>
      </c>
      <c r="H173" s="135" t="str">
        <f t="shared" si="95"/>
        <v>P, S, T &amp; D Plant - Customer</v>
      </c>
      <c r="I173" s="42">
        <f>'DepExp. Class.'!J$173</f>
        <v>0</v>
      </c>
      <c r="J173" s="135">
        <f t="shared" si="96"/>
        <v>0</v>
      </c>
      <c r="K173" s="135">
        <f t="shared" si="97"/>
        <v>0</v>
      </c>
      <c r="L173" s="135">
        <f t="shared" si="98"/>
        <v>0</v>
      </c>
      <c r="M173" s="135">
        <f t="shared" si="99"/>
        <v>0</v>
      </c>
      <c r="N173" s="135">
        <f t="shared" si="100"/>
        <v>0</v>
      </c>
      <c r="O173" s="135">
        <f t="shared" si="101"/>
        <v>0</v>
      </c>
      <c r="P173" s="135">
        <f t="shared" si="102"/>
        <v>0</v>
      </c>
      <c r="Q173" s="135">
        <f t="shared" si="103"/>
        <v>0</v>
      </c>
      <c r="R173" s="135">
        <f t="shared" si="104"/>
        <v>0</v>
      </c>
      <c r="S173" s="135">
        <f t="shared" si="105"/>
        <v>0</v>
      </c>
      <c r="T173" s="135">
        <f t="shared" si="106"/>
        <v>0</v>
      </c>
      <c r="U173" s="135">
        <f t="shared" si="107"/>
        <v>0</v>
      </c>
      <c r="V173" s="135">
        <f t="shared" si="108"/>
        <v>0</v>
      </c>
      <c r="W173" s="135">
        <f t="shared" si="109"/>
        <v>0</v>
      </c>
      <c r="X173" s="135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1">
        <v>39904</v>
      </c>
      <c r="E174" s="137" t="s">
        <v>326</v>
      </c>
      <c r="G174" s="43">
        <v>6.2</v>
      </c>
      <c r="H174" s="135" t="str">
        <f t="shared" si="95"/>
        <v>P, S, T &amp; D Plant - Customer</v>
      </c>
      <c r="I174" s="42">
        <f>'DepExp. Class.'!J$174</f>
        <v>0</v>
      </c>
      <c r="J174" s="135">
        <f t="shared" si="96"/>
        <v>0</v>
      </c>
      <c r="K174" s="135">
        <f t="shared" si="97"/>
        <v>0</v>
      </c>
      <c r="L174" s="135">
        <f t="shared" si="98"/>
        <v>0</v>
      </c>
      <c r="M174" s="135">
        <f t="shared" si="99"/>
        <v>0</v>
      </c>
      <c r="N174" s="135">
        <f t="shared" si="100"/>
        <v>0</v>
      </c>
      <c r="O174" s="135">
        <f t="shared" si="101"/>
        <v>0</v>
      </c>
      <c r="P174" s="135">
        <f t="shared" si="102"/>
        <v>0</v>
      </c>
      <c r="Q174" s="135">
        <f t="shared" si="103"/>
        <v>0</v>
      </c>
      <c r="R174" s="135">
        <f t="shared" si="104"/>
        <v>0</v>
      </c>
      <c r="S174" s="135">
        <f t="shared" si="105"/>
        <v>0</v>
      </c>
      <c r="T174" s="135">
        <f t="shared" si="106"/>
        <v>0</v>
      </c>
      <c r="U174" s="135">
        <f t="shared" si="107"/>
        <v>0</v>
      </c>
      <c r="V174" s="135">
        <f t="shared" si="108"/>
        <v>0</v>
      </c>
      <c r="W174" s="135">
        <f t="shared" si="109"/>
        <v>0</v>
      </c>
      <c r="X174" s="135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1">
        <v>39905</v>
      </c>
      <c r="E175" s="137" t="s">
        <v>327</v>
      </c>
      <c r="G175" s="43">
        <v>6.2</v>
      </c>
      <c r="H175" s="135" t="str">
        <f t="shared" si="95"/>
        <v>P, S, T &amp; D Plant - Customer</v>
      </c>
      <c r="I175" s="42">
        <f>'DepExp. Class.'!J$175</f>
        <v>0</v>
      </c>
      <c r="J175" s="135">
        <f t="shared" si="96"/>
        <v>0</v>
      </c>
      <c r="K175" s="135">
        <f t="shared" si="97"/>
        <v>0</v>
      </c>
      <c r="L175" s="135">
        <f t="shared" si="98"/>
        <v>0</v>
      </c>
      <c r="M175" s="135">
        <f t="shared" si="99"/>
        <v>0</v>
      </c>
      <c r="N175" s="135">
        <f t="shared" si="100"/>
        <v>0</v>
      </c>
      <c r="O175" s="135">
        <f t="shared" si="101"/>
        <v>0</v>
      </c>
      <c r="P175" s="135">
        <f t="shared" si="102"/>
        <v>0</v>
      </c>
      <c r="Q175" s="135">
        <f t="shared" si="103"/>
        <v>0</v>
      </c>
      <c r="R175" s="135">
        <f t="shared" si="104"/>
        <v>0</v>
      </c>
      <c r="S175" s="135">
        <f t="shared" si="105"/>
        <v>0</v>
      </c>
      <c r="T175" s="135">
        <f t="shared" si="106"/>
        <v>0</v>
      </c>
      <c r="U175" s="135">
        <f t="shared" si="107"/>
        <v>0</v>
      </c>
      <c r="V175" s="135">
        <f t="shared" si="108"/>
        <v>0</v>
      </c>
      <c r="W175" s="135">
        <f t="shared" si="109"/>
        <v>0</v>
      </c>
      <c r="X175" s="135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1">
        <v>39906</v>
      </c>
      <c r="E176" s="137" t="s">
        <v>328</v>
      </c>
      <c r="G176" s="43">
        <v>6.2</v>
      </c>
      <c r="H176" s="135" t="str">
        <f t="shared" si="95"/>
        <v>P, S, T &amp; D Plant - Customer</v>
      </c>
      <c r="I176" s="42">
        <f>'DepExp. Class.'!J$176</f>
        <v>0</v>
      </c>
      <c r="J176" s="135">
        <f t="shared" si="96"/>
        <v>0</v>
      </c>
      <c r="K176" s="135">
        <f t="shared" si="97"/>
        <v>0</v>
      </c>
      <c r="L176" s="135">
        <f t="shared" si="98"/>
        <v>0</v>
      </c>
      <c r="M176" s="135">
        <f t="shared" si="99"/>
        <v>0</v>
      </c>
      <c r="N176" s="135">
        <f t="shared" si="100"/>
        <v>0</v>
      </c>
      <c r="O176" s="135">
        <f t="shared" si="101"/>
        <v>0</v>
      </c>
      <c r="P176" s="135">
        <f t="shared" si="102"/>
        <v>0</v>
      </c>
      <c r="Q176" s="135">
        <f t="shared" si="103"/>
        <v>0</v>
      </c>
      <c r="R176" s="135">
        <f t="shared" si="104"/>
        <v>0</v>
      </c>
      <c r="S176" s="135">
        <f t="shared" si="105"/>
        <v>0</v>
      </c>
      <c r="T176" s="135">
        <f t="shared" si="106"/>
        <v>0</v>
      </c>
      <c r="U176" s="135">
        <f t="shared" si="107"/>
        <v>0</v>
      </c>
      <c r="V176" s="135">
        <f t="shared" si="108"/>
        <v>0</v>
      </c>
      <c r="W176" s="135">
        <f t="shared" si="109"/>
        <v>0</v>
      </c>
      <c r="X176" s="135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1">
        <v>39907</v>
      </c>
      <c r="E177" s="137" t="s">
        <v>329</v>
      </c>
      <c r="G177" s="43">
        <v>6.2</v>
      </c>
      <c r="H177" s="135" t="str">
        <f t="shared" si="95"/>
        <v>P, S, T &amp; D Plant - Customer</v>
      </c>
      <c r="I177" s="42">
        <f>'DepExp. Class.'!J$177</f>
        <v>815.75254912557477</v>
      </c>
      <c r="J177" s="135">
        <f t="shared" si="96"/>
        <v>624.46897933905325</v>
      </c>
      <c r="K177" s="135">
        <f t="shared" si="97"/>
        <v>181.81225950376896</v>
      </c>
      <c r="L177" s="135">
        <f t="shared" si="98"/>
        <v>0.54013094785175841</v>
      </c>
      <c r="M177" s="135">
        <f t="shared" si="99"/>
        <v>5.6903936477903576</v>
      </c>
      <c r="N177" s="135">
        <f t="shared" si="100"/>
        <v>3.2407856871105505</v>
      </c>
      <c r="O177" s="135">
        <f t="shared" si="101"/>
        <v>0</v>
      </c>
      <c r="P177" s="135">
        <f t="shared" si="102"/>
        <v>0</v>
      </c>
      <c r="Q177" s="135">
        <f t="shared" si="103"/>
        <v>0</v>
      </c>
      <c r="R177" s="135">
        <f t="shared" si="104"/>
        <v>0</v>
      </c>
      <c r="S177" s="135">
        <f t="shared" si="105"/>
        <v>0</v>
      </c>
      <c r="T177" s="135">
        <f t="shared" si="106"/>
        <v>0</v>
      </c>
      <c r="U177" s="135">
        <f t="shared" si="107"/>
        <v>0</v>
      </c>
      <c r="V177" s="135">
        <f t="shared" si="108"/>
        <v>0</v>
      </c>
      <c r="W177" s="135">
        <f t="shared" si="109"/>
        <v>0</v>
      </c>
      <c r="X177" s="135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1">
        <v>39908</v>
      </c>
      <c r="E178" s="137" t="s">
        <v>330</v>
      </c>
      <c r="G178" s="43">
        <v>6.2</v>
      </c>
      <c r="H178" s="135" t="str">
        <f t="shared" si="95"/>
        <v>P, S, T &amp; D Plant - Customer</v>
      </c>
      <c r="I178" s="42">
        <f>'DepExp. Class.'!J$178</f>
        <v>0</v>
      </c>
      <c r="J178" s="135">
        <f t="shared" si="96"/>
        <v>0</v>
      </c>
      <c r="K178" s="135">
        <f t="shared" si="97"/>
        <v>0</v>
      </c>
      <c r="L178" s="135">
        <f t="shared" si="98"/>
        <v>0</v>
      </c>
      <c r="M178" s="135">
        <f t="shared" si="99"/>
        <v>0</v>
      </c>
      <c r="N178" s="135">
        <f t="shared" si="100"/>
        <v>0</v>
      </c>
      <c r="O178" s="135">
        <f t="shared" si="101"/>
        <v>0</v>
      </c>
      <c r="P178" s="135">
        <f t="shared" si="102"/>
        <v>0</v>
      </c>
      <c r="Q178" s="135">
        <f t="shared" si="103"/>
        <v>0</v>
      </c>
      <c r="R178" s="135">
        <f t="shared" si="104"/>
        <v>0</v>
      </c>
      <c r="S178" s="135">
        <f t="shared" si="105"/>
        <v>0</v>
      </c>
      <c r="T178" s="135">
        <f t="shared" si="106"/>
        <v>0</v>
      </c>
      <c r="U178" s="135">
        <f t="shared" si="107"/>
        <v>0</v>
      </c>
      <c r="V178" s="135">
        <f t="shared" si="108"/>
        <v>0</v>
      </c>
      <c r="W178" s="135">
        <f t="shared" si="109"/>
        <v>0</v>
      </c>
      <c r="X178" s="135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1">
        <v>39909</v>
      </c>
      <c r="E179" s="137" t="s">
        <v>331</v>
      </c>
      <c r="G179" s="43">
        <v>6.2</v>
      </c>
      <c r="H179" s="135" t="str">
        <f t="shared" si="95"/>
        <v>P, S, T &amp; D Plant - Customer</v>
      </c>
      <c r="I179" s="42">
        <f>'DepExp. Class.'!J$179</f>
        <v>0</v>
      </c>
      <c r="J179" s="135">
        <f t="shared" si="96"/>
        <v>0</v>
      </c>
      <c r="K179" s="135">
        <f t="shared" si="97"/>
        <v>0</v>
      </c>
      <c r="L179" s="135">
        <f t="shared" si="98"/>
        <v>0</v>
      </c>
      <c r="M179" s="135">
        <f t="shared" si="99"/>
        <v>0</v>
      </c>
      <c r="N179" s="135">
        <f t="shared" si="100"/>
        <v>0</v>
      </c>
      <c r="O179" s="135">
        <f t="shared" si="101"/>
        <v>0</v>
      </c>
      <c r="P179" s="135">
        <f t="shared" si="102"/>
        <v>0</v>
      </c>
      <c r="Q179" s="135">
        <f t="shared" si="103"/>
        <v>0</v>
      </c>
      <c r="R179" s="135">
        <f t="shared" si="104"/>
        <v>0</v>
      </c>
      <c r="S179" s="135">
        <f t="shared" si="105"/>
        <v>0</v>
      </c>
      <c r="T179" s="135">
        <f t="shared" si="106"/>
        <v>0</v>
      </c>
      <c r="U179" s="135">
        <f t="shared" si="107"/>
        <v>0</v>
      </c>
      <c r="V179" s="135">
        <f t="shared" si="108"/>
        <v>0</v>
      </c>
      <c r="W179" s="135">
        <f t="shared" si="109"/>
        <v>0</v>
      </c>
      <c r="X179" s="135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1">
        <v>39924</v>
      </c>
      <c r="E180" s="137" t="s">
        <v>332</v>
      </c>
      <c r="G180" s="43">
        <v>6.2</v>
      </c>
      <c r="H180" s="135" t="str">
        <f t="shared" si="95"/>
        <v>P, S, T &amp; D Plant - Customer</v>
      </c>
      <c r="I180" s="42">
        <f>'DepExp. Class.'!J$180</f>
        <v>0</v>
      </c>
      <c r="J180" s="135">
        <f t="shared" si="96"/>
        <v>0</v>
      </c>
      <c r="K180" s="135">
        <f t="shared" si="97"/>
        <v>0</v>
      </c>
      <c r="L180" s="135">
        <f t="shared" si="98"/>
        <v>0</v>
      </c>
      <c r="M180" s="135">
        <f t="shared" si="99"/>
        <v>0</v>
      </c>
      <c r="N180" s="135">
        <f t="shared" si="100"/>
        <v>0</v>
      </c>
      <c r="O180" s="135">
        <f t="shared" si="101"/>
        <v>0</v>
      </c>
      <c r="P180" s="135">
        <f t="shared" si="102"/>
        <v>0</v>
      </c>
      <c r="Q180" s="135">
        <f t="shared" si="103"/>
        <v>0</v>
      </c>
      <c r="R180" s="135">
        <f t="shared" si="104"/>
        <v>0</v>
      </c>
      <c r="S180" s="135">
        <f t="shared" si="105"/>
        <v>0</v>
      </c>
      <c r="T180" s="135">
        <f t="shared" si="106"/>
        <v>0</v>
      </c>
      <c r="U180" s="135">
        <f t="shared" si="107"/>
        <v>0</v>
      </c>
      <c r="V180" s="135">
        <f t="shared" si="108"/>
        <v>0</v>
      </c>
      <c r="W180" s="135">
        <f t="shared" si="109"/>
        <v>0</v>
      </c>
      <c r="X180" s="135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7"/>
      <c r="G181" s="43"/>
      <c r="H181" s="135"/>
      <c r="I181" s="4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5"/>
      <c r="I183" s="42">
        <f>'DepExp. Class.'!J$183</f>
        <v>9100.3867569669183</v>
      </c>
      <c r="J183" s="135">
        <f>SUM(J147:J180)</f>
        <v>6966.4621162451995</v>
      </c>
      <c r="K183" s="135">
        <f t="shared" ref="K183:X183" si="114">SUM(K147:K180)</f>
        <v>2028.2644294717768</v>
      </c>
      <c r="L183" s="135">
        <f t="shared" si="114"/>
        <v>6.0256024086312321</v>
      </c>
      <c r="M183" s="135">
        <f t="shared" si="114"/>
        <v>63.480994389523424</v>
      </c>
      <c r="N183" s="135">
        <f t="shared" si="114"/>
        <v>36.153614451787398</v>
      </c>
      <c r="O183" s="135">
        <f t="shared" si="114"/>
        <v>0</v>
      </c>
      <c r="P183" s="135">
        <f t="shared" si="114"/>
        <v>0</v>
      </c>
      <c r="Q183" s="135">
        <f t="shared" si="114"/>
        <v>0</v>
      </c>
      <c r="R183" s="135">
        <f t="shared" si="114"/>
        <v>0</v>
      </c>
      <c r="S183" s="135">
        <f t="shared" si="114"/>
        <v>0</v>
      </c>
      <c r="T183" s="135">
        <f t="shared" si="114"/>
        <v>0</v>
      </c>
      <c r="U183" s="135">
        <f t="shared" si="114"/>
        <v>0</v>
      </c>
      <c r="V183" s="135">
        <f t="shared" si="114"/>
        <v>0</v>
      </c>
      <c r="W183" s="135">
        <f t="shared" si="114"/>
        <v>0</v>
      </c>
      <c r="X183" s="135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361</v>
      </c>
      <c r="E185" s="44"/>
      <c r="G185" s="43"/>
      <c r="H185" s="135"/>
      <c r="I185" s="42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5"/>
      <c r="I187" s="42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5"/>
      <c r="I188" s="42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8">
        <v>37400</v>
      </c>
      <c r="E189" s="137" t="s">
        <v>125</v>
      </c>
      <c r="G189" s="43">
        <v>6.2</v>
      </c>
      <c r="H189" s="135" t="str">
        <f t="shared" ref="H189:H222" si="115">VLOOKUP($G189,alloc,3)</f>
        <v>P, S, T &amp; D Plant - Customer</v>
      </c>
      <c r="I189" s="42">
        <f>'DepExp. Class.'!J$189</f>
        <v>0</v>
      </c>
      <c r="J189" s="135">
        <f t="shared" ref="J189:J222" si="116">$I189*VLOOKUP($G189,alloc,6)</f>
        <v>0</v>
      </c>
      <c r="K189" s="135">
        <f t="shared" ref="K189:K222" si="117">$I189*VLOOKUP($G189,alloc,7)</f>
        <v>0</v>
      </c>
      <c r="L189" s="135">
        <f t="shared" ref="L189:L222" si="118">$I189*VLOOKUP($G189,alloc,8)</f>
        <v>0</v>
      </c>
      <c r="M189" s="135">
        <f t="shared" ref="M189:M222" si="119">$I189*VLOOKUP($G189,alloc,9)</f>
        <v>0</v>
      </c>
      <c r="N189" s="135">
        <f t="shared" ref="N189:N222" si="120">$I189*VLOOKUP($G189,alloc,10)</f>
        <v>0</v>
      </c>
      <c r="O189" s="135">
        <f t="shared" ref="O189:O222" si="121">$I189*VLOOKUP($G189,alloc,11)</f>
        <v>0</v>
      </c>
      <c r="P189" s="135">
        <f t="shared" ref="P189:P222" si="122">$I189*VLOOKUP($G189,alloc,12)</f>
        <v>0</v>
      </c>
      <c r="Q189" s="135">
        <f t="shared" ref="Q189:Q222" si="123">$I189*VLOOKUP($G189,alloc,13)</f>
        <v>0</v>
      </c>
      <c r="R189" s="135">
        <f t="shared" ref="R189:R222" si="124">$I189*VLOOKUP($G189,alloc,14)</f>
        <v>0</v>
      </c>
      <c r="S189" s="135">
        <f t="shared" ref="S189:S222" si="125">$I189*VLOOKUP($G189,alloc,15)</f>
        <v>0</v>
      </c>
      <c r="T189" s="135">
        <f t="shared" ref="T189:T222" si="126">$I189*VLOOKUP($G189,alloc,16)</f>
        <v>0</v>
      </c>
      <c r="U189" s="135">
        <f t="shared" ref="U189:U222" si="127">$I189*VLOOKUP($G189,alloc,17)</f>
        <v>0</v>
      </c>
      <c r="V189" s="135">
        <f t="shared" ref="V189:V222" si="128">$I189*VLOOKUP($G189,alloc,18)</f>
        <v>0</v>
      </c>
      <c r="W189" s="135">
        <f t="shared" ref="W189:W222" si="129">$I189*VLOOKUP($G189,alloc,19)</f>
        <v>0</v>
      </c>
      <c r="X189" s="135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8">
        <v>39000</v>
      </c>
      <c r="E190" s="137" t="s">
        <v>149</v>
      </c>
      <c r="G190" s="43">
        <v>6.2</v>
      </c>
      <c r="H190" s="135" t="str">
        <f t="shared" si="115"/>
        <v>P, S, T &amp; D Plant - Customer</v>
      </c>
      <c r="I190" s="42">
        <f>'DepExp. Class.'!J$190</f>
        <v>2697.2854696514823</v>
      </c>
      <c r="J190" s="135">
        <f t="shared" si="116"/>
        <v>2064.8064244786469</v>
      </c>
      <c r="K190" s="135">
        <f t="shared" si="117"/>
        <v>601.16216160120121</v>
      </c>
      <c r="L190" s="135">
        <f t="shared" si="118"/>
        <v>1.7859427579004246</v>
      </c>
      <c r="M190" s="135">
        <f t="shared" si="119"/>
        <v>18.815284266331236</v>
      </c>
      <c r="N190" s="135">
        <f t="shared" si="120"/>
        <v>10.715656547402547</v>
      </c>
      <c r="O190" s="135">
        <f t="shared" si="121"/>
        <v>0</v>
      </c>
      <c r="P190" s="135">
        <f t="shared" si="122"/>
        <v>0</v>
      </c>
      <c r="Q190" s="135">
        <f t="shared" si="123"/>
        <v>0</v>
      </c>
      <c r="R190" s="135">
        <f t="shared" si="124"/>
        <v>0</v>
      </c>
      <c r="S190" s="135">
        <f t="shared" si="125"/>
        <v>0</v>
      </c>
      <c r="T190" s="135">
        <f t="shared" si="126"/>
        <v>0</v>
      </c>
      <c r="U190" s="135">
        <f t="shared" si="127"/>
        <v>0</v>
      </c>
      <c r="V190" s="135">
        <f t="shared" si="128"/>
        <v>0</v>
      </c>
      <c r="W190" s="135">
        <f t="shared" si="129"/>
        <v>0</v>
      </c>
      <c r="X190" s="135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8">
        <v>36602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'DepExp. Class.'!J$191</f>
        <v>0</v>
      </c>
      <c r="J191" s="135">
        <f t="shared" si="116"/>
        <v>0</v>
      </c>
      <c r="K191" s="135">
        <f t="shared" si="117"/>
        <v>0</v>
      </c>
      <c r="L191" s="135">
        <f t="shared" si="118"/>
        <v>0</v>
      </c>
      <c r="M191" s="135">
        <f t="shared" si="119"/>
        <v>0</v>
      </c>
      <c r="N191" s="135">
        <f t="shared" si="120"/>
        <v>0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8">
        <v>37503</v>
      </c>
      <c r="E192" s="137" t="s">
        <v>289</v>
      </c>
      <c r="G192" s="43">
        <v>6.2</v>
      </c>
      <c r="H192" s="135" t="str">
        <f t="shared" si="115"/>
        <v>P, S, T &amp; D Plant - Customer</v>
      </c>
      <c r="I192" s="42">
        <f>'DepExp. Class.'!J$192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8">
        <v>39004</v>
      </c>
      <c r="E193" s="137" t="s">
        <v>304</v>
      </c>
      <c r="G193" s="43">
        <v>6.2</v>
      </c>
      <c r="H193" s="135" t="str">
        <f t="shared" si="115"/>
        <v>P, S, T &amp; D Plant - Customer</v>
      </c>
      <c r="I193" s="42">
        <f>'DepExp. Class.'!J$193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8">
        <v>39009</v>
      </c>
      <c r="E194" s="137" t="s">
        <v>305</v>
      </c>
      <c r="G194" s="43">
        <v>6.2</v>
      </c>
      <c r="H194" s="135" t="str">
        <f t="shared" si="115"/>
        <v>P, S, T &amp; D Plant - Customer</v>
      </c>
      <c r="I194" s="42">
        <f>'DepExp. Class.'!J$194</f>
        <v>6903.8284757964248</v>
      </c>
      <c r="J194" s="135">
        <f t="shared" si="116"/>
        <v>5284.9687401330157</v>
      </c>
      <c r="K194" s="135">
        <f t="shared" si="117"/>
        <v>1538.7027055649287</v>
      </c>
      <c r="L194" s="135">
        <f t="shared" si="118"/>
        <v>4.5712041260981167</v>
      </c>
      <c r="M194" s="135">
        <f t="shared" si="119"/>
        <v>48.158601215794249</v>
      </c>
      <c r="N194" s="135">
        <f t="shared" si="120"/>
        <v>27.427224756588696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8">
        <v>39100</v>
      </c>
      <c r="E195" s="137" t="s">
        <v>306</v>
      </c>
      <c r="G195" s="43">
        <v>6.2</v>
      </c>
      <c r="H195" s="135" t="str">
        <f t="shared" si="115"/>
        <v>P, S, T &amp; D Plant - Customer</v>
      </c>
      <c r="I195" s="42">
        <f>'DepExp. Class.'!J$195</f>
        <v>4476.8232803544597</v>
      </c>
      <c r="J195" s="135">
        <f t="shared" si="116"/>
        <v>3427.0653123437664</v>
      </c>
      <c r="K195" s="135">
        <f t="shared" si="117"/>
        <v>997.77972728715713</v>
      </c>
      <c r="L195" s="135">
        <f t="shared" si="118"/>
        <v>2.9642209569245752</v>
      </c>
      <c r="M195" s="135">
        <f t="shared" si="119"/>
        <v>31.228694025064549</v>
      </c>
      <c r="N195" s="135">
        <f t="shared" si="120"/>
        <v>17.785325741547453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8">
        <v>39102</v>
      </c>
      <c r="E196" s="137" t="s">
        <v>307</v>
      </c>
      <c r="G196" s="43">
        <v>6.2</v>
      </c>
      <c r="H196" s="135" t="str">
        <f t="shared" si="115"/>
        <v>P, S, T &amp; D Plant - Customer</v>
      </c>
      <c r="I196" s="42">
        <f>'DepExp. Class.'!J$196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5">
        <v>39103</v>
      </c>
      <c r="E197" s="137" t="s">
        <v>308</v>
      </c>
      <c r="G197" s="43">
        <v>6.2</v>
      </c>
      <c r="H197" s="135" t="str">
        <f t="shared" si="115"/>
        <v>P, S, T &amp; D Plant - Customer</v>
      </c>
      <c r="I197" s="42">
        <f>'DepExp. Class.'!J$197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8">
        <v>39200</v>
      </c>
      <c r="E198" s="137" t="s">
        <v>309</v>
      </c>
      <c r="G198" s="43">
        <v>6.2</v>
      </c>
      <c r="H198" s="135" t="str">
        <f t="shared" si="115"/>
        <v>P, S, T &amp; D Plant - Customer</v>
      </c>
      <c r="I198" s="42">
        <f>'DepExp. Class.'!J$198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8">
        <v>39201</v>
      </c>
      <c r="E199" s="137" t="s">
        <v>310</v>
      </c>
      <c r="G199" s="43">
        <v>6.2</v>
      </c>
      <c r="H199" s="135" t="str">
        <f t="shared" si="115"/>
        <v>P, S, T &amp; D Plant - Customer</v>
      </c>
      <c r="I199" s="42">
        <f>'DepExp. Class.'!J$199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8">
        <v>39202</v>
      </c>
      <c r="E200" s="137" t="s">
        <v>311</v>
      </c>
      <c r="G200" s="43">
        <v>6.2</v>
      </c>
      <c r="H200" s="135" t="str">
        <f t="shared" si="115"/>
        <v>P, S, T &amp; D Plant - Customer</v>
      </c>
      <c r="I200" s="42">
        <f>'DepExp. Class.'!J$200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8">
        <v>39300</v>
      </c>
      <c r="E201" s="137" t="s">
        <v>197</v>
      </c>
      <c r="G201" s="43">
        <v>6.2</v>
      </c>
      <c r="H201" s="135" t="str">
        <f t="shared" si="115"/>
        <v>P, S, T &amp; D Plant - Customer</v>
      </c>
      <c r="I201" s="42">
        <f>'DepExp. Class.'!J$201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8">
        <v>39400</v>
      </c>
      <c r="E202" s="137" t="s">
        <v>312</v>
      </c>
      <c r="G202" s="43">
        <v>6.2</v>
      </c>
      <c r="H202" s="135" t="str">
        <f t="shared" si="115"/>
        <v>P, S, T &amp; D Plant - Customer</v>
      </c>
      <c r="I202" s="42">
        <f>'DepExp. Class.'!J$202</f>
        <v>733.8301336692175</v>
      </c>
      <c r="J202" s="135">
        <f t="shared" si="116"/>
        <v>561.75632558166217</v>
      </c>
      <c r="K202" s="135">
        <f t="shared" si="117"/>
        <v>163.55365954708776</v>
      </c>
      <c r="L202" s="135">
        <f t="shared" si="118"/>
        <v>0.48588798905478109</v>
      </c>
      <c r="M202" s="135">
        <f t="shared" si="119"/>
        <v>5.118932617084174</v>
      </c>
      <c r="N202" s="135">
        <f t="shared" si="120"/>
        <v>2.9153279343286864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8">
        <v>39600</v>
      </c>
      <c r="E203" s="137" t="s">
        <v>313</v>
      </c>
      <c r="G203" s="43">
        <v>6.2</v>
      </c>
      <c r="H203" s="135" t="str">
        <f t="shared" si="115"/>
        <v>P, S, T &amp; D Plant - Customer</v>
      </c>
      <c r="I203" s="42">
        <f>'DepExp. Class.'!J$203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8">
        <v>39603</v>
      </c>
      <c r="E204" s="137" t="s">
        <v>314</v>
      </c>
      <c r="G204" s="43">
        <v>6.2</v>
      </c>
      <c r="H204" s="135" t="str">
        <f t="shared" si="115"/>
        <v>P, S, T &amp; D Plant - Customer</v>
      </c>
      <c r="I204" s="42">
        <f>'DepExp. Class.'!J$204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6">
        <v>39604</v>
      </c>
      <c r="E205" s="137" t="s">
        <v>315</v>
      </c>
      <c r="G205" s="43">
        <v>6.2</v>
      </c>
      <c r="H205" s="135" t="str">
        <f t="shared" si="115"/>
        <v>P, S, T &amp; D Plant - Customer</v>
      </c>
      <c r="I205" s="42">
        <f>'DepExp. Class.'!J$205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6">
        <v>39605</v>
      </c>
      <c r="E206" s="140" t="s">
        <v>316</v>
      </c>
      <c r="G206" s="43">
        <v>6.2</v>
      </c>
      <c r="H206" s="135" t="str">
        <f t="shared" si="115"/>
        <v>P, S, T &amp; D Plant - Customer</v>
      </c>
      <c r="I206" s="42">
        <f>'DepExp. Class.'!J$206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39700</v>
      </c>
      <c r="E207" s="137" t="s">
        <v>317</v>
      </c>
      <c r="G207" s="43">
        <v>6.2</v>
      </c>
      <c r="H207" s="135" t="str">
        <f t="shared" si="115"/>
        <v>P, S, T &amp; D Plant - Customer</v>
      </c>
      <c r="I207" s="42">
        <f>'DepExp. Class.'!J$207</f>
        <v>11.188303032835117</v>
      </c>
      <c r="J207" s="135">
        <f t="shared" si="116"/>
        <v>8.5647886518281151</v>
      </c>
      <c r="K207" s="135">
        <f t="shared" si="117"/>
        <v>2.4936123786473008</v>
      </c>
      <c r="L207" s="135">
        <f t="shared" si="118"/>
        <v>7.4080659980232189E-3</v>
      </c>
      <c r="M207" s="135">
        <f t="shared" si="119"/>
        <v>7.8045540373540404E-2</v>
      </c>
      <c r="N207" s="135">
        <f t="shared" si="120"/>
        <v>4.4448395988139308E-2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39701</v>
      </c>
      <c r="E208" s="137" t="s">
        <v>318</v>
      </c>
      <c r="G208" s="43">
        <v>6.2</v>
      </c>
      <c r="H208" s="135" t="str">
        <f t="shared" si="115"/>
        <v>P, S, T &amp; D Plant - Customer</v>
      </c>
      <c r="I208" s="42">
        <f>'DepExp. Class.'!J$208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39702</v>
      </c>
      <c r="E209" s="137" t="s">
        <v>319</v>
      </c>
      <c r="G209" s="43">
        <v>6.2</v>
      </c>
      <c r="H209" s="135" t="str">
        <f t="shared" si="115"/>
        <v>P, S, T &amp; D Plant - Customer</v>
      </c>
      <c r="I209" s="42">
        <f>'DepExp. Class.'!J$209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39705</v>
      </c>
      <c r="E210" s="137" t="s">
        <v>320</v>
      </c>
      <c r="G210" s="43">
        <v>6.2</v>
      </c>
      <c r="H210" s="135" t="str">
        <f t="shared" si="115"/>
        <v>P, S, T &amp; D Plant - Customer</v>
      </c>
      <c r="I210" s="42">
        <f>'DepExp. Class.'!J$210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39800</v>
      </c>
      <c r="E211" s="137" t="s">
        <v>321</v>
      </c>
      <c r="G211" s="43">
        <v>6.2</v>
      </c>
      <c r="H211" s="135" t="str">
        <f t="shared" si="115"/>
        <v>P, S, T &amp; D Plant - Customer</v>
      </c>
      <c r="I211" s="42">
        <f>'DepExp. Class.'!J$211</f>
        <v>27.659487859665315</v>
      </c>
      <c r="J211" s="135">
        <f t="shared" si="116"/>
        <v>21.173690687550952</v>
      </c>
      <c r="K211" s="135">
        <f t="shared" si="117"/>
        <v>6.1646561691696196</v>
      </c>
      <c r="L211" s="135">
        <f t="shared" si="118"/>
        <v>1.8314065228174296E-2</v>
      </c>
      <c r="M211" s="135">
        <f t="shared" si="119"/>
        <v>0.19294254634752642</v>
      </c>
      <c r="N211" s="135">
        <f t="shared" si="120"/>
        <v>0.10988439136904576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39900</v>
      </c>
      <c r="E212" s="137" t="s">
        <v>322</v>
      </c>
      <c r="G212" s="43">
        <v>6.2</v>
      </c>
      <c r="H212" s="135" t="str">
        <f t="shared" si="115"/>
        <v>P, S, T &amp; D Plant - Customer</v>
      </c>
      <c r="I212" s="42">
        <f>'DepExp. Class.'!J$212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39901</v>
      </c>
      <c r="E213" s="137" t="s">
        <v>323</v>
      </c>
      <c r="G213" s="43">
        <v>6.2</v>
      </c>
      <c r="H213" s="135" t="str">
        <f t="shared" si="115"/>
        <v>P, S, T &amp; D Plant - Customer</v>
      </c>
      <c r="I213" s="42">
        <f>'DepExp. Class.'!J$213</f>
        <v>40851.893316109286</v>
      </c>
      <c r="J213" s="135">
        <f t="shared" si="116"/>
        <v>31272.645302211124</v>
      </c>
      <c r="K213" s="135">
        <f t="shared" si="117"/>
        <v>9104.936339788741</v>
      </c>
      <c r="L213" s="135">
        <f t="shared" si="118"/>
        <v>27.049099487364693</v>
      </c>
      <c r="M213" s="135">
        <f t="shared" si="119"/>
        <v>284.96797769787031</v>
      </c>
      <c r="N213" s="135">
        <f t="shared" si="120"/>
        <v>162.29459692418814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39902</v>
      </c>
      <c r="E214" s="137" t="s">
        <v>324</v>
      </c>
      <c r="G214" s="43">
        <v>6.2</v>
      </c>
      <c r="H214" s="135" t="str">
        <f t="shared" si="115"/>
        <v>P, S, T &amp; D Plant - Customer</v>
      </c>
      <c r="I214" s="42">
        <f>'DepExp. Class.'!J$214</f>
        <v>7125.2251636597111</v>
      </c>
      <c r="J214" s="135">
        <f t="shared" si="116"/>
        <v>5454.4507280805037</v>
      </c>
      <c r="K214" s="135">
        <f t="shared" si="117"/>
        <v>1588.0468750808225</v>
      </c>
      <c r="L214" s="135">
        <f t="shared" si="118"/>
        <v>4.7177966227995007</v>
      </c>
      <c r="M214" s="135">
        <f t="shared" si="119"/>
        <v>49.70298413878912</v>
      </c>
      <c r="N214" s="135">
        <f t="shared" si="120"/>
        <v>28.306779736797004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39903</v>
      </c>
      <c r="E215" s="137" t="s">
        <v>325</v>
      </c>
      <c r="G215" s="43">
        <v>6.2</v>
      </c>
      <c r="H215" s="135" t="str">
        <f t="shared" si="115"/>
        <v>P, S, T &amp; D Plant - Customer</v>
      </c>
      <c r="I215" s="42">
        <f>'DepExp. Class.'!J$215</f>
        <v>0</v>
      </c>
      <c r="J215" s="135">
        <f t="shared" si="116"/>
        <v>0</v>
      </c>
      <c r="K215" s="135">
        <f t="shared" si="117"/>
        <v>0</v>
      </c>
      <c r="L215" s="135">
        <f t="shared" si="118"/>
        <v>0</v>
      </c>
      <c r="M215" s="135">
        <f t="shared" si="119"/>
        <v>0</v>
      </c>
      <c r="N215" s="135">
        <f t="shared" si="120"/>
        <v>0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39904</v>
      </c>
      <c r="E216" s="137" t="s">
        <v>326</v>
      </c>
      <c r="G216" s="43">
        <v>6.2</v>
      </c>
      <c r="H216" s="135" t="str">
        <f t="shared" si="115"/>
        <v>P, S, T &amp; D Plant - Customer</v>
      </c>
      <c r="I216" s="42">
        <f>'DepExp. Class.'!J$216</f>
        <v>0</v>
      </c>
      <c r="J216" s="135">
        <f t="shared" si="116"/>
        <v>0</v>
      </c>
      <c r="K216" s="135">
        <f t="shared" si="117"/>
        <v>0</v>
      </c>
      <c r="L216" s="135">
        <f t="shared" si="118"/>
        <v>0</v>
      </c>
      <c r="M216" s="135">
        <f t="shared" si="119"/>
        <v>0</v>
      </c>
      <c r="N216" s="135">
        <f t="shared" si="120"/>
        <v>0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39905</v>
      </c>
      <c r="E217" s="137" t="s">
        <v>327</v>
      </c>
      <c r="G217" s="43">
        <v>6.2</v>
      </c>
      <c r="H217" s="135" t="str">
        <f t="shared" si="115"/>
        <v>P, S, T &amp; D Plant - Customer</v>
      </c>
      <c r="I217" s="42">
        <f>'DepExp. Class.'!J$217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39906</v>
      </c>
      <c r="E218" s="137" t="s">
        <v>328</v>
      </c>
      <c r="G218" s="43">
        <v>6.2</v>
      </c>
      <c r="H218" s="135" t="str">
        <f t="shared" si="115"/>
        <v>P, S, T &amp; D Plant - Customer</v>
      </c>
      <c r="I218" s="42">
        <f>'DepExp. Class.'!J$218</f>
        <v>2078.9035720266634</v>
      </c>
      <c r="J218" s="135">
        <f t="shared" si="116"/>
        <v>1591.4271958566192</v>
      </c>
      <c r="K218" s="135">
        <f t="shared" si="117"/>
        <v>463.33922722739817</v>
      </c>
      <c r="L218" s="135">
        <f t="shared" si="118"/>
        <v>1.3764960441187846</v>
      </c>
      <c r="M218" s="135">
        <f t="shared" si="119"/>
        <v>14.501676633814803</v>
      </c>
      <c r="N218" s="135">
        <f t="shared" si="120"/>
        <v>8.2589762647127074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39907</v>
      </c>
      <c r="E219" s="137" t="s">
        <v>329</v>
      </c>
      <c r="G219" s="43">
        <v>6.2</v>
      </c>
      <c r="H219" s="135" t="str">
        <f t="shared" si="115"/>
        <v>P, S, T &amp; D Plant - Customer</v>
      </c>
      <c r="I219" s="42">
        <f>'DepExp. Class.'!J$219</f>
        <v>0</v>
      </c>
      <c r="J219" s="135">
        <f t="shared" si="116"/>
        <v>0</v>
      </c>
      <c r="K219" s="135">
        <f t="shared" si="117"/>
        <v>0</v>
      </c>
      <c r="L219" s="135">
        <f t="shared" si="118"/>
        <v>0</v>
      </c>
      <c r="M219" s="135">
        <f t="shared" si="119"/>
        <v>0</v>
      </c>
      <c r="N219" s="135">
        <f t="shared" si="120"/>
        <v>0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39908</v>
      </c>
      <c r="E220" s="137" t="s">
        <v>330</v>
      </c>
      <c r="G220" s="43">
        <v>6.2</v>
      </c>
      <c r="H220" s="135" t="str">
        <f t="shared" si="115"/>
        <v>P, S, T &amp; D Plant - Customer</v>
      </c>
      <c r="I220" s="42">
        <f>'DepExp. Class.'!J$220</f>
        <v>0</v>
      </c>
      <c r="J220" s="135">
        <f t="shared" si="116"/>
        <v>0</v>
      </c>
      <c r="K220" s="135">
        <f t="shared" si="117"/>
        <v>0</v>
      </c>
      <c r="L220" s="135">
        <f t="shared" si="118"/>
        <v>0</v>
      </c>
      <c r="M220" s="135">
        <f t="shared" si="119"/>
        <v>0</v>
      </c>
      <c r="N220" s="135">
        <f t="shared" si="120"/>
        <v>0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39909</v>
      </c>
      <c r="E221" s="137" t="s">
        <v>331</v>
      </c>
      <c r="G221" s="43">
        <v>6.2</v>
      </c>
      <c r="H221" s="135" t="str">
        <f t="shared" si="115"/>
        <v>P, S, T &amp; D Plant - Customer</v>
      </c>
      <c r="I221" s="42">
        <f>'DepExp. Class.'!J$221</f>
        <v>807.0990235648693</v>
      </c>
      <c r="J221" s="135">
        <f t="shared" si="116"/>
        <v>617.84459516719778</v>
      </c>
      <c r="K221" s="135">
        <f t="shared" si="117"/>
        <v>179.88359003586234</v>
      </c>
      <c r="L221" s="135">
        <f t="shared" si="118"/>
        <v>0.5344012238461473</v>
      </c>
      <c r="M221" s="135">
        <f t="shared" si="119"/>
        <v>5.6300297948861733</v>
      </c>
      <c r="N221" s="135">
        <f t="shared" si="120"/>
        <v>3.2064073430768838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39924</v>
      </c>
      <c r="E222" s="137" t="s">
        <v>332</v>
      </c>
      <c r="G222" s="43">
        <v>6.2</v>
      </c>
      <c r="H222" s="135" t="str">
        <f t="shared" si="115"/>
        <v>P, S, T &amp; D Plant - Customer</v>
      </c>
      <c r="I222" s="42">
        <f>'DepExp. Class.'!J$222</f>
        <v>0</v>
      </c>
      <c r="J222" s="135">
        <f t="shared" si="116"/>
        <v>0</v>
      </c>
      <c r="K222" s="135">
        <f t="shared" si="117"/>
        <v>0</v>
      </c>
      <c r="L222" s="135">
        <f t="shared" si="118"/>
        <v>0</v>
      </c>
      <c r="M222" s="135">
        <f t="shared" si="119"/>
        <v>0</v>
      </c>
      <c r="N222" s="135">
        <f t="shared" si="120"/>
        <v>0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6"/>
      <c r="E223" s="137"/>
      <c r="G223" s="43"/>
      <c r="H223" s="135"/>
      <c r="I223" s="42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5"/>
      <c r="I224" s="42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5"/>
      <c r="I225" s="42">
        <f>'DepExp. Class.'!J$225</f>
        <v>65713.736225724613</v>
      </c>
      <c r="J225" s="135">
        <f>SUM(J189:J222)</f>
        <v>50304.70310319191</v>
      </c>
      <c r="K225" s="135">
        <f t="shared" ref="K225:X225" si="133">SUM(K189:K222)</f>
        <v>14646.062554681017</v>
      </c>
      <c r="L225" s="135">
        <f t="shared" si="133"/>
        <v>43.510771339333218</v>
      </c>
      <c r="M225" s="135">
        <f t="shared" si="133"/>
        <v>458.39516847635565</v>
      </c>
      <c r="N225" s="135">
        <f t="shared" si="133"/>
        <v>261.06462803599931</v>
      </c>
      <c r="O225" s="135">
        <f t="shared" si="133"/>
        <v>0</v>
      </c>
      <c r="P225" s="135">
        <f t="shared" si="133"/>
        <v>0</v>
      </c>
      <c r="Q225" s="135">
        <f t="shared" si="133"/>
        <v>0</v>
      </c>
      <c r="R225" s="135">
        <f t="shared" si="133"/>
        <v>0</v>
      </c>
      <c r="S225" s="135">
        <f t="shared" si="133"/>
        <v>0</v>
      </c>
      <c r="T225" s="135">
        <f t="shared" si="133"/>
        <v>0</v>
      </c>
      <c r="U225" s="135">
        <f t="shared" si="133"/>
        <v>0</v>
      </c>
      <c r="V225" s="135">
        <f t="shared" si="133"/>
        <v>0</v>
      </c>
      <c r="W225" s="135">
        <f t="shared" si="133"/>
        <v>0</v>
      </c>
      <c r="X225" s="135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5"/>
      <c r="I226" s="42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363</v>
      </c>
      <c r="E227" s="44"/>
      <c r="G227" s="43"/>
      <c r="H227" s="135"/>
      <c r="I227" s="42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8">
        <v>37400</v>
      </c>
      <c r="E231" s="137" t="s">
        <v>125</v>
      </c>
      <c r="G231" s="43">
        <v>6.2</v>
      </c>
      <c r="H231" s="135" t="str">
        <f t="shared" ref="H231:H264" si="134">VLOOKUP($G231,alloc,3)</f>
        <v>P, S, T &amp; D Plant - Customer</v>
      </c>
      <c r="I231" s="42">
        <f>'DepExp. Class.'!J$231</f>
        <v>0</v>
      </c>
      <c r="J231" s="135">
        <f t="shared" ref="J231:J264" si="135">$I231*VLOOKUP($G231,alloc,6)</f>
        <v>0</v>
      </c>
      <c r="K231" s="135">
        <f t="shared" ref="K231:K264" si="136">$I231*VLOOKUP($G231,alloc,7)</f>
        <v>0</v>
      </c>
      <c r="L231" s="135">
        <f t="shared" ref="L231:L264" si="137">$I231*VLOOKUP($G231,alloc,8)</f>
        <v>0</v>
      </c>
      <c r="M231" s="135">
        <f t="shared" ref="M231:M264" si="138">$I231*VLOOKUP($G231,alloc,9)</f>
        <v>0</v>
      </c>
      <c r="N231" s="135">
        <f t="shared" ref="N231:N264" si="139">$I231*VLOOKUP($G231,alloc,10)</f>
        <v>0</v>
      </c>
      <c r="O231" s="135">
        <f t="shared" ref="O231:O264" si="140">$I231*VLOOKUP($G231,alloc,11)</f>
        <v>0</v>
      </c>
      <c r="P231" s="135">
        <f t="shared" ref="P231:P264" si="141">$I231*VLOOKUP($G231,alloc,12)</f>
        <v>0</v>
      </c>
      <c r="Q231" s="135">
        <f t="shared" ref="Q231:Q264" si="142">$I231*VLOOKUP($G231,alloc,13)</f>
        <v>0</v>
      </c>
      <c r="R231" s="135">
        <f t="shared" ref="R231:R264" si="143">$I231*VLOOKUP($G231,alloc,14)</f>
        <v>0</v>
      </c>
      <c r="S231" s="135">
        <f t="shared" ref="S231:S264" si="144">$I231*VLOOKUP($G231,alloc,15)</f>
        <v>0</v>
      </c>
      <c r="T231" s="135">
        <f t="shared" ref="T231:T264" si="145">$I231*VLOOKUP($G231,alloc,16)</f>
        <v>0</v>
      </c>
      <c r="U231" s="135">
        <f t="shared" ref="U231:U264" si="146">$I231*VLOOKUP($G231,alloc,17)</f>
        <v>0</v>
      </c>
      <c r="V231" s="135">
        <f t="shared" ref="V231:V264" si="147">$I231*VLOOKUP($G231,alloc,18)</f>
        <v>0</v>
      </c>
      <c r="W231" s="135">
        <f t="shared" ref="W231:W264" si="148">$I231*VLOOKUP($G231,alloc,19)</f>
        <v>0</v>
      </c>
      <c r="X231" s="135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39001</v>
      </c>
      <c r="E232" s="137" t="s">
        <v>302</v>
      </c>
      <c r="G232" s="43">
        <v>6.2</v>
      </c>
      <c r="H232" s="135" t="str">
        <f t="shared" si="134"/>
        <v>P, S, T &amp; D Plant - Customer</v>
      </c>
      <c r="I232" s="42">
        <f>'DepExp. Class.'!J$232</f>
        <v>0</v>
      </c>
      <c r="J232" s="135">
        <f t="shared" si="135"/>
        <v>0</v>
      </c>
      <c r="K232" s="135">
        <f t="shared" si="136"/>
        <v>0</v>
      </c>
      <c r="L232" s="135">
        <f t="shared" si="137"/>
        <v>0</v>
      </c>
      <c r="M232" s="135">
        <f t="shared" si="138"/>
        <v>0</v>
      </c>
      <c r="N232" s="135">
        <f t="shared" si="139"/>
        <v>0</v>
      </c>
      <c r="O232" s="135">
        <f t="shared" si="140"/>
        <v>0</v>
      </c>
      <c r="P232" s="135">
        <f t="shared" si="141"/>
        <v>0</v>
      </c>
      <c r="Q232" s="135">
        <f t="shared" si="142"/>
        <v>0</v>
      </c>
      <c r="R232" s="135">
        <f t="shared" si="143"/>
        <v>0</v>
      </c>
      <c r="S232" s="135">
        <f t="shared" si="144"/>
        <v>0</v>
      </c>
      <c r="T232" s="135">
        <f t="shared" si="145"/>
        <v>0</v>
      </c>
      <c r="U232" s="135">
        <f t="shared" si="146"/>
        <v>0</v>
      </c>
      <c r="V232" s="135">
        <f t="shared" si="147"/>
        <v>0</v>
      </c>
      <c r="W232" s="135">
        <f t="shared" si="148"/>
        <v>0</v>
      </c>
      <c r="X232" s="135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36602</v>
      </c>
      <c r="E233" s="137" t="s">
        <v>149</v>
      </c>
      <c r="G233" s="43">
        <v>6.2</v>
      </c>
      <c r="H233" s="135" t="str">
        <f t="shared" si="134"/>
        <v>P, S, T &amp; D Plant - Customer</v>
      </c>
      <c r="I233" s="42">
        <f>'DepExp. Class.'!J$233</f>
        <v>15171.484465506552</v>
      </c>
      <c r="J233" s="135">
        <f t="shared" si="135"/>
        <v>11613.964834542929</v>
      </c>
      <c r="K233" s="135">
        <f t="shared" si="136"/>
        <v>3381.3708258182369</v>
      </c>
      <c r="L233" s="135">
        <f t="shared" si="137"/>
        <v>10.045433867728962</v>
      </c>
      <c r="M233" s="135">
        <f t="shared" si="138"/>
        <v>105.83076807128543</v>
      </c>
      <c r="N233" s="135">
        <f t="shared" si="139"/>
        <v>60.272603206373773</v>
      </c>
      <c r="O233" s="135">
        <f t="shared" si="140"/>
        <v>0</v>
      </c>
      <c r="P233" s="135">
        <f t="shared" si="141"/>
        <v>0</v>
      </c>
      <c r="Q233" s="135">
        <f t="shared" si="142"/>
        <v>0</v>
      </c>
      <c r="R233" s="135">
        <f t="shared" si="143"/>
        <v>0</v>
      </c>
      <c r="S233" s="135">
        <f t="shared" si="144"/>
        <v>0</v>
      </c>
      <c r="T233" s="135">
        <f t="shared" si="145"/>
        <v>0</v>
      </c>
      <c r="U233" s="135">
        <f t="shared" si="146"/>
        <v>0</v>
      </c>
      <c r="V233" s="135">
        <f t="shared" si="147"/>
        <v>0</v>
      </c>
      <c r="W233" s="135">
        <f t="shared" si="148"/>
        <v>0</v>
      </c>
      <c r="X233" s="135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37503</v>
      </c>
      <c r="E234" s="137" t="s">
        <v>289</v>
      </c>
      <c r="G234" s="43">
        <v>6.2</v>
      </c>
      <c r="H234" s="135" t="str">
        <f t="shared" si="134"/>
        <v>P, S, T &amp; D Plant - Customer</v>
      </c>
      <c r="I234" s="42">
        <f>'DepExp. Class.'!J$234</f>
        <v>0</v>
      </c>
      <c r="J234" s="135">
        <f t="shared" si="135"/>
        <v>0</v>
      </c>
      <c r="K234" s="135">
        <f t="shared" si="136"/>
        <v>0</v>
      </c>
      <c r="L234" s="135">
        <f t="shared" si="137"/>
        <v>0</v>
      </c>
      <c r="M234" s="135">
        <f t="shared" si="138"/>
        <v>0</v>
      </c>
      <c r="N234" s="135">
        <f t="shared" si="139"/>
        <v>0</v>
      </c>
      <c r="O234" s="135">
        <f t="shared" si="140"/>
        <v>0</v>
      </c>
      <c r="P234" s="135">
        <f t="shared" si="141"/>
        <v>0</v>
      </c>
      <c r="Q234" s="135">
        <f t="shared" si="142"/>
        <v>0</v>
      </c>
      <c r="R234" s="135">
        <f t="shared" si="143"/>
        <v>0</v>
      </c>
      <c r="S234" s="135">
        <f t="shared" si="144"/>
        <v>0</v>
      </c>
      <c r="T234" s="135">
        <f t="shared" si="145"/>
        <v>0</v>
      </c>
      <c r="U234" s="135">
        <f t="shared" si="146"/>
        <v>0</v>
      </c>
      <c r="V234" s="135">
        <f t="shared" si="147"/>
        <v>0</v>
      </c>
      <c r="W234" s="135">
        <f t="shared" si="148"/>
        <v>0</v>
      </c>
      <c r="X234" s="135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39004</v>
      </c>
      <c r="E235" s="137" t="s">
        <v>304</v>
      </c>
      <c r="G235" s="43">
        <v>6.2</v>
      </c>
      <c r="H235" s="135" t="str">
        <f t="shared" si="134"/>
        <v>P, S, T &amp; D Plant - Customer</v>
      </c>
      <c r="I235" s="42">
        <f>'DepExp. Class.'!J$235</f>
        <v>0</v>
      </c>
      <c r="J235" s="135">
        <f t="shared" si="135"/>
        <v>0</v>
      </c>
      <c r="K235" s="135">
        <f t="shared" si="136"/>
        <v>0</v>
      </c>
      <c r="L235" s="135">
        <f t="shared" si="137"/>
        <v>0</v>
      </c>
      <c r="M235" s="135">
        <f t="shared" si="138"/>
        <v>0</v>
      </c>
      <c r="N235" s="135">
        <f t="shared" si="139"/>
        <v>0</v>
      </c>
      <c r="O235" s="135">
        <f t="shared" si="140"/>
        <v>0</v>
      </c>
      <c r="P235" s="135">
        <f t="shared" si="141"/>
        <v>0</v>
      </c>
      <c r="Q235" s="135">
        <f t="shared" si="142"/>
        <v>0</v>
      </c>
      <c r="R235" s="135">
        <f t="shared" si="143"/>
        <v>0</v>
      </c>
      <c r="S235" s="135">
        <f t="shared" si="144"/>
        <v>0</v>
      </c>
      <c r="T235" s="135">
        <f t="shared" si="145"/>
        <v>0</v>
      </c>
      <c r="U235" s="135">
        <f t="shared" si="146"/>
        <v>0</v>
      </c>
      <c r="V235" s="135">
        <f t="shared" si="147"/>
        <v>0</v>
      </c>
      <c r="W235" s="135">
        <f t="shared" si="148"/>
        <v>0</v>
      </c>
      <c r="X235" s="135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39009</v>
      </c>
      <c r="E236" s="137" t="s">
        <v>305</v>
      </c>
      <c r="G236" s="43">
        <v>6.2</v>
      </c>
      <c r="H236" s="135" t="str">
        <f t="shared" si="134"/>
        <v>P, S, T &amp; D Plant - Customer</v>
      </c>
      <c r="I236" s="42">
        <f>'DepExp. Class.'!J$236</f>
        <v>2166.29371974897</v>
      </c>
      <c r="J236" s="135">
        <f t="shared" si="135"/>
        <v>1658.3254683915141</v>
      </c>
      <c r="K236" s="135">
        <f t="shared" si="136"/>
        <v>482.81645746442541</v>
      </c>
      <c r="L236" s="135">
        <f t="shared" si="137"/>
        <v>1.4343593304459334</v>
      </c>
      <c r="M236" s="135">
        <f t="shared" si="138"/>
        <v>15.111278579909273</v>
      </c>
      <c r="N236" s="135">
        <f t="shared" si="139"/>
        <v>8.6061559826755989</v>
      </c>
      <c r="O236" s="135">
        <f t="shared" si="140"/>
        <v>0</v>
      </c>
      <c r="P236" s="135">
        <f t="shared" si="141"/>
        <v>0</v>
      </c>
      <c r="Q236" s="135">
        <f t="shared" si="142"/>
        <v>0</v>
      </c>
      <c r="R236" s="135">
        <f t="shared" si="143"/>
        <v>0</v>
      </c>
      <c r="S236" s="135">
        <f t="shared" si="144"/>
        <v>0</v>
      </c>
      <c r="T236" s="135">
        <f t="shared" si="145"/>
        <v>0</v>
      </c>
      <c r="U236" s="135">
        <f t="shared" si="146"/>
        <v>0</v>
      </c>
      <c r="V236" s="135">
        <f t="shared" si="147"/>
        <v>0</v>
      </c>
      <c r="W236" s="135">
        <f t="shared" si="148"/>
        <v>0</v>
      </c>
      <c r="X236" s="135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39100</v>
      </c>
      <c r="E237" s="137" t="s">
        <v>306</v>
      </c>
      <c r="G237" s="43">
        <v>6.2</v>
      </c>
      <c r="H237" s="135" t="str">
        <f t="shared" si="134"/>
        <v>P, S, T &amp; D Plant - Customer</v>
      </c>
      <c r="I237" s="42">
        <f>'DepExp. Class.'!J$237</f>
        <v>3080.3952070614937</v>
      </c>
      <c r="J237" s="135">
        <f t="shared" si="135"/>
        <v>2358.0818141194518</v>
      </c>
      <c r="K237" s="135">
        <f t="shared" si="136"/>
        <v>686.54840657349541</v>
      </c>
      <c r="L237" s="135">
        <f t="shared" si="137"/>
        <v>2.0396096643910271</v>
      </c>
      <c r="M237" s="135">
        <f t="shared" si="138"/>
        <v>21.487718717809699</v>
      </c>
      <c r="N237" s="135">
        <f t="shared" si="139"/>
        <v>12.237657986346161</v>
      </c>
      <c r="O237" s="135">
        <f t="shared" si="140"/>
        <v>0</v>
      </c>
      <c r="P237" s="135">
        <f t="shared" si="141"/>
        <v>0</v>
      </c>
      <c r="Q237" s="135">
        <f t="shared" si="142"/>
        <v>0</v>
      </c>
      <c r="R237" s="135">
        <f t="shared" si="143"/>
        <v>0</v>
      </c>
      <c r="S237" s="135">
        <f t="shared" si="144"/>
        <v>0</v>
      </c>
      <c r="T237" s="135">
        <f t="shared" si="145"/>
        <v>0</v>
      </c>
      <c r="U237" s="135">
        <f t="shared" si="146"/>
        <v>0</v>
      </c>
      <c r="V237" s="135">
        <f t="shared" si="147"/>
        <v>0</v>
      </c>
      <c r="W237" s="135">
        <f t="shared" si="148"/>
        <v>0</v>
      </c>
      <c r="X237" s="135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39102</v>
      </c>
      <c r="E238" s="137" t="s">
        <v>307</v>
      </c>
      <c r="G238" s="43">
        <v>6.2</v>
      </c>
      <c r="H238" s="135" t="str">
        <f t="shared" si="134"/>
        <v>P, S, T &amp; D Plant - Customer</v>
      </c>
      <c r="I238" s="42">
        <f>'DepExp. Class.'!J$238</f>
        <v>0</v>
      </c>
      <c r="J238" s="135">
        <f t="shared" si="135"/>
        <v>0</v>
      </c>
      <c r="K238" s="135">
        <f t="shared" si="136"/>
        <v>0</v>
      </c>
      <c r="L238" s="135">
        <f t="shared" si="137"/>
        <v>0</v>
      </c>
      <c r="M238" s="135">
        <f t="shared" si="138"/>
        <v>0</v>
      </c>
      <c r="N238" s="135">
        <f t="shared" si="139"/>
        <v>0</v>
      </c>
      <c r="O238" s="135">
        <f t="shared" si="140"/>
        <v>0</v>
      </c>
      <c r="P238" s="135">
        <f t="shared" si="141"/>
        <v>0</v>
      </c>
      <c r="Q238" s="135">
        <f t="shared" si="142"/>
        <v>0</v>
      </c>
      <c r="R238" s="135">
        <f t="shared" si="143"/>
        <v>0</v>
      </c>
      <c r="S238" s="135">
        <f t="shared" si="144"/>
        <v>0</v>
      </c>
      <c r="T238" s="135">
        <f t="shared" si="145"/>
        <v>0</v>
      </c>
      <c r="U238" s="135">
        <f t="shared" si="146"/>
        <v>0</v>
      </c>
      <c r="V238" s="135">
        <f t="shared" si="147"/>
        <v>0</v>
      </c>
      <c r="W238" s="135">
        <f t="shared" si="148"/>
        <v>0</v>
      </c>
      <c r="X238" s="135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5">
        <v>39103</v>
      </c>
      <c r="E239" s="137" t="s">
        <v>308</v>
      </c>
      <c r="G239" s="43">
        <v>6.2</v>
      </c>
      <c r="H239" s="135" t="str">
        <f t="shared" si="134"/>
        <v>P, S, T &amp; D Plant - Customer</v>
      </c>
      <c r="I239" s="42">
        <f>'DepExp. Class.'!J$239</f>
        <v>0</v>
      </c>
      <c r="J239" s="135">
        <f t="shared" si="135"/>
        <v>0</v>
      </c>
      <c r="K239" s="135">
        <f t="shared" si="136"/>
        <v>0</v>
      </c>
      <c r="L239" s="135">
        <f t="shared" si="137"/>
        <v>0</v>
      </c>
      <c r="M239" s="135">
        <f t="shared" si="138"/>
        <v>0</v>
      </c>
      <c r="N239" s="135">
        <f t="shared" si="139"/>
        <v>0</v>
      </c>
      <c r="O239" s="135">
        <f t="shared" si="140"/>
        <v>0</v>
      </c>
      <c r="P239" s="135">
        <f t="shared" si="141"/>
        <v>0</v>
      </c>
      <c r="Q239" s="135">
        <f t="shared" si="142"/>
        <v>0</v>
      </c>
      <c r="R239" s="135">
        <f t="shared" si="143"/>
        <v>0</v>
      </c>
      <c r="S239" s="135">
        <f t="shared" si="144"/>
        <v>0</v>
      </c>
      <c r="T239" s="135">
        <f t="shared" si="145"/>
        <v>0</v>
      </c>
      <c r="U239" s="135">
        <f t="shared" si="146"/>
        <v>0</v>
      </c>
      <c r="V239" s="135">
        <f t="shared" si="147"/>
        <v>0</v>
      </c>
      <c r="W239" s="135">
        <f t="shared" si="148"/>
        <v>0</v>
      </c>
      <c r="X239" s="135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8">
        <v>39200</v>
      </c>
      <c r="E240" s="137" t="s">
        <v>309</v>
      </c>
      <c r="G240" s="43">
        <v>6.2</v>
      </c>
      <c r="H240" s="135" t="str">
        <f t="shared" si="134"/>
        <v>P, S, T &amp; D Plant - Customer</v>
      </c>
      <c r="I240" s="42">
        <f>'DepExp. Class.'!J$240</f>
        <v>13.009011221285789</v>
      </c>
      <c r="J240" s="135">
        <f t="shared" si="135"/>
        <v>9.9585639888893347</v>
      </c>
      <c r="K240" s="135">
        <f t="shared" si="136"/>
        <v>2.8994058634412703</v>
      </c>
      <c r="L240" s="135">
        <f t="shared" si="137"/>
        <v>8.6136041733479198E-3</v>
      </c>
      <c r="M240" s="135">
        <f t="shared" si="138"/>
        <v>9.0746139741749943E-2</v>
      </c>
      <c r="N240" s="135">
        <f t="shared" si="139"/>
        <v>5.1681625040087519E-2</v>
      </c>
      <c r="O240" s="135">
        <f t="shared" si="140"/>
        <v>0</v>
      </c>
      <c r="P240" s="135">
        <f t="shared" si="141"/>
        <v>0</v>
      </c>
      <c r="Q240" s="135">
        <f t="shared" si="142"/>
        <v>0</v>
      </c>
      <c r="R240" s="135">
        <f t="shared" si="143"/>
        <v>0</v>
      </c>
      <c r="S240" s="135">
        <f t="shared" si="144"/>
        <v>0</v>
      </c>
      <c r="T240" s="135">
        <f t="shared" si="145"/>
        <v>0</v>
      </c>
      <c r="U240" s="135">
        <f t="shared" si="146"/>
        <v>0</v>
      </c>
      <c r="V240" s="135">
        <f t="shared" si="147"/>
        <v>0</v>
      </c>
      <c r="W240" s="135">
        <f t="shared" si="148"/>
        <v>0</v>
      </c>
      <c r="X240" s="135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39201</v>
      </c>
      <c r="E241" s="137" t="s">
        <v>310</v>
      </c>
      <c r="G241" s="43">
        <v>6.2</v>
      </c>
      <c r="H241" s="135" t="str">
        <f t="shared" si="134"/>
        <v>P, S, T &amp; D Plant - Customer</v>
      </c>
      <c r="I241" s="42">
        <f>'DepExp. Class.'!J$241</f>
        <v>0</v>
      </c>
      <c r="J241" s="135">
        <f t="shared" si="135"/>
        <v>0</v>
      </c>
      <c r="K241" s="135">
        <f t="shared" si="136"/>
        <v>0</v>
      </c>
      <c r="L241" s="135">
        <f t="shared" si="137"/>
        <v>0</v>
      </c>
      <c r="M241" s="135">
        <f t="shared" si="138"/>
        <v>0</v>
      </c>
      <c r="N241" s="135">
        <f t="shared" si="139"/>
        <v>0</v>
      </c>
      <c r="O241" s="135">
        <f t="shared" si="140"/>
        <v>0</v>
      </c>
      <c r="P241" s="135">
        <f t="shared" si="141"/>
        <v>0</v>
      </c>
      <c r="Q241" s="135">
        <f t="shared" si="142"/>
        <v>0</v>
      </c>
      <c r="R241" s="135">
        <f t="shared" si="143"/>
        <v>0</v>
      </c>
      <c r="S241" s="135">
        <f t="shared" si="144"/>
        <v>0</v>
      </c>
      <c r="T241" s="135">
        <f t="shared" si="145"/>
        <v>0</v>
      </c>
      <c r="U241" s="135">
        <f t="shared" si="146"/>
        <v>0</v>
      </c>
      <c r="V241" s="135">
        <f t="shared" si="147"/>
        <v>0</v>
      </c>
      <c r="W241" s="135">
        <f t="shared" si="148"/>
        <v>0</v>
      </c>
      <c r="X241" s="135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39202</v>
      </c>
      <c r="E242" s="137" t="s">
        <v>311</v>
      </c>
      <c r="G242" s="43">
        <v>6.2</v>
      </c>
      <c r="H242" s="135" t="str">
        <f t="shared" si="134"/>
        <v>P, S, T &amp; D Plant - Customer</v>
      </c>
      <c r="I242" s="42">
        <f>'DepExp. Class.'!J$242</f>
        <v>0</v>
      </c>
      <c r="J242" s="135">
        <f t="shared" si="135"/>
        <v>0</v>
      </c>
      <c r="K242" s="135">
        <f t="shared" si="136"/>
        <v>0</v>
      </c>
      <c r="L242" s="135">
        <f t="shared" si="137"/>
        <v>0</v>
      </c>
      <c r="M242" s="135">
        <f t="shared" si="138"/>
        <v>0</v>
      </c>
      <c r="N242" s="135">
        <f t="shared" si="139"/>
        <v>0</v>
      </c>
      <c r="O242" s="135">
        <f t="shared" si="140"/>
        <v>0</v>
      </c>
      <c r="P242" s="135">
        <f t="shared" si="141"/>
        <v>0</v>
      </c>
      <c r="Q242" s="135">
        <f t="shared" si="142"/>
        <v>0</v>
      </c>
      <c r="R242" s="135">
        <f t="shared" si="143"/>
        <v>0</v>
      </c>
      <c r="S242" s="135">
        <f t="shared" si="144"/>
        <v>0</v>
      </c>
      <c r="T242" s="135">
        <f t="shared" si="145"/>
        <v>0</v>
      </c>
      <c r="U242" s="135">
        <f t="shared" si="146"/>
        <v>0</v>
      </c>
      <c r="V242" s="135">
        <f t="shared" si="147"/>
        <v>0</v>
      </c>
      <c r="W242" s="135">
        <f t="shared" si="148"/>
        <v>0</v>
      </c>
      <c r="X242" s="135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39300</v>
      </c>
      <c r="E243" s="137" t="s">
        <v>197</v>
      </c>
      <c r="G243" s="43">
        <v>6.2</v>
      </c>
      <c r="H243" s="135" t="str">
        <f t="shared" si="134"/>
        <v>P, S, T &amp; D Plant - Customer</v>
      </c>
      <c r="I243" s="42">
        <f>'DepExp. Class.'!J$243</f>
        <v>0</v>
      </c>
      <c r="J243" s="135">
        <f t="shared" si="135"/>
        <v>0</v>
      </c>
      <c r="K243" s="135">
        <f t="shared" si="136"/>
        <v>0</v>
      </c>
      <c r="L243" s="135">
        <f t="shared" si="137"/>
        <v>0</v>
      </c>
      <c r="M243" s="135">
        <f t="shared" si="138"/>
        <v>0</v>
      </c>
      <c r="N243" s="135">
        <f t="shared" si="139"/>
        <v>0</v>
      </c>
      <c r="O243" s="135">
        <f t="shared" si="140"/>
        <v>0</v>
      </c>
      <c r="P243" s="135">
        <f t="shared" si="141"/>
        <v>0</v>
      </c>
      <c r="Q243" s="135">
        <f t="shared" si="142"/>
        <v>0</v>
      </c>
      <c r="R243" s="135">
        <f t="shared" si="143"/>
        <v>0</v>
      </c>
      <c r="S243" s="135">
        <f t="shared" si="144"/>
        <v>0</v>
      </c>
      <c r="T243" s="135">
        <f t="shared" si="145"/>
        <v>0</v>
      </c>
      <c r="U243" s="135">
        <f t="shared" si="146"/>
        <v>0</v>
      </c>
      <c r="V243" s="135">
        <f t="shared" si="147"/>
        <v>0</v>
      </c>
      <c r="W243" s="135">
        <f t="shared" si="148"/>
        <v>0</v>
      </c>
      <c r="X243" s="135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39400</v>
      </c>
      <c r="E244" s="137" t="s">
        <v>312</v>
      </c>
      <c r="G244" s="43">
        <v>6.2</v>
      </c>
      <c r="H244" s="135" t="str">
        <f t="shared" si="134"/>
        <v>P, S, T &amp; D Plant - Customer</v>
      </c>
      <c r="I244" s="42">
        <f>'DepExp. Class.'!J$244</f>
        <v>282.92446411893332</v>
      </c>
      <c r="J244" s="135">
        <f t="shared" si="135"/>
        <v>216.58228531162285</v>
      </c>
      <c r="K244" s="135">
        <f t="shared" si="136"/>
        <v>63.057279006354499</v>
      </c>
      <c r="L244" s="135">
        <f t="shared" si="137"/>
        <v>0.1873316352352411</v>
      </c>
      <c r="M244" s="135">
        <f t="shared" si="138"/>
        <v>1.9735783543093011</v>
      </c>
      <c r="N244" s="135">
        <f t="shared" si="139"/>
        <v>1.1239898114114466</v>
      </c>
      <c r="O244" s="135">
        <f t="shared" si="140"/>
        <v>0</v>
      </c>
      <c r="P244" s="135">
        <f t="shared" si="141"/>
        <v>0</v>
      </c>
      <c r="Q244" s="135">
        <f t="shared" si="142"/>
        <v>0</v>
      </c>
      <c r="R244" s="135">
        <f t="shared" si="143"/>
        <v>0</v>
      </c>
      <c r="S244" s="135">
        <f t="shared" si="144"/>
        <v>0</v>
      </c>
      <c r="T244" s="135">
        <f t="shared" si="145"/>
        <v>0</v>
      </c>
      <c r="U244" s="135">
        <f t="shared" si="146"/>
        <v>0</v>
      </c>
      <c r="V244" s="135">
        <f t="shared" si="147"/>
        <v>0</v>
      </c>
      <c r="W244" s="135">
        <f t="shared" si="148"/>
        <v>0</v>
      </c>
      <c r="X244" s="135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39600</v>
      </c>
      <c r="E245" s="137" t="s">
        <v>313</v>
      </c>
      <c r="G245" s="43">
        <v>6.2</v>
      </c>
      <c r="H245" s="135" t="str">
        <f t="shared" si="134"/>
        <v>P, S, T &amp; D Plant - Customer</v>
      </c>
      <c r="I245" s="42">
        <f>'DepExp. Class.'!J$245</f>
        <v>23.084216311183578</v>
      </c>
      <c r="J245" s="135">
        <f t="shared" si="135"/>
        <v>17.671261970482263</v>
      </c>
      <c r="K245" s="135">
        <f t="shared" si="136"/>
        <v>5.1449346139450078</v>
      </c>
      <c r="L245" s="135">
        <f t="shared" si="137"/>
        <v>1.5284659116223297E-2</v>
      </c>
      <c r="M245" s="135">
        <f t="shared" si="138"/>
        <v>0.16102711294274688</v>
      </c>
      <c r="N245" s="135">
        <f t="shared" si="139"/>
        <v>9.1707954697339777E-2</v>
      </c>
      <c r="O245" s="135">
        <f t="shared" si="140"/>
        <v>0</v>
      </c>
      <c r="P245" s="135">
        <f t="shared" si="141"/>
        <v>0</v>
      </c>
      <c r="Q245" s="135">
        <f t="shared" si="142"/>
        <v>0</v>
      </c>
      <c r="R245" s="135">
        <f t="shared" si="143"/>
        <v>0</v>
      </c>
      <c r="S245" s="135">
        <f t="shared" si="144"/>
        <v>0</v>
      </c>
      <c r="T245" s="135">
        <f t="shared" si="145"/>
        <v>0</v>
      </c>
      <c r="U245" s="135">
        <f t="shared" si="146"/>
        <v>0</v>
      </c>
      <c r="V245" s="135">
        <f t="shared" si="147"/>
        <v>0</v>
      </c>
      <c r="W245" s="135">
        <f t="shared" si="148"/>
        <v>0</v>
      </c>
      <c r="X245" s="135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39603</v>
      </c>
      <c r="E246" s="137" t="s">
        <v>314</v>
      </c>
      <c r="G246" s="43">
        <v>6.2</v>
      </c>
      <c r="H246" s="135" t="str">
        <f t="shared" si="134"/>
        <v>P, S, T &amp; D Plant - Customer</v>
      </c>
      <c r="I246" s="42">
        <f>'DepExp. Class.'!J$246</f>
        <v>0</v>
      </c>
      <c r="J246" s="135">
        <f t="shared" si="135"/>
        <v>0</v>
      </c>
      <c r="K246" s="135">
        <f t="shared" si="136"/>
        <v>0</v>
      </c>
      <c r="L246" s="135">
        <f t="shared" si="137"/>
        <v>0</v>
      </c>
      <c r="M246" s="135">
        <f t="shared" si="138"/>
        <v>0</v>
      </c>
      <c r="N246" s="135">
        <f t="shared" si="139"/>
        <v>0</v>
      </c>
      <c r="O246" s="135">
        <f t="shared" si="140"/>
        <v>0</v>
      </c>
      <c r="P246" s="135">
        <f t="shared" si="141"/>
        <v>0</v>
      </c>
      <c r="Q246" s="135">
        <f t="shared" si="142"/>
        <v>0</v>
      </c>
      <c r="R246" s="135">
        <f t="shared" si="143"/>
        <v>0</v>
      </c>
      <c r="S246" s="135">
        <f t="shared" si="144"/>
        <v>0</v>
      </c>
      <c r="T246" s="135">
        <f t="shared" si="145"/>
        <v>0</v>
      </c>
      <c r="U246" s="135">
        <f t="shared" si="146"/>
        <v>0</v>
      </c>
      <c r="V246" s="135">
        <f t="shared" si="147"/>
        <v>0</v>
      </c>
      <c r="W246" s="135">
        <f t="shared" si="148"/>
        <v>0</v>
      </c>
      <c r="X246" s="135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6">
        <v>39604</v>
      </c>
      <c r="E247" s="137" t="s">
        <v>315</v>
      </c>
      <c r="G247" s="43">
        <v>6.2</v>
      </c>
      <c r="H247" s="135" t="str">
        <f t="shared" si="134"/>
        <v>P, S, T &amp; D Plant - Customer</v>
      </c>
      <c r="I247" s="42">
        <f>'DepExp. Class.'!J$247</f>
        <v>0</v>
      </c>
      <c r="J247" s="135">
        <f t="shared" si="135"/>
        <v>0</v>
      </c>
      <c r="K247" s="135">
        <f t="shared" si="136"/>
        <v>0</v>
      </c>
      <c r="L247" s="135">
        <f t="shared" si="137"/>
        <v>0</v>
      </c>
      <c r="M247" s="135">
        <f t="shared" si="138"/>
        <v>0</v>
      </c>
      <c r="N247" s="135">
        <f t="shared" si="139"/>
        <v>0</v>
      </c>
      <c r="O247" s="135">
        <f t="shared" si="140"/>
        <v>0</v>
      </c>
      <c r="P247" s="135">
        <f t="shared" si="141"/>
        <v>0</v>
      </c>
      <c r="Q247" s="135">
        <f t="shared" si="142"/>
        <v>0</v>
      </c>
      <c r="R247" s="135">
        <f t="shared" si="143"/>
        <v>0</v>
      </c>
      <c r="S247" s="135">
        <f t="shared" si="144"/>
        <v>0</v>
      </c>
      <c r="T247" s="135">
        <f t="shared" si="145"/>
        <v>0</v>
      </c>
      <c r="U247" s="135">
        <f t="shared" si="146"/>
        <v>0</v>
      </c>
      <c r="V247" s="135">
        <f t="shared" si="147"/>
        <v>0</v>
      </c>
      <c r="W247" s="135">
        <f t="shared" si="148"/>
        <v>0</v>
      </c>
      <c r="X247" s="135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39605</v>
      </c>
      <c r="E248" s="140" t="s">
        <v>316</v>
      </c>
      <c r="G248" s="43">
        <v>6.2</v>
      </c>
      <c r="H248" s="135" t="str">
        <f t="shared" si="134"/>
        <v>P, S, T &amp; D Plant - Customer</v>
      </c>
      <c r="I248" s="42">
        <f>'DepExp. Class.'!J$248</f>
        <v>0</v>
      </c>
      <c r="J248" s="135">
        <f t="shared" si="135"/>
        <v>0</v>
      </c>
      <c r="K248" s="135">
        <f t="shared" si="136"/>
        <v>0</v>
      </c>
      <c r="L248" s="135">
        <f t="shared" si="137"/>
        <v>0</v>
      </c>
      <c r="M248" s="135">
        <f t="shared" si="138"/>
        <v>0</v>
      </c>
      <c r="N248" s="135">
        <f t="shared" si="139"/>
        <v>0</v>
      </c>
      <c r="O248" s="135">
        <f t="shared" si="140"/>
        <v>0</v>
      </c>
      <c r="P248" s="135">
        <f t="shared" si="141"/>
        <v>0</v>
      </c>
      <c r="Q248" s="135">
        <f t="shared" si="142"/>
        <v>0</v>
      </c>
      <c r="R248" s="135">
        <f t="shared" si="143"/>
        <v>0</v>
      </c>
      <c r="S248" s="135">
        <f t="shared" si="144"/>
        <v>0</v>
      </c>
      <c r="T248" s="135">
        <f t="shared" si="145"/>
        <v>0</v>
      </c>
      <c r="U248" s="135">
        <f t="shared" si="146"/>
        <v>0</v>
      </c>
      <c r="V248" s="135">
        <f t="shared" si="147"/>
        <v>0</v>
      </c>
      <c r="W248" s="135">
        <f t="shared" si="148"/>
        <v>0</v>
      </c>
      <c r="X248" s="135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39700</v>
      </c>
      <c r="E249" s="137" t="s">
        <v>317</v>
      </c>
      <c r="G249" s="43">
        <v>6.2</v>
      </c>
      <c r="H249" s="135" t="str">
        <f t="shared" si="134"/>
        <v>P, S, T &amp; D Plant - Customer</v>
      </c>
      <c r="I249" s="42">
        <f>'DepExp. Class.'!J$249</f>
        <v>2812.1180348811495</v>
      </c>
      <c r="J249" s="135">
        <f t="shared" si="135"/>
        <v>2152.7122175781874</v>
      </c>
      <c r="K249" s="135">
        <f t="shared" si="136"/>
        <v>626.75566807739835</v>
      </c>
      <c r="L249" s="135">
        <f t="shared" si="137"/>
        <v>1.8619763815381745</v>
      </c>
      <c r="M249" s="135">
        <f t="shared" si="138"/>
        <v>19.616314554796546</v>
      </c>
      <c r="N249" s="135">
        <f t="shared" si="139"/>
        <v>11.171858289229046</v>
      </c>
      <c r="O249" s="135">
        <f t="shared" si="140"/>
        <v>0</v>
      </c>
      <c r="P249" s="135">
        <f t="shared" si="141"/>
        <v>0</v>
      </c>
      <c r="Q249" s="135">
        <f t="shared" si="142"/>
        <v>0</v>
      </c>
      <c r="R249" s="135">
        <f t="shared" si="143"/>
        <v>0</v>
      </c>
      <c r="S249" s="135">
        <f t="shared" si="144"/>
        <v>0</v>
      </c>
      <c r="T249" s="135">
        <f t="shared" si="145"/>
        <v>0</v>
      </c>
      <c r="U249" s="135">
        <f t="shared" si="146"/>
        <v>0</v>
      </c>
      <c r="V249" s="135">
        <f t="shared" si="147"/>
        <v>0</v>
      </c>
      <c r="W249" s="135">
        <f t="shared" si="148"/>
        <v>0</v>
      </c>
      <c r="X249" s="135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39701</v>
      </c>
      <c r="E250" s="137" t="s">
        <v>318</v>
      </c>
      <c r="G250" s="43">
        <v>6.2</v>
      </c>
      <c r="H250" s="135" t="str">
        <f t="shared" si="134"/>
        <v>P, S, T &amp; D Plant - Customer</v>
      </c>
      <c r="I250" s="42">
        <f>'DepExp. Class.'!J$250</f>
        <v>0</v>
      </c>
      <c r="J250" s="135">
        <f t="shared" si="135"/>
        <v>0</v>
      </c>
      <c r="K250" s="135">
        <f t="shared" si="136"/>
        <v>0</v>
      </c>
      <c r="L250" s="135">
        <f t="shared" si="137"/>
        <v>0</v>
      </c>
      <c r="M250" s="135">
        <f t="shared" si="138"/>
        <v>0</v>
      </c>
      <c r="N250" s="135">
        <f t="shared" si="139"/>
        <v>0</v>
      </c>
      <c r="O250" s="135">
        <f t="shared" si="140"/>
        <v>0</v>
      </c>
      <c r="P250" s="135">
        <f t="shared" si="141"/>
        <v>0</v>
      </c>
      <c r="Q250" s="135">
        <f t="shared" si="142"/>
        <v>0</v>
      </c>
      <c r="R250" s="135">
        <f t="shared" si="143"/>
        <v>0</v>
      </c>
      <c r="S250" s="135">
        <f t="shared" si="144"/>
        <v>0</v>
      </c>
      <c r="T250" s="135">
        <f t="shared" si="145"/>
        <v>0</v>
      </c>
      <c r="U250" s="135">
        <f t="shared" si="146"/>
        <v>0</v>
      </c>
      <c r="V250" s="135">
        <f t="shared" si="147"/>
        <v>0</v>
      </c>
      <c r="W250" s="135">
        <f t="shared" si="148"/>
        <v>0</v>
      </c>
      <c r="X250" s="135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39702</v>
      </c>
      <c r="E251" s="137" t="s">
        <v>319</v>
      </c>
      <c r="G251" s="43">
        <v>6.2</v>
      </c>
      <c r="H251" s="135" t="str">
        <f t="shared" si="134"/>
        <v>P, S, T &amp; D Plant - Customer</v>
      </c>
      <c r="I251" s="42">
        <f>'DepExp. Class.'!J$251</f>
        <v>0</v>
      </c>
      <c r="J251" s="135">
        <f t="shared" si="135"/>
        <v>0</v>
      </c>
      <c r="K251" s="135">
        <f t="shared" si="136"/>
        <v>0</v>
      </c>
      <c r="L251" s="135">
        <f t="shared" si="137"/>
        <v>0</v>
      </c>
      <c r="M251" s="135">
        <f t="shared" si="138"/>
        <v>0</v>
      </c>
      <c r="N251" s="135">
        <f t="shared" si="139"/>
        <v>0</v>
      </c>
      <c r="O251" s="135">
        <f t="shared" si="140"/>
        <v>0</v>
      </c>
      <c r="P251" s="135">
        <f t="shared" si="141"/>
        <v>0</v>
      </c>
      <c r="Q251" s="135">
        <f t="shared" si="142"/>
        <v>0</v>
      </c>
      <c r="R251" s="135">
        <f t="shared" si="143"/>
        <v>0</v>
      </c>
      <c r="S251" s="135">
        <f t="shared" si="144"/>
        <v>0</v>
      </c>
      <c r="T251" s="135">
        <f t="shared" si="145"/>
        <v>0</v>
      </c>
      <c r="U251" s="135">
        <f t="shared" si="146"/>
        <v>0</v>
      </c>
      <c r="V251" s="135">
        <f t="shared" si="147"/>
        <v>0</v>
      </c>
      <c r="W251" s="135">
        <f t="shared" si="148"/>
        <v>0</v>
      </c>
      <c r="X251" s="135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6">
        <v>39705</v>
      </c>
      <c r="E252" s="137" t="s">
        <v>320</v>
      </c>
      <c r="G252" s="43">
        <v>6.2</v>
      </c>
      <c r="H252" s="135" t="str">
        <f t="shared" si="134"/>
        <v>P, S, T &amp; D Plant - Customer</v>
      </c>
      <c r="I252" s="42">
        <f>'DepExp. Class.'!J$252</f>
        <v>0</v>
      </c>
      <c r="J252" s="135">
        <f t="shared" si="135"/>
        <v>0</v>
      </c>
      <c r="K252" s="135">
        <f t="shared" si="136"/>
        <v>0</v>
      </c>
      <c r="L252" s="135">
        <f t="shared" si="137"/>
        <v>0</v>
      </c>
      <c r="M252" s="135">
        <f t="shared" si="138"/>
        <v>0</v>
      </c>
      <c r="N252" s="135">
        <f t="shared" si="139"/>
        <v>0</v>
      </c>
      <c r="O252" s="135">
        <f t="shared" si="140"/>
        <v>0</v>
      </c>
      <c r="P252" s="135">
        <f t="shared" si="141"/>
        <v>0</v>
      </c>
      <c r="Q252" s="135">
        <f t="shared" si="142"/>
        <v>0</v>
      </c>
      <c r="R252" s="135">
        <f t="shared" si="143"/>
        <v>0</v>
      </c>
      <c r="S252" s="135">
        <f t="shared" si="144"/>
        <v>0</v>
      </c>
      <c r="T252" s="135">
        <f t="shared" si="145"/>
        <v>0</v>
      </c>
      <c r="U252" s="135">
        <f t="shared" si="146"/>
        <v>0</v>
      </c>
      <c r="V252" s="135">
        <f t="shared" si="147"/>
        <v>0</v>
      </c>
      <c r="W252" s="135">
        <f t="shared" si="148"/>
        <v>0</v>
      </c>
      <c r="X252" s="135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6">
        <v>39800</v>
      </c>
      <c r="E253" s="137" t="s">
        <v>321</v>
      </c>
      <c r="G253" s="43">
        <v>6.2</v>
      </c>
      <c r="H253" s="135" t="str">
        <f t="shared" si="134"/>
        <v>P, S, T &amp; D Plant - Customer</v>
      </c>
      <c r="I253" s="42">
        <f>'DepExp. Class.'!J$253</f>
        <v>349.38254080279427</v>
      </c>
      <c r="J253" s="135">
        <f t="shared" si="135"/>
        <v>267.4567905278102</v>
      </c>
      <c r="K253" s="135">
        <f t="shared" si="136"/>
        <v>77.86923772731646</v>
      </c>
      <c r="L253" s="135">
        <f t="shared" si="137"/>
        <v>0.23133525372241168</v>
      </c>
      <c r="M253" s="135">
        <f t="shared" si="138"/>
        <v>2.4371657716107604</v>
      </c>
      <c r="N253" s="135">
        <f t="shared" si="139"/>
        <v>1.38801152233447</v>
      </c>
      <c r="O253" s="135">
        <f t="shared" si="140"/>
        <v>0</v>
      </c>
      <c r="P253" s="135">
        <f t="shared" si="141"/>
        <v>0</v>
      </c>
      <c r="Q253" s="135">
        <f t="shared" si="142"/>
        <v>0</v>
      </c>
      <c r="R253" s="135">
        <f t="shared" si="143"/>
        <v>0</v>
      </c>
      <c r="S253" s="135">
        <f t="shared" si="144"/>
        <v>0</v>
      </c>
      <c r="T253" s="135">
        <f t="shared" si="145"/>
        <v>0</v>
      </c>
      <c r="U253" s="135">
        <f t="shared" si="146"/>
        <v>0</v>
      </c>
      <c r="V253" s="135">
        <f t="shared" si="147"/>
        <v>0</v>
      </c>
      <c r="W253" s="135">
        <f t="shared" si="148"/>
        <v>0</v>
      </c>
      <c r="X253" s="135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6">
        <v>39900</v>
      </c>
      <c r="E254" s="137" t="s">
        <v>322</v>
      </c>
      <c r="G254" s="43">
        <v>6.2</v>
      </c>
      <c r="H254" s="135" t="str">
        <f t="shared" si="134"/>
        <v>P, S, T &amp; D Plant - Customer</v>
      </c>
      <c r="I254" s="42">
        <f>'DepExp. Class.'!J$254</f>
        <v>2278.5585799675982</v>
      </c>
      <c r="J254" s="135">
        <f t="shared" si="135"/>
        <v>1744.2656505601342</v>
      </c>
      <c r="K254" s="135">
        <f t="shared" si="136"/>
        <v>507.83768224772859</v>
      </c>
      <c r="L254" s="135">
        <f t="shared" si="137"/>
        <v>1.5086928099126318</v>
      </c>
      <c r="M254" s="135">
        <f t="shared" si="138"/>
        <v>15.894397490347167</v>
      </c>
      <c r="N254" s="135">
        <f t="shared" si="139"/>
        <v>9.0521568594757902</v>
      </c>
      <c r="O254" s="135">
        <f t="shared" si="140"/>
        <v>0</v>
      </c>
      <c r="P254" s="135">
        <f t="shared" si="141"/>
        <v>0</v>
      </c>
      <c r="Q254" s="135">
        <f t="shared" si="142"/>
        <v>0</v>
      </c>
      <c r="R254" s="135">
        <f t="shared" si="143"/>
        <v>0</v>
      </c>
      <c r="S254" s="135">
        <f t="shared" si="144"/>
        <v>0</v>
      </c>
      <c r="T254" s="135">
        <f t="shared" si="145"/>
        <v>0</v>
      </c>
      <c r="U254" s="135">
        <f t="shared" si="146"/>
        <v>0</v>
      </c>
      <c r="V254" s="135">
        <f t="shared" si="147"/>
        <v>0</v>
      </c>
      <c r="W254" s="135">
        <f t="shared" si="148"/>
        <v>0</v>
      </c>
      <c r="X254" s="135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6">
        <v>39901</v>
      </c>
      <c r="E255" s="137" t="s">
        <v>323</v>
      </c>
      <c r="G255" s="43">
        <v>6.2</v>
      </c>
      <c r="H255" s="135" t="str">
        <f t="shared" si="134"/>
        <v>P, S, T &amp; D Plant - Customer</v>
      </c>
      <c r="I255" s="42">
        <f>'DepExp. Class.'!J$255</f>
        <v>20861.516264088263</v>
      </c>
      <c r="J255" s="135">
        <f t="shared" si="135"/>
        <v>15969.756739178583</v>
      </c>
      <c r="K255" s="135">
        <f t="shared" si="136"/>
        <v>4649.5464987687656</v>
      </c>
      <c r="L255" s="135">
        <f t="shared" si="137"/>
        <v>13.812951691570271</v>
      </c>
      <c r="M255" s="135">
        <f t="shared" si="138"/>
        <v>145.52236429992345</v>
      </c>
      <c r="N255" s="135">
        <f t="shared" si="139"/>
        <v>82.877710149421617</v>
      </c>
      <c r="O255" s="135">
        <f t="shared" si="140"/>
        <v>0</v>
      </c>
      <c r="P255" s="135">
        <f t="shared" si="141"/>
        <v>0</v>
      </c>
      <c r="Q255" s="135">
        <f t="shared" si="142"/>
        <v>0</v>
      </c>
      <c r="R255" s="135">
        <f t="shared" si="143"/>
        <v>0</v>
      </c>
      <c r="S255" s="135">
        <f t="shared" si="144"/>
        <v>0</v>
      </c>
      <c r="T255" s="135">
        <f t="shared" si="145"/>
        <v>0</v>
      </c>
      <c r="U255" s="135">
        <f t="shared" si="146"/>
        <v>0</v>
      </c>
      <c r="V255" s="135">
        <f t="shared" si="147"/>
        <v>0</v>
      </c>
      <c r="W255" s="135">
        <f t="shared" si="148"/>
        <v>0</v>
      </c>
      <c r="X255" s="135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6">
        <v>39902</v>
      </c>
      <c r="E256" s="137" t="s">
        <v>324</v>
      </c>
      <c r="G256" s="43">
        <v>6.2</v>
      </c>
      <c r="H256" s="135" t="str">
        <f t="shared" si="134"/>
        <v>P, S, T &amp; D Plant - Customer</v>
      </c>
      <c r="I256" s="42">
        <f>'DepExp. Class.'!J$256</f>
        <v>3990.8610815049506</v>
      </c>
      <c r="J256" s="135">
        <f t="shared" si="135"/>
        <v>3055.055051832524</v>
      </c>
      <c r="K256" s="135">
        <f t="shared" si="136"/>
        <v>889.47006217981811</v>
      </c>
      <c r="L256" s="135">
        <f t="shared" si="137"/>
        <v>2.6424527646387257</v>
      </c>
      <c r="M256" s="135">
        <f t="shared" si="138"/>
        <v>27.838798140137566</v>
      </c>
      <c r="N256" s="135">
        <f t="shared" si="139"/>
        <v>15.854716587832353</v>
      </c>
      <c r="O256" s="135">
        <f t="shared" si="140"/>
        <v>0</v>
      </c>
      <c r="P256" s="135">
        <f t="shared" si="141"/>
        <v>0</v>
      </c>
      <c r="Q256" s="135">
        <f t="shared" si="142"/>
        <v>0</v>
      </c>
      <c r="R256" s="135">
        <f t="shared" si="143"/>
        <v>0</v>
      </c>
      <c r="S256" s="135">
        <f t="shared" si="144"/>
        <v>0</v>
      </c>
      <c r="T256" s="135">
        <f t="shared" si="145"/>
        <v>0</v>
      </c>
      <c r="U256" s="135">
        <f t="shared" si="146"/>
        <v>0</v>
      </c>
      <c r="V256" s="135">
        <f t="shared" si="147"/>
        <v>0</v>
      </c>
      <c r="W256" s="135">
        <f t="shared" si="148"/>
        <v>0</v>
      </c>
      <c r="X256" s="135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6">
        <v>39903</v>
      </c>
      <c r="E257" s="137" t="s">
        <v>325</v>
      </c>
      <c r="G257" s="43">
        <v>6.2</v>
      </c>
      <c r="H257" s="135" t="str">
        <f t="shared" si="134"/>
        <v>P, S, T &amp; D Plant - Customer</v>
      </c>
      <c r="I257" s="42">
        <f>'DepExp. Class.'!J$257</f>
        <v>1039.3790645343756</v>
      </c>
      <c r="J257" s="135">
        <f t="shared" si="135"/>
        <v>795.6579287087792</v>
      </c>
      <c r="K257" s="135">
        <f t="shared" si="136"/>
        <v>231.65340568836973</v>
      </c>
      <c r="L257" s="135">
        <f t="shared" si="137"/>
        <v>0.68819987127960025</v>
      </c>
      <c r="M257" s="135">
        <f t="shared" si="138"/>
        <v>7.2503310382695929</v>
      </c>
      <c r="N257" s="135">
        <f t="shared" si="139"/>
        <v>4.1291992276776011</v>
      </c>
      <c r="O257" s="135">
        <f t="shared" si="140"/>
        <v>0</v>
      </c>
      <c r="P257" s="135">
        <f t="shared" si="141"/>
        <v>0</v>
      </c>
      <c r="Q257" s="135">
        <f t="shared" si="142"/>
        <v>0</v>
      </c>
      <c r="R257" s="135">
        <f t="shared" si="143"/>
        <v>0</v>
      </c>
      <c r="S257" s="135">
        <f t="shared" si="144"/>
        <v>0</v>
      </c>
      <c r="T257" s="135">
        <f t="shared" si="145"/>
        <v>0</v>
      </c>
      <c r="U257" s="135">
        <f t="shared" si="146"/>
        <v>0</v>
      </c>
      <c r="V257" s="135">
        <f t="shared" si="147"/>
        <v>0</v>
      </c>
      <c r="W257" s="135">
        <f t="shared" si="148"/>
        <v>0</v>
      </c>
      <c r="X257" s="135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6">
        <v>39904</v>
      </c>
      <c r="E258" s="137" t="s">
        <v>326</v>
      </c>
      <c r="G258" s="43">
        <v>6.2</v>
      </c>
      <c r="H258" s="135" t="str">
        <f t="shared" si="134"/>
        <v>P, S, T &amp; D Plant - Customer</v>
      </c>
      <c r="I258" s="42">
        <f>'DepExp. Class.'!J$258</f>
        <v>0</v>
      </c>
      <c r="J258" s="135">
        <f t="shared" si="135"/>
        <v>0</v>
      </c>
      <c r="K258" s="135">
        <f t="shared" si="136"/>
        <v>0</v>
      </c>
      <c r="L258" s="135">
        <f t="shared" si="137"/>
        <v>0</v>
      </c>
      <c r="M258" s="135">
        <f t="shared" si="138"/>
        <v>0</v>
      </c>
      <c r="N258" s="135">
        <f t="shared" si="139"/>
        <v>0</v>
      </c>
      <c r="O258" s="135">
        <f t="shared" si="140"/>
        <v>0</v>
      </c>
      <c r="P258" s="135">
        <f t="shared" si="141"/>
        <v>0</v>
      </c>
      <c r="Q258" s="135">
        <f t="shared" si="142"/>
        <v>0</v>
      </c>
      <c r="R258" s="135">
        <f t="shared" si="143"/>
        <v>0</v>
      </c>
      <c r="S258" s="135">
        <f t="shared" si="144"/>
        <v>0</v>
      </c>
      <c r="T258" s="135">
        <f t="shared" si="145"/>
        <v>0</v>
      </c>
      <c r="U258" s="135">
        <f t="shared" si="146"/>
        <v>0</v>
      </c>
      <c r="V258" s="135">
        <f t="shared" si="147"/>
        <v>0</v>
      </c>
      <c r="W258" s="135">
        <f t="shared" si="148"/>
        <v>0</v>
      </c>
      <c r="X258" s="135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6">
        <v>39905</v>
      </c>
      <c r="E259" s="137" t="s">
        <v>327</v>
      </c>
      <c r="G259" s="43">
        <v>6.2</v>
      </c>
      <c r="H259" s="135" t="str">
        <f t="shared" si="134"/>
        <v>P, S, T &amp; D Plant - Customer</v>
      </c>
      <c r="I259" s="42">
        <f>'DepExp. Class.'!J$259</f>
        <v>0</v>
      </c>
      <c r="J259" s="135">
        <f t="shared" si="135"/>
        <v>0</v>
      </c>
      <c r="K259" s="135">
        <f t="shared" si="136"/>
        <v>0</v>
      </c>
      <c r="L259" s="135">
        <f t="shared" si="137"/>
        <v>0</v>
      </c>
      <c r="M259" s="135">
        <f t="shared" si="138"/>
        <v>0</v>
      </c>
      <c r="N259" s="135">
        <f t="shared" si="139"/>
        <v>0</v>
      </c>
      <c r="O259" s="135">
        <f t="shared" si="140"/>
        <v>0</v>
      </c>
      <c r="P259" s="135">
        <f t="shared" si="141"/>
        <v>0</v>
      </c>
      <c r="Q259" s="135">
        <f t="shared" si="142"/>
        <v>0</v>
      </c>
      <c r="R259" s="135">
        <f t="shared" si="143"/>
        <v>0</v>
      </c>
      <c r="S259" s="135">
        <f t="shared" si="144"/>
        <v>0</v>
      </c>
      <c r="T259" s="135">
        <f t="shared" si="145"/>
        <v>0</v>
      </c>
      <c r="U259" s="135">
        <f t="shared" si="146"/>
        <v>0</v>
      </c>
      <c r="V259" s="135">
        <f t="shared" si="147"/>
        <v>0</v>
      </c>
      <c r="W259" s="135">
        <f t="shared" si="148"/>
        <v>0</v>
      </c>
      <c r="X259" s="135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6">
        <v>39906</v>
      </c>
      <c r="E260" s="137" t="s">
        <v>328</v>
      </c>
      <c r="G260" s="43">
        <v>6.2</v>
      </c>
      <c r="H260" s="135" t="str">
        <f t="shared" si="134"/>
        <v>P, S, T &amp; D Plant - Customer</v>
      </c>
      <c r="I260" s="42">
        <f>'DepExp. Class.'!J$260</f>
        <v>2600.0560261692967</v>
      </c>
      <c r="J260" s="135">
        <f t="shared" si="135"/>
        <v>1990.3760455627512</v>
      </c>
      <c r="K260" s="135">
        <f t="shared" si="136"/>
        <v>579.49198131339324</v>
      </c>
      <c r="L260" s="135">
        <f t="shared" si="137"/>
        <v>1.721564618324366</v>
      </c>
      <c r="M260" s="135">
        <f t="shared" si="138"/>
        <v>18.137046964882057</v>
      </c>
      <c r="N260" s="135">
        <f t="shared" si="139"/>
        <v>10.329387709946195</v>
      </c>
      <c r="O260" s="135">
        <f t="shared" si="140"/>
        <v>0</v>
      </c>
      <c r="P260" s="135">
        <f t="shared" si="141"/>
        <v>0</v>
      </c>
      <c r="Q260" s="135">
        <f t="shared" si="142"/>
        <v>0</v>
      </c>
      <c r="R260" s="135">
        <f t="shared" si="143"/>
        <v>0</v>
      </c>
      <c r="S260" s="135">
        <f t="shared" si="144"/>
        <v>0</v>
      </c>
      <c r="T260" s="135">
        <f t="shared" si="145"/>
        <v>0</v>
      </c>
      <c r="U260" s="135">
        <f t="shared" si="146"/>
        <v>0</v>
      </c>
      <c r="V260" s="135">
        <f t="shared" si="147"/>
        <v>0</v>
      </c>
      <c r="W260" s="135">
        <f t="shared" si="148"/>
        <v>0</v>
      </c>
      <c r="X260" s="135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6">
        <v>39907</v>
      </c>
      <c r="E261" s="137" t="s">
        <v>329</v>
      </c>
      <c r="G261" s="43">
        <v>6.2</v>
      </c>
      <c r="H261" s="135" t="str">
        <f t="shared" si="134"/>
        <v>P, S, T &amp; D Plant - Customer</v>
      </c>
      <c r="I261" s="42">
        <f>'DepExp. Class.'!J$261</f>
        <v>377.47887845584222</v>
      </c>
      <c r="J261" s="135">
        <f t="shared" si="135"/>
        <v>288.96489530317558</v>
      </c>
      <c r="K261" s="135">
        <f t="shared" si="136"/>
        <v>84.131257549328822</v>
      </c>
      <c r="L261" s="135">
        <f t="shared" si="137"/>
        <v>0.24993856854376412</v>
      </c>
      <c r="M261" s="135">
        <f t="shared" si="138"/>
        <v>2.6331556235314872</v>
      </c>
      <c r="N261" s="135">
        <f t="shared" si="139"/>
        <v>1.4996314112625848</v>
      </c>
      <c r="O261" s="135">
        <f t="shared" si="140"/>
        <v>0</v>
      </c>
      <c r="P261" s="135">
        <f t="shared" si="141"/>
        <v>0</v>
      </c>
      <c r="Q261" s="135">
        <f t="shared" si="142"/>
        <v>0</v>
      </c>
      <c r="R261" s="135">
        <f t="shared" si="143"/>
        <v>0</v>
      </c>
      <c r="S261" s="135">
        <f t="shared" si="144"/>
        <v>0</v>
      </c>
      <c r="T261" s="135">
        <f t="shared" si="145"/>
        <v>0</v>
      </c>
      <c r="U261" s="135">
        <f t="shared" si="146"/>
        <v>0</v>
      </c>
      <c r="V261" s="135">
        <f t="shared" si="147"/>
        <v>0</v>
      </c>
      <c r="W261" s="135">
        <f t="shared" si="148"/>
        <v>0</v>
      </c>
      <c r="X261" s="135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6">
        <v>39908</v>
      </c>
      <c r="E262" s="137" t="s">
        <v>330</v>
      </c>
      <c r="G262" s="43">
        <v>6.2</v>
      </c>
      <c r="H262" s="135" t="str">
        <f t="shared" si="134"/>
        <v>P, S, T &amp; D Plant - Customer</v>
      </c>
      <c r="I262" s="42">
        <f>'DepExp. Class.'!J$262</f>
        <v>0</v>
      </c>
      <c r="J262" s="135">
        <f t="shared" si="135"/>
        <v>0</v>
      </c>
      <c r="K262" s="135">
        <f t="shared" si="136"/>
        <v>0</v>
      </c>
      <c r="L262" s="135">
        <f t="shared" si="137"/>
        <v>0</v>
      </c>
      <c r="M262" s="135">
        <f t="shared" si="138"/>
        <v>0</v>
      </c>
      <c r="N262" s="135">
        <f t="shared" si="139"/>
        <v>0</v>
      </c>
      <c r="O262" s="135">
        <f t="shared" si="140"/>
        <v>0</v>
      </c>
      <c r="P262" s="135">
        <f t="shared" si="141"/>
        <v>0</v>
      </c>
      <c r="Q262" s="135">
        <f t="shared" si="142"/>
        <v>0</v>
      </c>
      <c r="R262" s="135">
        <f t="shared" si="143"/>
        <v>0</v>
      </c>
      <c r="S262" s="135">
        <f t="shared" si="144"/>
        <v>0</v>
      </c>
      <c r="T262" s="135">
        <f t="shared" si="145"/>
        <v>0</v>
      </c>
      <c r="U262" s="135">
        <f t="shared" si="146"/>
        <v>0</v>
      </c>
      <c r="V262" s="135">
        <f t="shared" si="147"/>
        <v>0</v>
      </c>
      <c r="W262" s="135">
        <f t="shared" si="148"/>
        <v>0</v>
      </c>
      <c r="X262" s="135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6">
        <v>39909</v>
      </c>
      <c r="E263" s="137" t="s">
        <v>331</v>
      </c>
      <c r="G263" s="43">
        <v>6.2</v>
      </c>
      <c r="H263" s="135" t="str">
        <f t="shared" si="134"/>
        <v>P, S, T &amp; D Plant - Customer</v>
      </c>
      <c r="I263" s="42">
        <f>'DepExp. Class.'!J$263</f>
        <v>138791.76762563732</v>
      </c>
      <c r="J263" s="135">
        <f t="shared" si="135"/>
        <v>106246.86807629315</v>
      </c>
      <c r="K263" s="135">
        <f t="shared" si="136"/>
        <v>30933.455126298002</v>
      </c>
      <c r="L263" s="135">
        <f t="shared" si="137"/>
        <v>91.897633764079686</v>
      </c>
      <c r="M263" s="135">
        <f t="shared" si="138"/>
        <v>968.16098669762846</v>
      </c>
      <c r="N263" s="135">
        <f t="shared" si="139"/>
        <v>551.38580258447803</v>
      </c>
      <c r="O263" s="135">
        <f t="shared" si="140"/>
        <v>0</v>
      </c>
      <c r="P263" s="135">
        <f t="shared" si="141"/>
        <v>0</v>
      </c>
      <c r="Q263" s="135">
        <f t="shared" si="142"/>
        <v>0</v>
      </c>
      <c r="R263" s="135">
        <f t="shared" si="143"/>
        <v>0</v>
      </c>
      <c r="S263" s="135">
        <f t="shared" si="144"/>
        <v>0</v>
      </c>
      <c r="T263" s="135">
        <f t="shared" si="145"/>
        <v>0</v>
      </c>
      <c r="U263" s="135">
        <f t="shared" si="146"/>
        <v>0</v>
      </c>
      <c r="V263" s="135">
        <f t="shared" si="147"/>
        <v>0</v>
      </c>
      <c r="W263" s="135">
        <f t="shared" si="148"/>
        <v>0</v>
      </c>
      <c r="X263" s="135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6">
        <v>39924</v>
      </c>
      <c r="E264" s="137" t="s">
        <v>332</v>
      </c>
      <c r="G264" s="43">
        <v>6.2</v>
      </c>
      <c r="H264" s="135" t="str">
        <f t="shared" si="134"/>
        <v>P, S, T &amp; D Plant - Customer</v>
      </c>
      <c r="I264" s="42">
        <f>'DepExp. Class.'!J$264</f>
        <v>13.029309330585873</v>
      </c>
      <c r="J264" s="135">
        <f t="shared" si="135"/>
        <v>9.9741024504126514</v>
      </c>
      <c r="K264" s="135">
        <f t="shared" si="136"/>
        <v>2.9039298396390261</v>
      </c>
      <c r="L264" s="135">
        <f t="shared" si="137"/>
        <v>8.6270440786569563E-3</v>
      </c>
      <c r="M264" s="135">
        <f t="shared" si="138"/>
        <v>9.0887731983597259E-2</v>
      </c>
      <c r="N264" s="135">
        <f t="shared" si="139"/>
        <v>5.1762264471941738E-2</v>
      </c>
      <c r="O264" s="135">
        <f t="shared" si="140"/>
        <v>0</v>
      </c>
      <c r="P264" s="135">
        <f t="shared" si="141"/>
        <v>0</v>
      </c>
      <c r="Q264" s="135">
        <f t="shared" si="142"/>
        <v>0</v>
      </c>
      <c r="R264" s="135">
        <f t="shared" si="143"/>
        <v>0</v>
      </c>
      <c r="S264" s="135">
        <f t="shared" si="144"/>
        <v>0</v>
      </c>
      <c r="T264" s="135">
        <f t="shared" si="145"/>
        <v>0</v>
      </c>
      <c r="U264" s="135">
        <f t="shared" si="146"/>
        <v>0</v>
      </c>
      <c r="V264" s="135">
        <f t="shared" si="147"/>
        <v>0</v>
      </c>
      <c r="W264" s="135">
        <f t="shared" si="148"/>
        <v>0</v>
      </c>
      <c r="X264" s="135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6"/>
      <c r="E265" s="137"/>
      <c r="G265" s="43"/>
      <c r="H265" s="135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7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5"/>
      <c r="I267" s="42">
        <f>'DepExp. Class.'!J$267</f>
        <v>193851.33848934059</v>
      </c>
      <c r="J267" s="135">
        <f>SUM(J231:J264)</f>
        <v>148395.6717263204</v>
      </c>
      <c r="K267" s="135">
        <f t="shared" ref="K267:X267" si="151">SUM(K231:K264)</f>
        <v>43204.952159029657</v>
      </c>
      <c r="L267" s="135">
        <f t="shared" si="151"/>
        <v>128.354005528779</v>
      </c>
      <c r="M267" s="135">
        <f t="shared" si="151"/>
        <v>1352.236565289109</v>
      </c>
      <c r="N267" s="135">
        <f t="shared" si="151"/>
        <v>770.12403317267399</v>
      </c>
      <c r="O267" s="135">
        <f t="shared" si="151"/>
        <v>0</v>
      </c>
      <c r="P267" s="135">
        <f t="shared" si="151"/>
        <v>0</v>
      </c>
      <c r="Q267" s="135">
        <f t="shared" si="151"/>
        <v>0</v>
      </c>
      <c r="R267" s="135">
        <f t="shared" si="151"/>
        <v>0</v>
      </c>
      <c r="S267" s="135">
        <f t="shared" si="151"/>
        <v>0</v>
      </c>
      <c r="T267" s="135">
        <f t="shared" si="151"/>
        <v>0</v>
      </c>
      <c r="U267" s="135">
        <f t="shared" si="151"/>
        <v>0</v>
      </c>
      <c r="V267" s="135">
        <f t="shared" si="151"/>
        <v>0</v>
      </c>
      <c r="W267" s="135">
        <f t="shared" si="151"/>
        <v>0</v>
      </c>
      <c r="X267" s="135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5"/>
      <c r="I269" s="42">
        <f>'DepExp. Class.'!J$269</f>
        <v>12161333.694117861</v>
      </c>
      <c r="J269" s="42">
        <f>J133+J143+J183+J225+J267</f>
        <v>9053733.3849462699</v>
      </c>
      <c r="K269" s="42">
        <f t="shared" ref="K269:X269" si="152">K133+K143+K183+K225+K267</f>
        <v>2935074.4529948253</v>
      </c>
      <c r="L269" s="42">
        <f t="shared" si="152"/>
        <v>9838.8239265464235</v>
      </c>
      <c r="M269" s="42">
        <f t="shared" si="152"/>
        <v>103654.08869093978</v>
      </c>
      <c r="N269" s="42">
        <f t="shared" si="152"/>
        <v>59032.943559278545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8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8"/>
      <c r="H273" s="44"/>
      <c r="I273" s="44"/>
      <c r="J273" s="42"/>
      <c r="K273" s="131"/>
      <c r="L273" s="131"/>
      <c r="M273" s="131"/>
      <c r="N273" s="45"/>
      <c r="O273" s="45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44"/>
      <c r="AB273" s="44"/>
      <c r="AC273" s="44"/>
      <c r="AD273" s="44"/>
      <c r="AE273" s="44"/>
      <c r="AF273" s="44"/>
      <c r="AG273" s="44"/>
    </row>
    <row r="274" spans="1:33">
      <c r="A274" s="131" t="s">
        <v>301</v>
      </c>
      <c r="B274" s="44"/>
      <c r="C274" s="131" t="s">
        <v>299</v>
      </c>
      <c r="D274" s="44"/>
      <c r="E274" s="44"/>
      <c r="F274" s="44"/>
      <c r="G274" s="130" t="s">
        <v>38</v>
      </c>
      <c r="H274" s="148" t="s">
        <v>38</v>
      </c>
      <c r="I274" s="45" t="s">
        <v>1</v>
      </c>
      <c r="J274" s="3" t="s">
        <v>56</v>
      </c>
      <c r="K274" s="3" t="s">
        <v>608</v>
      </c>
      <c r="L274" s="3" t="s">
        <v>608</v>
      </c>
      <c r="M274" s="68" t="s">
        <v>609</v>
      </c>
      <c r="N274" s="68" t="s">
        <v>609</v>
      </c>
      <c r="O274" s="45"/>
      <c r="P274" s="45"/>
      <c r="Q274" s="45"/>
      <c r="R274" s="45"/>
      <c r="S274" s="45"/>
      <c r="T274" s="131"/>
      <c r="U274" s="131"/>
      <c r="V274" s="131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300</v>
      </c>
      <c r="B275" s="133"/>
      <c r="C275" s="132" t="s">
        <v>300</v>
      </c>
      <c r="D275" s="44"/>
      <c r="E275" s="44"/>
      <c r="F275" s="44"/>
      <c r="G275" s="130" t="s">
        <v>39</v>
      </c>
      <c r="H275" s="148" t="s">
        <v>21</v>
      </c>
      <c r="I275" s="45" t="s">
        <v>2</v>
      </c>
      <c r="J275" s="3" t="s">
        <v>508</v>
      </c>
      <c r="K275" s="68" t="s">
        <v>610</v>
      </c>
      <c r="L275" s="68" t="s">
        <v>611</v>
      </c>
      <c r="M275" s="68" t="s">
        <v>610</v>
      </c>
      <c r="N275" s="68" t="s">
        <v>611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333</v>
      </c>
      <c r="E276" s="44"/>
      <c r="G276" s="128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5"/>
      <c r="I277" s="42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6">
        <v>30100</v>
      </c>
      <c r="D278" s="44"/>
      <c r="E278" s="137" t="s">
        <v>334</v>
      </c>
      <c r="G278" s="43">
        <v>99</v>
      </c>
      <c r="H278" s="135" t="str">
        <f>VLOOKUP($G278,alloc,3)</f>
        <v>-</v>
      </c>
      <c r="I278" s="42">
        <f>'DepExp. Class.'!K$14</f>
        <v>0</v>
      </c>
      <c r="J278" s="135">
        <f>$I278*VLOOKUP($G278,alloc,6)</f>
        <v>0</v>
      </c>
      <c r="K278" s="135">
        <f>$I278*VLOOKUP($G278,alloc,7)</f>
        <v>0</v>
      </c>
      <c r="L278" s="135">
        <f>$I278*VLOOKUP($G278,alloc,8)</f>
        <v>0</v>
      </c>
      <c r="M278" s="135">
        <f>$I278*VLOOKUP($G278,alloc,9)</f>
        <v>0</v>
      </c>
      <c r="N278" s="135">
        <f>$I278*VLOOKUP($G278,alloc,10)</f>
        <v>0</v>
      </c>
      <c r="O278" s="135">
        <f>$I278*VLOOKUP($G278,alloc,11)</f>
        <v>0</v>
      </c>
      <c r="P278" s="135">
        <f>$I278*VLOOKUP($G278,alloc,12)</f>
        <v>0</v>
      </c>
      <c r="Q278" s="135">
        <f>$I278*VLOOKUP($G278,alloc,13)</f>
        <v>0</v>
      </c>
      <c r="R278" s="135">
        <f>$I278*VLOOKUP($G278,alloc,14)</f>
        <v>0</v>
      </c>
      <c r="S278" s="135">
        <f>$I278*VLOOKUP($G278,alloc,15)</f>
        <v>0</v>
      </c>
      <c r="T278" s="135">
        <f>$I278*VLOOKUP($G278,alloc,16)</f>
        <v>0</v>
      </c>
      <c r="U278" s="135">
        <f>$I278*VLOOKUP($G278,alloc,17)</f>
        <v>0</v>
      </c>
      <c r="V278" s="135">
        <f>$I278*VLOOKUP($G278,alloc,18)</f>
        <v>0</v>
      </c>
      <c r="W278" s="135">
        <f>$I278*VLOOKUP($G278,alloc,19)</f>
        <v>0</v>
      </c>
      <c r="X278" s="135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6">
        <v>30200</v>
      </c>
      <c r="D279" s="44"/>
      <c r="E279" s="137" t="s">
        <v>196</v>
      </c>
      <c r="G279" s="43">
        <v>99</v>
      </c>
      <c r="H279" s="135" t="str">
        <f>VLOOKUP($G279,alloc,3)</f>
        <v>-</v>
      </c>
      <c r="I279" s="42">
        <f>'DepExp. Class.'!K$15</f>
        <v>0</v>
      </c>
      <c r="J279" s="135">
        <f>$I279*VLOOKUP($G279,alloc,6)</f>
        <v>0</v>
      </c>
      <c r="K279" s="135">
        <f>$I279*VLOOKUP($G279,alloc,7)</f>
        <v>0</v>
      </c>
      <c r="L279" s="135">
        <f>$I279*VLOOKUP($G279,alloc,8)</f>
        <v>0</v>
      </c>
      <c r="M279" s="135">
        <f>$I279*VLOOKUP($G279,alloc,9)</f>
        <v>0</v>
      </c>
      <c r="N279" s="135">
        <f>$I279*VLOOKUP($G279,alloc,10)</f>
        <v>0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8">
        <v>30300</v>
      </c>
      <c r="D280" s="44"/>
      <c r="E280" s="137" t="s">
        <v>335</v>
      </c>
      <c r="G280" s="43">
        <v>99</v>
      </c>
      <c r="H280" s="135" t="str">
        <f>VLOOKUP($G280,alloc,3)</f>
        <v>-</v>
      </c>
      <c r="I280" s="42">
        <f>'DepExp. Class.'!K$16</f>
        <v>0</v>
      </c>
      <c r="J280" s="135">
        <f>$I280*VLOOKUP($G280,alloc,6)</f>
        <v>0</v>
      </c>
      <c r="K280" s="135">
        <f>$I280*VLOOKUP($G280,alloc,7)</f>
        <v>0</v>
      </c>
      <c r="L280" s="135">
        <f>$I280*VLOOKUP($G280,alloc,8)</f>
        <v>0</v>
      </c>
      <c r="M280" s="135">
        <f>$I280*VLOOKUP($G280,alloc,9)</f>
        <v>0</v>
      </c>
      <c r="N280" s="135">
        <f>$I280*VLOOKUP($G280,alloc,10)</f>
        <v>0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5"/>
      <c r="I281" s="42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336</v>
      </c>
      <c r="E282" s="44"/>
      <c r="G282" s="43"/>
      <c r="H282" s="44"/>
      <c r="I282" s="42">
        <f>'DepExp. Class.'!K$18</f>
        <v>0</v>
      </c>
      <c r="J282" s="135">
        <f>SUM(J277:J280)</f>
        <v>0</v>
      </c>
      <c r="K282" s="135">
        <f t="shared" ref="K282:X282" si="154">SUM(K277:K280)</f>
        <v>0</v>
      </c>
      <c r="L282" s="135">
        <f t="shared" si="154"/>
        <v>0</v>
      </c>
      <c r="M282" s="135">
        <f t="shared" si="154"/>
        <v>0</v>
      </c>
      <c r="N282" s="135">
        <f t="shared" si="154"/>
        <v>0</v>
      </c>
      <c r="O282" s="135">
        <f t="shared" si="154"/>
        <v>0</v>
      </c>
      <c r="P282" s="135">
        <f t="shared" si="154"/>
        <v>0</v>
      </c>
      <c r="Q282" s="135">
        <f t="shared" si="154"/>
        <v>0</v>
      </c>
      <c r="R282" s="135">
        <f t="shared" si="154"/>
        <v>0</v>
      </c>
      <c r="S282" s="135">
        <f t="shared" si="154"/>
        <v>0</v>
      </c>
      <c r="T282" s="135">
        <f t="shared" si="154"/>
        <v>0</v>
      </c>
      <c r="U282" s="135">
        <f t="shared" si="154"/>
        <v>0</v>
      </c>
      <c r="V282" s="135">
        <f t="shared" si="154"/>
        <v>0</v>
      </c>
      <c r="W282" s="135">
        <f t="shared" si="154"/>
        <v>0</v>
      </c>
      <c r="X282" s="135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345</v>
      </c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5" t="str">
        <f t="shared" ref="H285:H292" si="155">VLOOKUP($G285,alloc,3)</f>
        <v>Peak Day</v>
      </c>
      <c r="I285" s="42">
        <f>'DepExp. Class.'!K$21</f>
        <v>0</v>
      </c>
      <c r="J285" s="135">
        <f t="shared" ref="J285:J292" si="156">$I285*VLOOKUP($G285,alloc,6)</f>
        <v>0</v>
      </c>
      <c r="K285" s="135">
        <f t="shared" ref="K285:K292" si="157">$I285*VLOOKUP($G285,alloc,7)</f>
        <v>0</v>
      </c>
      <c r="L285" s="135">
        <f t="shared" ref="L285:L292" si="158">$I285*VLOOKUP($G285,alloc,8)</f>
        <v>0</v>
      </c>
      <c r="M285" s="135">
        <f t="shared" ref="M285:M292" si="159">$I285*VLOOKUP($G285,alloc,9)</f>
        <v>0</v>
      </c>
      <c r="N285" s="135">
        <f t="shared" ref="N285:N292" si="160">$I285*VLOOKUP($G285,alloc,10)</f>
        <v>0</v>
      </c>
      <c r="O285" s="135">
        <f t="shared" ref="O285:O292" si="161">$I285*VLOOKUP($G285,alloc,11)</f>
        <v>0</v>
      </c>
      <c r="P285" s="135">
        <f t="shared" ref="P285:P292" si="162">$I285*VLOOKUP($G285,alloc,12)</f>
        <v>0</v>
      </c>
      <c r="Q285" s="135">
        <f t="shared" ref="Q285:Q292" si="163">$I285*VLOOKUP($G285,alloc,13)</f>
        <v>0</v>
      </c>
      <c r="R285" s="135">
        <f t="shared" ref="R285:R292" si="164">$I285*VLOOKUP($G285,alloc,14)</f>
        <v>0</v>
      </c>
      <c r="S285" s="135">
        <f t="shared" ref="S285:S292" si="165">$I285*VLOOKUP($G285,alloc,15)</f>
        <v>0</v>
      </c>
      <c r="T285" s="135">
        <f t="shared" ref="T285:T292" si="166">$I285*VLOOKUP($G285,alloc,16)</f>
        <v>0</v>
      </c>
      <c r="U285" s="135">
        <f t="shared" ref="U285:U292" si="167">$I285*VLOOKUP($G285,alloc,17)</f>
        <v>0</v>
      </c>
      <c r="V285" s="135">
        <f t="shared" ref="V285:V292" si="168">$I285*VLOOKUP($G285,alloc,18)</f>
        <v>0</v>
      </c>
      <c r="W285" s="135">
        <f t="shared" ref="W285:W292" si="169">$I285*VLOOKUP($G285,alloc,19)</f>
        <v>0</v>
      </c>
      <c r="X285" s="135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6">
        <v>32520</v>
      </c>
      <c r="D286" s="44"/>
      <c r="E286" s="137" t="s">
        <v>337</v>
      </c>
      <c r="G286" s="43">
        <v>3</v>
      </c>
      <c r="H286" s="135" t="str">
        <f t="shared" si="155"/>
        <v>Peak Day</v>
      </c>
      <c r="I286" s="42">
        <f>'DepExp. Class.'!K$22</f>
        <v>0</v>
      </c>
      <c r="J286" s="135">
        <f t="shared" si="156"/>
        <v>0</v>
      </c>
      <c r="K286" s="135">
        <f t="shared" si="157"/>
        <v>0</v>
      </c>
      <c r="L286" s="135">
        <f t="shared" si="158"/>
        <v>0</v>
      </c>
      <c r="M286" s="135">
        <f t="shared" si="159"/>
        <v>0</v>
      </c>
      <c r="N286" s="135">
        <f t="shared" si="160"/>
        <v>0</v>
      </c>
      <c r="O286" s="135">
        <f t="shared" si="161"/>
        <v>0</v>
      </c>
      <c r="P286" s="135">
        <f t="shared" si="162"/>
        <v>0</v>
      </c>
      <c r="Q286" s="135">
        <f t="shared" si="163"/>
        <v>0</v>
      </c>
      <c r="R286" s="135">
        <f t="shared" si="164"/>
        <v>0</v>
      </c>
      <c r="S286" s="135">
        <f t="shared" si="165"/>
        <v>0</v>
      </c>
      <c r="T286" s="135">
        <f t="shared" si="166"/>
        <v>0</v>
      </c>
      <c r="U286" s="135">
        <f t="shared" si="167"/>
        <v>0</v>
      </c>
      <c r="V286" s="135">
        <f t="shared" si="168"/>
        <v>0</v>
      </c>
      <c r="W286" s="135">
        <f t="shared" si="169"/>
        <v>0</v>
      </c>
      <c r="X286" s="135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6">
        <v>32540</v>
      </c>
      <c r="D287" s="44"/>
      <c r="E287" s="137" t="s">
        <v>338</v>
      </c>
      <c r="G287" s="43">
        <v>3</v>
      </c>
      <c r="H287" s="135" t="str">
        <f t="shared" si="155"/>
        <v>Peak Day</v>
      </c>
      <c r="I287" s="42">
        <f>'DepExp. Class.'!K$23</f>
        <v>0</v>
      </c>
      <c r="J287" s="135">
        <f t="shared" si="156"/>
        <v>0</v>
      </c>
      <c r="K287" s="135">
        <f t="shared" si="157"/>
        <v>0</v>
      </c>
      <c r="L287" s="135">
        <f t="shared" si="158"/>
        <v>0</v>
      </c>
      <c r="M287" s="135">
        <f t="shared" si="159"/>
        <v>0</v>
      </c>
      <c r="N287" s="135">
        <f t="shared" si="160"/>
        <v>0</v>
      </c>
      <c r="O287" s="135">
        <f t="shared" si="161"/>
        <v>0</v>
      </c>
      <c r="P287" s="135">
        <f t="shared" si="162"/>
        <v>0</v>
      </c>
      <c r="Q287" s="135">
        <f t="shared" si="163"/>
        <v>0</v>
      </c>
      <c r="R287" s="135">
        <f t="shared" si="164"/>
        <v>0</v>
      </c>
      <c r="S287" s="135">
        <f t="shared" si="165"/>
        <v>0</v>
      </c>
      <c r="T287" s="135">
        <f t="shared" si="166"/>
        <v>0</v>
      </c>
      <c r="U287" s="135">
        <f t="shared" si="167"/>
        <v>0</v>
      </c>
      <c r="V287" s="135">
        <f t="shared" si="168"/>
        <v>0</v>
      </c>
      <c r="W287" s="135">
        <f t="shared" si="169"/>
        <v>0</v>
      </c>
      <c r="X287" s="135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6">
        <v>33100</v>
      </c>
      <c r="D288" s="44"/>
      <c r="E288" s="137" t="s">
        <v>339</v>
      </c>
      <c r="G288" s="43">
        <v>3</v>
      </c>
      <c r="H288" s="135" t="str">
        <f t="shared" si="155"/>
        <v>Peak Day</v>
      </c>
      <c r="I288" s="42">
        <f>'DepExp. Class.'!K$24</f>
        <v>0</v>
      </c>
      <c r="J288" s="135">
        <f t="shared" si="156"/>
        <v>0</v>
      </c>
      <c r="K288" s="135">
        <f t="shared" si="157"/>
        <v>0</v>
      </c>
      <c r="L288" s="135">
        <f t="shared" si="158"/>
        <v>0</v>
      </c>
      <c r="M288" s="135">
        <f t="shared" si="159"/>
        <v>0</v>
      </c>
      <c r="N288" s="135">
        <f t="shared" si="160"/>
        <v>0</v>
      </c>
      <c r="O288" s="135">
        <f t="shared" si="161"/>
        <v>0</v>
      </c>
      <c r="P288" s="135">
        <f t="shared" si="162"/>
        <v>0</v>
      </c>
      <c r="Q288" s="135">
        <f t="shared" si="163"/>
        <v>0</v>
      </c>
      <c r="R288" s="135">
        <f t="shared" si="164"/>
        <v>0</v>
      </c>
      <c r="S288" s="135">
        <f t="shared" si="165"/>
        <v>0</v>
      </c>
      <c r="T288" s="135">
        <f t="shared" si="166"/>
        <v>0</v>
      </c>
      <c r="U288" s="135">
        <f t="shared" si="167"/>
        <v>0</v>
      </c>
      <c r="V288" s="135">
        <f t="shared" si="168"/>
        <v>0</v>
      </c>
      <c r="W288" s="135">
        <f t="shared" si="169"/>
        <v>0</v>
      </c>
      <c r="X288" s="135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6">
        <v>33201</v>
      </c>
      <c r="D289" s="44"/>
      <c r="E289" s="137" t="s">
        <v>340</v>
      </c>
      <c r="G289" s="43">
        <v>3</v>
      </c>
      <c r="H289" s="135" t="str">
        <f t="shared" si="155"/>
        <v>Peak Day</v>
      </c>
      <c r="I289" s="42">
        <f>'DepExp. Class.'!K$25</f>
        <v>0</v>
      </c>
      <c r="J289" s="135">
        <f t="shared" si="156"/>
        <v>0</v>
      </c>
      <c r="K289" s="135">
        <f t="shared" si="157"/>
        <v>0</v>
      </c>
      <c r="L289" s="135">
        <f t="shared" si="158"/>
        <v>0</v>
      </c>
      <c r="M289" s="135">
        <f t="shared" si="159"/>
        <v>0</v>
      </c>
      <c r="N289" s="135">
        <f t="shared" si="160"/>
        <v>0</v>
      </c>
      <c r="O289" s="135">
        <f t="shared" si="161"/>
        <v>0</v>
      </c>
      <c r="P289" s="135">
        <f t="shared" si="162"/>
        <v>0</v>
      </c>
      <c r="Q289" s="135">
        <f t="shared" si="163"/>
        <v>0</v>
      </c>
      <c r="R289" s="135">
        <f t="shared" si="164"/>
        <v>0</v>
      </c>
      <c r="S289" s="135">
        <f t="shared" si="165"/>
        <v>0</v>
      </c>
      <c r="T289" s="135">
        <f t="shared" si="166"/>
        <v>0</v>
      </c>
      <c r="U289" s="135">
        <f t="shared" si="167"/>
        <v>0</v>
      </c>
      <c r="V289" s="135">
        <f t="shared" si="168"/>
        <v>0</v>
      </c>
      <c r="W289" s="135">
        <f t="shared" si="169"/>
        <v>0</v>
      </c>
      <c r="X289" s="135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6">
        <v>33202</v>
      </c>
      <c r="D290" s="44"/>
      <c r="E290" s="137" t="s">
        <v>341</v>
      </c>
      <c r="G290" s="43">
        <v>3</v>
      </c>
      <c r="H290" s="135" t="str">
        <f t="shared" si="155"/>
        <v>Peak Day</v>
      </c>
      <c r="I290" s="42">
        <f>'DepExp. Class.'!K$26</f>
        <v>0</v>
      </c>
      <c r="J290" s="135">
        <f t="shared" si="156"/>
        <v>0</v>
      </c>
      <c r="K290" s="135">
        <f t="shared" si="157"/>
        <v>0</v>
      </c>
      <c r="L290" s="135">
        <f t="shared" si="158"/>
        <v>0</v>
      </c>
      <c r="M290" s="135">
        <f t="shared" si="159"/>
        <v>0</v>
      </c>
      <c r="N290" s="135">
        <f t="shared" si="160"/>
        <v>0</v>
      </c>
      <c r="O290" s="135">
        <f t="shared" si="161"/>
        <v>0</v>
      </c>
      <c r="P290" s="135">
        <f t="shared" si="162"/>
        <v>0</v>
      </c>
      <c r="Q290" s="135">
        <f t="shared" si="163"/>
        <v>0</v>
      </c>
      <c r="R290" s="135">
        <f t="shared" si="164"/>
        <v>0</v>
      </c>
      <c r="S290" s="135">
        <f t="shared" si="165"/>
        <v>0</v>
      </c>
      <c r="T290" s="135">
        <f t="shared" si="166"/>
        <v>0</v>
      </c>
      <c r="U290" s="135">
        <f t="shared" si="167"/>
        <v>0</v>
      </c>
      <c r="V290" s="135">
        <f t="shared" si="168"/>
        <v>0</v>
      </c>
      <c r="W290" s="135">
        <f t="shared" si="169"/>
        <v>0</v>
      </c>
      <c r="X290" s="135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6">
        <v>33400</v>
      </c>
      <c r="D291" s="44"/>
      <c r="E291" s="137" t="s">
        <v>342</v>
      </c>
      <c r="G291" s="43">
        <v>3</v>
      </c>
      <c r="H291" s="135" t="str">
        <f t="shared" si="155"/>
        <v>Peak Day</v>
      </c>
      <c r="I291" s="42">
        <f>'DepExp. Class.'!K$27</f>
        <v>0</v>
      </c>
      <c r="J291" s="135">
        <f t="shared" si="156"/>
        <v>0</v>
      </c>
      <c r="K291" s="135">
        <f t="shared" si="157"/>
        <v>0</v>
      </c>
      <c r="L291" s="135">
        <f t="shared" si="158"/>
        <v>0</v>
      </c>
      <c r="M291" s="135">
        <f t="shared" si="159"/>
        <v>0</v>
      </c>
      <c r="N291" s="135">
        <f t="shared" si="160"/>
        <v>0</v>
      </c>
      <c r="O291" s="135">
        <f t="shared" si="161"/>
        <v>0</v>
      </c>
      <c r="P291" s="135">
        <f t="shared" si="162"/>
        <v>0</v>
      </c>
      <c r="Q291" s="135">
        <f t="shared" si="163"/>
        <v>0</v>
      </c>
      <c r="R291" s="135">
        <f t="shared" si="164"/>
        <v>0</v>
      </c>
      <c r="S291" s="135">
        <f t="shared" si="165"/>
        <v>0</v>
      </c>
      <c r="T291" s="135">
        <f t="shared" si="166"/>
        <v>0</v>
      </c>
      <c r="U291" s="135">
        <f t="shared" si="167"/>
        <v>0</v>
      </c>
      <c r="V291" s="135">
        <f t="shared" si="168"/>
        <v>0</v>
      </c>
      <c r="W291" s="135">
        <f t="shared" si="169"/>
        <v>0</v>
      </c>
      <c r="X291" s="135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6">
        <v>33600</v>
      </c>
      <c r="D292" s="44"/>
      <c r="E292" s="137" t="s">
        <v>343</v>
      </c>
      <c r="G292" s="43">
        <v>3</v>
      </c>
      <c r="H292" s="135" t="str">
        <f t="shared" si="155"/>
        <v>Peak Day</v>
      </c>
      <c r="I292" s="42">
        <f>'DepExp. Class.'!K$28</f>
        <v>0</v>
      </c>
      <c r="J292" s="135">
        <f t="shared" si="156"/>
        <v>0</v>
      </c>
      <c r="K292" s="135">
        <f t="shared" si="157"/>
        <v>0</v>
      </c>
      <c r="L292" s="135">
        <f t="shared" si="158"/>
        <v>0</v>
      </c>
      <c r="M292" s="135">
        <f t="shared" si="159"/>
        <v>0</v>
      </c>
      <c r="N292" s="135">
        <f t="shared" si="160"/>
        <v>0</v>
      </c>
      <c r="O292" s="135">
        <f t="shared" si="161"/>
        <v>0</v>
      </c>
      <c r="P292" s="135">
        <f t="shared" si="162"/>
        <v>0</v>
      </c>
      <c r="Q292" s="135">
        <f t="shared" si="163"/>
        <v>0</v>
      </c>
      <c r="R292" s="135">
        <f t="shared" si="164"/>
        <v>0</v>
      </c>
      <c r="S292" s="135">
        <f t="shared" si="165"/>
        <v>0</v>
      </c>
      <c r="T292" s="135">
        <f t="shared" si="166"/>
        <v>0</v>
      </c>
      <c r="U292" s="135">
        <f t="shared" si="167"/>
        <v>0</v>
      </c>
      <c r="V292" s="135">
        <f t="shared" si="168"/>
        <v>0</v>
      </c>
      <c r="W292" s="135">
        <f t="shared" si="169"/>
        <v>0</v>
      </c>
      <c r="X292" s="135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5"/>
      <c r="I293" s="42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344</v>
      </c>
      <c r="E294" s="44"/>
      <c r="G294" s="43"/>
      <c r="H294" s="135"/>
      <c r="I294" s="42">
        <f>'DepExp. Class.'!K$30</f>
        <v>0</v>
      </c>
      <c r="J294" s="135">
        <f>SUM(J285:J292)</f>
        <v>0</v>
      </c>
      <c r="K294" s="135">
        <f t="shared" ref="K294:X294" si="172">SUM(K285:K292)</f>
        <v>0</v>
      </c>
      <c r="L294" s="135">
        <f t="shared" si="172"/>
        <v>0</v>
      </c>
      <c r="M294" s="135">
        <f t="shared" si="172"/>
        <v>0</v>
      </c>
      <c r="N294" s="135">
        <f t="shared" si="172"/>
        <v>0</v>
      </c>
      <c r="O294" s="135">
        <f t="shared" si="172"/>
        <v>0</v>
      </c>
      <c r="P294" s="135">
        <f t="shared" si="172"/>
        <v>0</v>
      </c>
      <c r="Q294" s="135">
        <f t="shared" si="172"/>
        <v>0</v>
      </c>
      <c r="R294" s="135">
        <f t="shared" si="172"/>
        <v>0</v>
      </c>
      <c r="S294" s="135">
        <f t="shared" si="172"/>
        <v>0</v>
      </c>
      <c r="T294" s="135">
        <f t="shared" si="172"/>
        <v>0</v>
      </c>
      <c r="U294" s="135">
        <f t="shared" si="172"/>
        <v>0</v>
      </c>
      <c r="V294" s="135">
        <f t="shared" si="172"/>
        <v>0</v>
      </c>
      <c r="W294" s="135">
        <f t="shared" si="172"/>
        <v>0</v>
      </c>
      <c r="X294" s="135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5"/>
      <c r="I295" s="42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357</v>
      </c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6">
        <v>35010</v>
      </c>
      <c r="D298" s="44"/>
      <c r="E298" s="137" t="s">
        <v>285</v>
      </c>
      <c r="G298" s="43">
        <v>3</v>
      </c>
      <c r="H298" s="135" t="str">
        <f t="shared" ref="H298:H314" si="173">VLOOKUP($G298,alloc,3)</f>
        <v>Peak Day</v>
      </c>
      <c r="I298" s="42">
        <f>'DepExp. Class.'!K$34</f>
        <v>0</v>
      </c>
      <c r="J298" s="135">
        <f t="shared" ref="J298:J314" si="174">$I298*VLOOKUP($G298,alloc,6)</f>
        <v>0</v>
      </c>
      <c r="K298" s="135">
        <f t="shared" ref="K298:K314" si="175">$I298*VLOOKUP($G298,alloc,7)</f>
        <v>0</v>
      </c>
      <c r="L298" s="135">
        <f t="shared" ref="L298:L314" si="176">$I298*VLOOKUP($G298,alloc,8)</f>
        <v>0</v>
      </c>
      <c r="M298" s="135">
        <f t="shared" ref="M298:M314" si="177">$I298*VLOOKUP($G298,alloc,9)</f>
        <v>0</v>
      </c>
      <c r="N298" s="135">
        <f t="shared" ref="N298:N314" si="178">$I298*VLOOKUP($G298,alloc,10)</f>
        <v>0</v>
      </c>
      <c r="O298" s="135">
        <f t="shared" ref="O298:O314" si="179">$I298*VLOOKUP($G298,alloc,11)</f>
        <v>0</v>
      </c>
      <c r="P298" s="135">
        <f t="shared" ref="P298:P314" si="180">$I298*VLOOKUP($G298,alloc,12)</f>
        <v>0</v>
      </c>
      <c r="Q298" s="135">
        <f t="shared" ref="Q298:Q314" si="181">$I298*VLOOKUP($G298,alloc,13)</f>
        <v>0</v>
      </c>
      <c r="R298" s="135">
        <f t="shared" ref="R298:R314" si="182">$I298*VLOOKUP($G298,alloc,14)</f>
        <v>0</v>
      </c>
      <c r="S298" s="135">
        <f t="shared" ref="S298:S314" si="183">$I298*VLOOKUP($G298,alloc,15)</f>
        <v>0</v>
      </c>
      <c r="T298" s="135">
        <f t="shared" ref="T298:T314" si="184">$I298*VLOOKUP($G298,alloc,16)</f>
        <v>0</v>
      </c>
      <c r="U298" s="135">
        <f t="shared" ref="U298:U314" si="185">$I298*VLOOKUP($G298,alloc,17)</f>
        <v>0</v>
      </c>
      <c r="V298" s="135">
        <f t="shared" ref="V298:V314" si="186">$I298*VLOOKUP($G298,alloc,18)</f>
        <v>0</v>
      </c>
      <c r="W298" s="135">
        <f t="shared" ref="W298:W314" si="187">$I298*VLOOKUP($G298,alloc,19)</f>
        <v>0</v>
      </c>
      <c r="X298" s="135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6">
        <v>35020</v>
      </c>
      <c r="D299" s="44"/>
      <c r="E299" s="137" t="s">
        <v>147</v>
      </c>
      <c r="G299" s="43">
        <v>3</v>
      </c>
      <c r="H299" s="135" t="str">
        <f t="shared" si="173"/>
        <v>Peak Day</v>
      </c>
      <c r="I299" s="42">
        <f>'DepExp. Class.'!K$35</f>
        <v>5.8519750000000004</v>
      </c>
      <c r="J299" s="135">
        <f t="shared" si="174"/>
        <v>2.8974450123806292</v>
      </c>
      <c r="K299" s="135">
        <f t="shared" si="175"/>
        <v>1.4737060397059059</v>
      </c>
      <c r="L299" s="135">
        <f t="shared" si="176"/>
        <v>1.9900374919258959E-2</v>
      </c>
      <c r="M299" s="135">
        <f t="shared" si="177"/>
        <v>0.74113644011532753</v>
      </c>
      <c r="N299" s="135">
        <f t="shared" si="178"/>
        <v>0.71978713287887963</v>
      </c>
      <c r="O299" s="135">
        <f t="shared" si="179"/>
        <v>0</v>
      </c>
      <c r="P299" s="135">
        <f t="shared" si="180"/>
        <v>0</v>
      </c>
      <c r="Q299" s="135">
        <f t="shared" si="181"/>
        <v>0</v>
      </c>
      <c r="R299" s="135">
        <f t="shared" si="182"/>
        <v>0</v>
      </c>
      <c r="S299" s="135">
        <f t="shared" si="183"/>
        <v>0</v>
      </c>
      <c r="T299" s="135">
        <f t="shared" si="184"/>
        <v>0</v>
      </c>
      <c r="U299" s="135">
        <f t="shared" si="185"/>
        <v>0</v>
      </c>
      <c r="V299" s="135">
        <f t="shared" si="186"/>
        <v>0</v>
      </c>
      <c r="W299" s="135">
        <f t="shared" si="187"/>
        <v>0</v>
      </c>
      <c r="X299" s="135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6">
        <v>35100</v>
      </c>
      <c r="D300" s="44"/>
      <c r="E300" s="137" t="s">
        <v>81</v>
      </c>
      <c r="G300" s="43">
        <v>3</v>
      </c>
      <c r="H300" s="135" t="str">
        <f t="shared" si="173"/>
        <v>Peak Day</v>
      </c>
      <c r="I300" s="42">
        <f>'DepExp. Class.'!K$36</f>
        <v>149.60018650000001</v>
      </c>
      <c r="J300" s="135">
        <f t="shared" si="174"/>
        <v>74.070431644980872</v>
      </c>
      <c r="K300" s="135">
        <f t="shared" si="175"/>
        <v>37.673896143811263</v>
      </c>
      <c r="L300" s="135">
        <f t="shared" si="176"/>
        <v>0.50873419646205986</v>
      </c>
      <c r="M300" s="135">
        <f t="shared" si="177"/>
        <v>18.946449645324712</v>
      </c>
      <c r="N300" s="135">
        <f t="shared" si="178"/>
        <v>18.40067486942112</v>
      </c>
      <c r="O300" s="135">
        <f t="shared" si="179"/>
        <v>0</v>
      </c>
      <c r="P300" s="135">
        <f t="shared" si="180"/>
        <v>0</v>
      </c>
      <c r="Q300" s="135">
        <f t="shared" si="181"/>
        <v>0</v>
      </c>
      <c r="R300" s="135">
        <f t="shared" si="182"/>
        <v>0</v>
      </c>
      <c r="S300" s="135">
        <f t="shared" si="183"/>
        <v>0</v>
      </c>
      <c r="T300" s="135">
        <f t="shared" si="184"/>
        <v>0</v>
      </c>
      <c r="U300" s="135">
        <f t="shared" si="185"/>
        <v>0</v>
      </c>
      <c r="V300" s="135">
        <f t="shared" si="186"/>
        <v>0</v>
      </c>
      <c r="W300" s="135">
        <f t="shared" si="187"/>
        <v>0</v>
      </c>
      <c r="X300" s="135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6">
        <v>35102</v>
      </c>
      <c r="D301" s="44"/>
      <c r="E301" s="137" t="s">
        <v>346</v>
      </c>
      <c r="G301" s="43">
        <v>3</v>
      </c>
      <c r="H301" s="135" t="str">
        <f t="shared" si="173"/>
        <v>Peak Day</v>
      </c>
      <c r="I301" s="42">
        <f>'DepExp. Class.'!K$37</f>
        <v>965.54619000000014</v>
      </c>
      <c r="J301" s="135">
        <f t="shared" si="174"/>
        <v>478.06372932875138</v>
      </c>
      <c r="K301" s="135">
        <f t="shared" si="175"/>
        <v>243.15402096181654</v>
      </c>
      <c r="L301" s="135">
        <f t="shared" si="176"/>
        <v>3.2834609141122524</v>
      </c>
      <c r="M301" s="135">
        <f t="shared" si="177"/>
        <v>122.28375309592364</v>
      </c>
      <c r="N301" s="135">
        <f t="shared" si="178"/>
        <v>118.76122569939652</v>
      </c>
      <c r="O301" s="135">
        <f t="shared" si="179"/>
        <v>0</v>
      </c>
      <c r="P301" s="135">
        <f t="shared" si="180"/>
        <v>0</v>
      </c>
      <c r="Q301" s="135">
        <f t="shared" si="181"/>
        <v>0</v>
      </c>
      <c r="R301" s="135">
        <f t="shared" si="182"/>
        <v>0</v>
      </c>
      <c r="S301" s="135">
        <f t="shared" si="183"/>
        <v>0</v>
      </c>
      <c r="T301" s="135">
        <f t="shared" si="184"/>
        <v>0</v>
      </c>
      <c r="U301" s="135">
        <f t="shared" si="185"/>
        <v>0</v>
      </c>
      <c r="V301" s="135">
        <f t="shared" si="186"/>
        <v>0</v>
      </c>
      <c r="W301" s="135">
        <f t="shared" si="187"/>
        <v>0</v>
      </c>
      <c r="X301" s="135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6">
        <v>35103</v>
      </c>
      <c r="D302" s="44"/>
      <c r="E302" s="137" t="s">
        <v>347</v>
      </c>
      <c r="G302" s="43">
        <v>3</v>
      </c>
      <c r="H302" s="135" t="str">
        <f t="shared" si="173"/>
        <v>Peak Day</v>
      </c>
      <c r="I302" s="42">
        <f>'DepExp. Class.'!K$38</f>
        <v>106.43654800000003</v>
      </c>
      <c r="J302" s="135">
        <f t="shared" si="174"/>
        <v>52.699139203023172</v>
      </c>
      <c r="K302" s="135">
        <f t="shared" si="175"/>
        <v>26.803973638480613</v>
      </c>
      <c r="L302" s="135">
        <f t="shared" si="176"/>
        <v>0.3619508303285135</v>
      </c>
      <c r="M302" s="135">
        <f t="shared" si="177"/>
        <v>13.479894272084929</v>
      </c>
      <c r="N302" s="135">
        <f t="shared" si="178"/>
        <v>13.09159005608282</v>
      </c>
      <c r="O302" s="135">
        <f t="shared" si="179"/>
        <v>0</v>
      </c>
      <c r="P302" s="135">
        <f t="shared" si="180"/>
        <v>0</v>
      </c>
      <c r="Q302" s="135">
        <f t="shared" si="181"/>
        <v>0</v>
      </c>
      <c r="R302" s="135">
        <f t="shared" si="182"/>
        <v>0</v>
      </c>
      <c r="S302" s="135">
        <f t="shared" si="183"/>
        <v>0</v>
      </c>
      <c r="T302" s="135">
        <f t="shared" si="184"/>
        <v>0</v>
      </c>
      <c r="U302" s="135">
        <f t="shared" si="185"/>
        <v>0</v>
      </c>
      <c r="V302" s="135">
        <f t="shared" si="186"/>
        <v>0</v>
      </c>
      <c r="W302" s="135">
        <f t="shared" si="187"/>
        <v>0</v>
      </c>
      <c r="X302" s="135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6">
        <v>35104</v>
      </c>
      <c r="D303" s="44"/>
      <c r="E303" s="137" t="s">
        <v>348</v>
      </c>
      <c r="G303" s="43">
        <v>3</v>
      </c>
      <c r="H303" s="135" t="str">
        <f t="shared" si="173"/>
        <v>Peak Day</v>
      </c>
      <c r="I303" s="42">
        <f>'DepExp. Class.'!K$39</f>
        <v>893.37644500000022</v>
      </c>
      <c r="J303" s="135">
        <f t="shared" si="174"/>
        <v>442.33085834160056</v>
      </c>
      <c r="K303" s="135">
        <f t="shared" si="175"/>
        <v>224.9794749170137</v>
      </c>
      <c r="L303" s="135">
        <f t="shared" si="176"/>
        <v>3.0380386449933114</v>
      </c>
      <c r="M303" s="135">
        <f t="shared" si="177"/>
        <v>113.14365460040189</v>
      </c>
      <c r="N303" s="135">
        <f t="shared" si="178"/>
        <v>109.88441849599087</v>
      </c>
      <c r="O303" s="135">
        <f t="shared" si="179"/>
        <v>0</v>
      </c>
      <c r="P303" s="135">
        <f t="shared" si="180"/>
        <v>0</v>
      </c>
      <c r="Q303" s="135">
        <f t="shared" si="181"/>
        <v>0</v>
      </c>
      <c r="R303" s="135">
        <f t="shared" si="182"/>
        <v>0</v>
      </c>
      <c r="S303" s="135">
        <f t="shared" si="183"/>
        <v>0</v>
      </c>
      <c r="T303" s="135">
        <f t="shared" si="184"/>
        <v>0</v>
      </c>
      <c r="U303" s="135">
        <f t="shared" si="185"/>
        <v>0</v>
      </c>
      <c r="V303" s="135">
        <f t="shared" si="186"/>
        <v>0</v>
      </c>
      <c r="W303" s="135">
        <f t="shared" si="187"/>
        <v>0</v>
      </c>
      <c r="X303" s="135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6">
        <v>35200</v>
      </c>
      <c r="D304" s="44"/>
      <c r="E304" s="137" t="s">
        <v>349</v>
      </c>
      <c r="G304" s="43">
        <v>3</v>
      </c>
      <c r="H304" s="135" t="str">
        <f t="shared" si="173"/>
        <v>Peak Day</v>
      </c>
      <c r="I304" s="42">
        <f>'DepExp. Class.'!K$40</f>
        <v>71702.722521000003</v>
      </c>
      <c r="J304" s="135">
        <f t="shared" si="174"/>
        <v>35501.637608257668</v>
      </c>
      <c r="K304" s="135">
        <f t="shared" si="175"/>
        <v>18056.935520495965</v>
      </c>
      <c r="L304" s="135">
        <f t="shared" si="176"/>
        <v>243.83410060697335</v>
      </c>
      <c r="M304" s="135">
        <f t="shared" si="177"/>
        <v>9080.951390904962</v>
      </c>
      <c r="N304" s="135">
        <f t="shared" si="178"/>
        <v>8819.3639007344464</v>
      </c>
      <c r="O304" s="135">
        <f t="shared" si="179"/>
        <v>0</v>
      </c>
      <c r="P304" s="135">
        <f t="shared" si="180"/>
        <v>0</v>
      </c>
      <c r="Q304" s="135">
        <f t="shared" si="181"/>
        <v>0</v>
      </c>
      <c r="R304" s="135">
        <f t="shared" si="182"/>
        <v>0</v>
      </c>
      <c r="S304" s="135">
        <f t="shared" si="183"/>
        <v>0</v>
      </c>
      <c r="T304" s="135">
        <f t="shared" si="184"/>
        <v>0</v>
      </c>
      <c r="U304" s="135">
        <f t="shared" si="185"/>
        <v>0</v>
      </c>
      <c r="V304" s="135">
        <f t="shared" si="186"/>
        <v>0</v>
      </c>
      <c r="W304" s="135">
        <f t="shared" si="187"/>
        <v>0</v>
      </c>
      <c r="X304" s="135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6">
        <v>35201</v>
      </c>
      <c r="D305" s="44"/>
      <c r="E305" s="137" t="s">
        <v>350</v>
      </c>
      <c r="G305" s="43">
        <v>3</v>
      </c>
      <c r="H305" s="135" t="str">
        <f t="shared" si="173"/>
        <v>Peak Day</v>
      </c>
      <c r="I305" s="42">
        <f>'DepExp. Class.'!K$41</f>
        <v>12834.988977000003</v>
      </c>
      <c r="J305" s="135">
        <f t="shared" si="174"/>
        <v>6354.8929712394556</v>
      </c>
      <c r="K305" s="135">
        <f t="shared" si="175"/>
        <v>3232.2422387251536</v>
      </c>
      <c r="L305" s="135">
        <f t="shared" si="176"/>
        <v>43.646989730280126</v>
      </c>
      <c r="M305" s="135">
        <f t="shared" si="177"/>
        <v>1625.5158368470902</v>
      </c>
      <c r="N305" s="135">
        <f t="shared" si="178"/>
        <v>1578.6909404580258</v>
      </c>
      <c r="O305" s="135">
        <f t="shared" si="179"/>
        <v>0</v>
      </c>
      <c r="P305" s="135">
        <f t="shared" si="180"/>
        <v>0</v>
      </c>
      <c r="Q305" s="135">
        <f t="shared" si="181"/>
        <v>0</v>
      </c>
      <c r="R305" s="135">
        <f t="shared" si="182"/>
        <v>0</v>
      </c>
      <c r="S305" s="135">
        <f t="shared" si="183"/>
        <v>0</v>
      </c>
      <c r="T305" s="135">
        <f t="shared" si="184"/>
        <v>0</v>
      </c>
      <c r="U305" s="135">
        <f t="shared" si="185"/>
        <v>0</v>
      </c>
      <c r="V305" s="135">
        <f t="shared" si="186"/>
        <v>0</v>
      </c>
      <c r="W305" s="135">
        <f t="shared" si="187"/>
        <v>0</v>
      </c>
      <c r="X305" s="135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6">
        <v>35202</v>
      </c>
      <c r="D306" s="44"/>
      <c r="E306" s="137" t="s">
        <v>351</v>
      </c>
      <c r="G306" s="43">
        <v>3</v>
      </c>
      <c r="H306" s="135" t="str">
        <f t="shared" si="173"/>
        <v>Peak Day</v>
      </c>
      <c r="I306" s="42">
        <f>'DepExp. Class.'!K$42</f>
        <v>0</v>
      </c>
      <c r="J306" s="135">
        <f t="shared" si="174"/>
        <v>0</v>
      </c>
      <c r="K306" s="135">
        <f t="shared" si="175"/>
        <v>0</v>
      </c>
      <c r="L306" s="135">
        <f t="shared" si="176"/>
        <v>0</v>
      </c>
      <c r="M306" s="135">
        <f t="shared" si="177"/>
        <v>0</v>
      </c>
      <c r="N306" s="135">
        <f t="shared" si="178"/>
        <v>0</v>
      </c>
      <c r="O306" s="135">
        <f t="shared" si="179"/>
        <v>0</v>
      </c>
      <c r="P306" s="135">
        <f t="shared" si="180"/>
        <v>0</v>
      </c>
      <c r="Q306" s="135">
        <f t="shared" si="181"/>
        <v>0</v>
      </c>
      <c r="R306" s="135">
        <f t="shared" si="182"/>
        <v>0</v>
      </c>
      <c r="S306" s="135">
        <f t="shared" si="183"/>
        <v>0</v>
      </c>
      <c r="T306" s="135">
        <f t="shared" si="184"/>
        <v>0</v>
      </c>
      <c r="U306" s="135">
        <f t="shared" si="185"/>
        <v>0</v>
      </c>
      <c r="V306" s="135">
        <f t="shared" si="186"/>
        <v>0</v>
      </c>
      <c r="W306" s="135">
        <f t="shared" si="187"/>
        <v>0</v>
      </c>
      <c r="X306" s="135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6">
        <v>35203</v>
      </c>
      <c r="D307" s="44"/>
      <c r="E307" s="137" t="s">
        <v>352</v>
      </c>
      <c r="G307" s="43">
        <v>3</v>
      </c>
      <c r="H307" s="135" t="str">
        <f t="shared" si="173"/>
        <v>Peak Day</v>
      </c>
      <c r="I307" s="42">
        <f>'DepExp. Class.'!K$43</f>
        <v>15253.496639999999</v>
      </c>
      <c r="J307" s="135">
        <f t="shared" si="174"/>
        <v>7552.3507467022127</v>
      </c>
      <c r="K307" s="135">
        <f t="shared" si="175"/>
        <v>3841.2963358527231</v>
      </c>
      <c r="L307" s="135">
        <f t="shared" si="176"/>
        <v>51.871428358059759</v>
      </c>
      <c r="M307" s="135">
        <f t="shared" si="177"/>
        <v>1931.8131398511971</v>
      </c>
      <c r="N307" s="135">
        <f t="shared" si="178"/>
        <v>1876.1649892358089</v>
      </c>
      <c r="O307" s="135">
        <f t="shared" si="179"/>
        <v>0</v>
      </c>
      <c r="P307" s="135">
        <f t="shared" si="180"/>
        <v>0</v>
      </c>
      <c r="Q307" s="135">
        <f t="shared" si="181"/>
        <v>0</v>
      </c>
      <c r="R307" s="135">
        <f t="shared" si="182"/>
        <v>0</v>
      </c>
      <c r="S307" s="135">
        <f t="shared" si="183"/>
        <v>0</v>
      </c>
      <c r="T307" s="135">
        <f t="shared" si="184"/>
        <v>0</v>
      </c>
      <c r="U307" s="135">
        <f t="shared" si="185"/>
        <v>0</v>
      </c>
      <c r="V307" s="135">
        <f t="shared" si="186"/>
        <v>0</v>
      </c>
      <c r="W307" s="135">
        <f t="shared" si="187"/>
        <v>0</v>
      </c>
      <c r="X307" s="135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6">
        <v>35210</v>
      </c>
      <c r="D308" s="44"/>
      <c r="E308" s="137" t="s">
        <v>353</v>
      </c>
      <c r="G308" s="43">
        <v>3</v>
      </c>
      <c r="H308" s="135" t="str">
        <f t="shared" si="173"/>
        <v>Peak Day</v>
      </c>
      <c r="I308" s="42">
        <f>'DepExp. Class.'!K$44</f>
        <v>312.42765749999995</v>
      </c>
      <c r="J308" s="135">
        <f t="shared" si="174"/>
        <v>154.68999063617639</v>
      </c>
      <c r="K308" s="135">
        <f t="shared" si="175"/>
        <v>78.678826520775985</v>
      </c>
      <c r="L308" s="135">
        <f t="shared" si="176"/>
        <v>1.0624494327805274</v>
      </c>
      <c r="M308" s="135">
        <f t="shared" si="177"/>
        <v>39.568098269920966</v>
      </c>
      <c r="N308" s="135">
        <f t="shared" si="178"/>
        <v>38.428292640346129</v>
      </c>
      <c r="O308" s="135">
        <f t="shared" si="179"/>
        <v>0</v>
      </c>
      <c r="P308" s="135">
        <f t="shared" si="180"/>
        <v>0</v>
      </c>
      <c r="Q308" s="135">
        <f t="shared" si="181"/>
        <v>0</v>
      </c>
      <c r="R308" s="135">
        <f t="shared" si="182"/>
        <v>0</v>
      </c>
      <c r="S308" s="135">
        <f t="shared" si="183"/>
        <v>0</v>
      </c>
      <c r="T308" s="135">
        <f t="shared" si="184"/>
        <v>0</v>
      </c>
      <c r="U308" s="135">
        <f t="shared" si="185"/>
        <v>0</v>
      </c>
      <c r="V308" s="135">
        <f t="shared" si="186"/>
        <v>0</v>
      </c>
      <c r="W308" s="135">
        <f t="shared" si="187"/>
        <v>0</v>
      </c>
      <c r="X308" s="135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6">
        <v>35211</v>
      </c>
      <c r="D309" s="44"/>
      <c r="E309" s="137" t="s">
        <v>354</v>
      </c>
      <c r="G309" s="43">
        <v>3</v>
      </c>
      <c r="H309" s="135" t="str">
        <f t="shared" si="173"/>
        <v>Peak Day</v>
      </c>
      <c r="I309" s="42">
        <f>'DepExp. Class.'!K$45</f>
        <v>240.30278799999994</v>
      </c>
      <c r="J309" s="135">
        <f t="shared" si="174"/>
        <v>118.9793385227653</v>
      </c>
      <c r="K309" s="135">
        <f t="shared" si="175"/>
        <v>60.515581497488931</v>
      </c>
      <c r="L309" s="135">
        <f t="shared" si="176"/>
        <v>0.81717976842744566</v>
      </c>
      <c r="M309" s="135">
        <f t="shared" si="177"/>
        <v>30.433683132294345</v>
      </c>
      <c r="N309" s="135">
        <f t="shared" si="178"/>
        <v>29.557005079023948</v>
      </c>
      <c r="O309" s="135">
        <f t="shared" si="179"/>
        <v>0</v>
      </c>
      <c r="P309" s="135">
        <f t="shared" si="180"/>
        <v>0</v>
      </c>
      <c r="Q309" s="135">
        <f t="shared" si="181"/>
        <v>0</v>
      </c>
      <c r="R309" s="135">
        <f t="shared" si="182"/>
        <v>0</v>
      </c>
      <c r="S309" s="135">
        <f t="shared" si="183"/>
        <v>0</v>
      </c>
      <c r="T309" s="135">
        <f t="shared" si="184"/>
        <v>0</v>
      </c>
      <c r="U309" s="135">
        <f t="shared" si="185"/>
        <v>0</v>
      </c>
      <c r="V309" s="135">
        <f t="shared" si="186"/>
        <v>0</v>
      </c>
      <c r="W309" s="135">
        <f t="shared" si="187"/>
        <v>0</v>
      </c>
      <c r="X309" s="135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6">
        <v>35301</v>
      </c>
      <c r="D310" s="44"/>
      <c r="E310" s="140" t="s">
        <v>340</v>
      </c>
      <c r="G310" s="43">
        <v>3</v>
      </c>
      <c r="H310" s="135" t="str">
        <f t="shared" si="173"/>
        <v>Peak Day</v>
      </c>
      <c r="I310" s="42">
        <f>'DepExp. Class.'!K$46</f>
        <v>722.91244500000005</v>
      </c>
      <c r="J310" s="135">
        <f t="shared" si="174"/>
        <v>357.93028134145072</v>
      </c>
      <c r="K310" s="135">
        <f t="shared" si="175"/>
        <v>182.05143329817088</v>
      </c>
      <c r="L310" s="135">
        <f t="shared" si="176"/>
        <v>2.4583544340668189</v>
      </c>
      <c r="M310" s="135">
        <f t="shared" si="177"/>
        <v>91.554860709823188</v>
      </c>
      <c r="N310" s="135">
        <f t="shared" si="178"/>
        <v>88.917515216488582</v>
      </c>
      <c r="O310" s="135">
        <f t="shared" si="179"/>
        <v>0</v>
      </c>
      <c r="P310" s="135">
        <f t="shared" si="180"/>
        <v>0</v>
      </c>
      <c r="Q310" s="135">
        <f t="shared" si="181"/>
        <v>0</v>
      </c>
      <c r="R310" s="135">
        <f t="shared" si="182"/>
        <v>0</v>
      </c>
      <c r="S310" s="135">
        <f t="shared" si="183"/>
        <v>0</v>
      </c>
      <c r="T310" s="135">
        <f t="shared" si="184"/>
        <v>0</v>
      </c>
      <c r="U310" s="135">
        <f t="shared" si="185"/>
        <v>0</v>
      </c>
      <c r="V310" s="135">
        <f t="shared" si="186"/>
        <v>0</v>
      </c>
      <c r="W310" s="135">
        <f t="shared" si="187"/>
        <v>0</v>
      </c>
      <c r="X310" s="135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6">
        <v>35302</v>
      </c>
      <c r="D311" s="44"/>
      <c r="E311" s="137" t="s">
        <v>341</v>
      </c>
      <c r="G311" s="43">
        <v>3</v>
      </c>
      <c r="H311" s="135" t="str">
        <f t="shared" si="173"/>
        <v>Peak Day</v>
      </c>
      <c r="I311" s="42">
        <f>'DepExp. Class.'!K$47</f>
        <v>848.30575050000016</v>
      </c>
      <c r="J311" s="135">
        <f t="shared" si="174"/>
        <v>420.01533939567958</v>
      </c>
      <c r="K311" s="135">
        <f t="shared" si="175"/>
        <v>213.62929746437766</v>
      </c>
      <c r="L311" s="135">
        <f t="shared" si="176"/>
        <v>2.884770095756279</v>
      </c>
      <c r="M311" s="135">
        <f t="shared" si="177"/>
        <v>107.43557586198358</v>
      </c>
      <c r="N311" s="135">
        <f t="shared" si="178"/>
        <v>104.34076768220324</v>
      </c>
      <c r="O311" s="135">
        <f t="shared" si="179"/>
        <v>0</v>
      </c>
      <c r="P311" s="135">
        <f t="shared" si="180"/>
        <v>0</v>
      </c>
      <c r="Q311" s="135">
        <f t="shared" si="181"/>
        <v>0</v>
      </c>
      <c r="R311" s="135">
        <f t="shared" si="182"/>
        <v>0</v>
      </c>
      <c r="S311" s="135">
        <f t="shared" si="183"/>
        <v>0</v>
      </c>
      <c r="T311" s="135">
        <f t="shared" si="184"/>
        <v>0</v>
      </c>
      <c r="U311" s="135">
        <f t="shared" si="185"/>
        <v>0</v>
      </c>
      <c r="V311" s="135">
        <f t="shared" si="186"/>
        <v>0</v>
      </c>
      <c r="W311" s="135">
        <f t="shared" si="187"/>
        <v>0</v>
      </c>
      <c r="X311" s="135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6">
        <v>35400</v>
      </c>
      <c r="D312" s="44"/>
      <c r="E312" s="137" t="s">
        <v>126</v>
      </c>
      <c r="G312" s="43">
        <v>3</v>
      </c>
      <c r="H312" s="135" t="str">
        <f t="shared" si="173"/>
        <v>Peak Day</v>
      </c>
      <c r="I312" s="42">
        <f>'DepExp. Class.'!K$48</f>
        <v>8311.0144500000006</v>
      </c>
      <c r="J312" s="135">
        <f t="shared" si="174"/>
        <v>4114.9709911569753</v>
      </c>
      <c r="K312" s="135">
        <f t="shared" si="175"/>
        <v>2092.9672787474415</v>
      </c>
      <c r="L312" s="135">
        <f t="shared" si="176"/>
        <v>28.262646972069909</v>
      </c>
      <c r="M312" s="135">
        <f t="shared" si="177"/>
        <v>1052.5669817830812</v>
      </c>
      <c r="N312" s="135">
        <f t="shared" si="178"/>
        <v>1022.2465513404344</v>
      </c>
      <c r="O312" s="135">
        <f t="shared" si="179"/>
        <v>0</v>
      </c>
      <c r="P312" s="135">
        <f t="shared" si="180"/>
        <v>0</v>
      </c>
      <c r="Q312" s="135">
        <f t="shared" si="181"/>
        <v>0</v>
      </c>
      <c r="R312" s="135">
        <f t="shared" si="182"/>
        <v>0</v>
      </c>
      <c r="S312" s="135">
        <f t="shared" si="183"/>
        <v>0</v>
      </c>
      <c r="T312" s="135">
        <f t="shared" si="184"/>
        <v>0</v>
      </c>
      <c r="U312" s="135">
        <f t="shared" si="185"/>
        <v>0</v>
      </c>
      <c r="V312" s="135">
        <f t="shared" si="186"/>
        <v>0</v>
      </c>
      <c r="W312" s="135">
        <f t="shared" si="187"/>
        <v>0</v>
      </c>
      <c r="X312" s="135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6">
        <v>35500</v>
      </c>
      <c r="D313" s="44"/>
      <c r="E313" s="137" t="s">
        <v>355</v>
      </c>
      <c r="G313" s="43">
        <v>3</v>
      </c>
      <c r="H313" s="135" t="str">
        <f t="shared" si="173"/>
        <v>Peak Day</v>
      </c>
      <c r="I313" s="42">
        <f>'DepExp. Class.'!K$49</f>
        <v>1134.1514158333687</v>
      </c>
      <c r="J313" s="135">
        <f t="shared" si="174"/>
        <v>561.54398525127385</v>
      </c>
      <c r="K313" s="135">
        <f t="shared" si="175"/>
        <v>285.61396647365029</v>
      </c>
      <c r="L313" s="135">
        <f t="shared" si="176"/>
        <v>3.8568241303649464</v>
      </c>
      <c r="M313" s="135">
        <f t="shared" si="177"/>
        <v>143.63713838191404</v>
      </c>
      <c r="N313" s="135">
        <f t="shared" si="178"/>
        <v>139.4995015961658</v>
      </c>
      <c r="O313" s="135">
        <f t="shared" si="179"/>
        <v>0</v>
      </c>
      <c r="P313" s="135">
        <f t="shared" si="180"/>
        <v>0</v>
      </c>
      <c r="Q313" s="135">
        <f t="shared" si="181"/>
        <v>0</v>
      </c>
      <c r="R313" s="135">
        <f t="shared" si="182"/>
        <v>0</v>
      </c>
      <c r="S313" s="135">
        <f t="shared" si="183"/>
        <v>0</v>
      </c>
      <c r="T313" s="135">
        <f t="shared" si="184"/>
        <v>0</v>
      </c>
      <c r="U313" s="135">
        <f t="shared" si="185"/>
        <v>0</v>
      </c>
      <c r="V313" s="135">
        <f t="shared" si="186"/>
        <v>0</v>
      </c>
      <c r="W313" s="135">
        <f t="shared" si="187"/>
        <v>0</v>
      </c>
      <c r="X313" s="135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6">
        <v>35600</v>
      </c>
      <c r="D314" s="44"/>
      <c r="E314" s="137" t="s">
        <v>343</v>
      </c>
      <c r="G314" s="43">
        <v>3</v>
      </c>
      <c r="H314" s="135" t="str">
        <f t="shared" si="173"/>
        <v>Peak Day</v>
      </c>
      <c r="I314" s="42">
        <f>'DepExp. Class.'!K$50</f>
        <v>4250.300362500001</v>
      </c>
      <c r="J314" s="135">
        <f t="shared" si="174"/>
        <v>2104.4197192307224</v>
      </c>
      <c r="K314" s="135">
        <f t="shared" si="175"/>
        <v>1070.3554466279252</v>
      </c>
      <c r="L314" s="135">
        <f t="shared" si="176"/>
        <v>14.453679438687329</v>
      </c>
      <c r="M314" s="135">
        <f t="shared" si="177"/>
        <v>538.28877944354463</v>
      </c>
      <c r="N314" s="135">
        <f t="shared" si="178"/>
        <v>522.78273775912203</v>
      </c>
      <c r="O314" s="135">
        <f t="shared" si="179"/>
        <v>0</v>
      </c>
      <c r="P314" s="135">
        <f t="shared" si="180"/>
        <v>0</v>
      </c>
      <c r="Q314" s="135">
        <f t="shared" si="181"/>
        <v>0</v>
      </c>
      <c r="R314" s="135">
        <f t="shared" si="182"/>
        <v>0</v>
      </c>
      <c r="S314" s="135">
        <f t="shared" si="183"/>
        <v>0</v>
      </c>
      <c r="T314" s="135">
        <f t="shared" si="184"/>
        <v>0</v>
      </c>
      <c r="U314" s="135">
        <f t="shared" si="185"/>
        <v>0</v>
      </c>
      <c r="V314" s="135">
        <f t="shared" si="186"/>
        <v>0</v>
      </c>
      <c r="W314" s="135">
        <f t="shared" si="187"/>
        <v>0</v>
      </c>
      <c r="X314" s="135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5"/>
      <c r="I315" s="42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356</v>
      </c>
      <c r="E316" s="44"/>
      <c r="G316" s="43"/>
      <c r="H316" s="135"/>
      <c r="I316" s="42">
        <f>'DepExp. Class.'!K$52</f>
        <v>117731.43435183338</v>
      </c>
      <c r="J316" s="135">
        <f>SUM(J298:J314)</f>
        <v>58291.492575265125</v>
      </c>
      <c r="K316" s="135">
        <f t="shared" ref="K316:X316" si="190">SUM(K298:K314)</f>
        <v>29648.370997404498</v>
      </c>
      <c r="L316" s="135">
        <f t="shared" si="190"/>
        <v>400.36050792828178</v>
      </c>
      <c r="M316" s="135">
        <f t="shared" si="190"/>
        <v>14910.360373239662</v>
      </c>
      <c r="N316" s="135">
        <f t="shared" si="190"/>
        <v>14480.849897995835</v>
      </c>
      <c r="O316" s="135">
        <f t="shared" si="190"/>
        <v>0</v>
      </c>
      <c r="P316" s="135">
        <f t="shared" si="190"/>
        <v>0</v>
      </c>
      <c r="Q316" s="135">
        <f t="shared" si="190"/>
        <v>0</v>
      </c>
      <c r="R316" s="135">
        <f t="shared" si="190"/>
        <v>0</v>
      </c>
      <c r="S316" s="135">
        <f t="shared" si="190"/>
        <v>0</v>
      </c>
      <c r="T316" s="135">
        <f t="shared" si="190"/>
        <v>0</v>
      </c>
      <c r="U316" s="135">
        <f t="shared" si="190"/>
        <v>0</v>
      </c>
      <c r="V316" s="135">
        <f t="shared" si="190"/>
        <v>0</v>
      </c>
      <c r="W316" s="135">
        <f t="shared" si="190"/>
        <v>0</v>
      </c>
      <c r="X316" s="135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5"/>
      <c r="I317" s="42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6">
        <v>36510</v>
      </c>
      <c r="E320" s="44" t="s">
        <v>125</v>
      </c>
      <c r="G320" s="43">
        <v>3</v>
      </c>
      <c r="H320" s="135" t="str">
        <f t="shared" ref="H320:H327" si="191">VLOOKUP($G320,alloc,3)</f>
        <v>Peak Day</v>
      </c>
      <c r="I320" s="42">
        <f>'DepExp. Class.'!K$56</f>
        <v>0</v>
      </c>
      <c r="J320" s="135">
        <f t="shared" ref="J320:J327" si="192">$I320*VLOOKUP($G320,alloc,6)</f>
        <v>0</v>
      </c>
      <c r="K320" s="135">
        <f t="shared" ref="K320:K327" si="193">$I320*VLOOKUP($G320,alloc,7)</f>
        <v>0</v>
      </c>
      <c r="L320" s="135">
        <f t="shared" ref="L320:L327" si="194">$I320*VLOOKUP($G320,alloc,8)</f>
        <v>0</v>
      </c>
      <c r="M320" s="135">
        <f t="shared" ref="M320:M327" si="195">$I320*VLOOKUP($G320,alloc,9)</f>
        <v>0</v>
      </c>
      <c r="N320" s="135">
        <f t="shared" ref="N320:N327" si="196">$I320*VLOOKUP($G320,alloc,10)</f>
        <v>0</v>
      </c>
      <c r="O320" s="135">
        <f t="shared" ref="O320:O327" si="197">$I320*VLOOKUP($G320,alloc,11)</f>
        <v>0</v>
      </c>
      <c r="P320" s="135">
        <f t="shared" ref="P320:P327" si="198">$I320*VLOOKUP($G320,alloc,12)</f>
        <v>0</v>
      </c>
      <c r="Q320" s="135">
        <f t="shared" ref="Q320:Q327" si="199">$I320*VLOOKUP($G320,alloc,13)</f>
        <v>0</v>
      </c>
      <c r="R320" s="135">
        <f t="shared" ref="R320:R327" si="200">$I320*VLOOKUP($G320,alloc,14)</f>
        <v>0</v>
      </c>
      <c r="S320" s="135">
        <f t="shared" ref="S320:S327" si="201">$I320*VLOOKUP($G320,alloc,15)</f>
        <v>0</v>
      </c>
      <c r="T320" s="135">
        <f t="shared" ref="T320:T327" si="202">$I320*VLOOKUP($G320,alloc,16)</f>
        <v>0</v>
      </c>
      <c r="U320" s="135">
        <f t="shared" ref="U320:U327" si="203">$I320*VLOOKUP($G320,alloc,17)</f>
        <v>0</v>
      </c>
      <c r="V320" s="135">
        <f t="shared" ref="V320:V327" si="204">$I320*VLOOKUP($G320,alloc,18)</f>
        <v>0</v>
      </c>
      <c r="W320" s="135">
        <f t="shared" ref="W320:W327" si="205">$I320*VLOOKUP($G320,alloc,19)</f>
        <v>0</v>
      </c>
      <c r="X320" s="135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6">
        <v>36520</v>
      </c>
      <c r="E321" s="44" t="s">
        <v>147</v>
      </c>
      <c r="G321" s="43">
        <v>3</v>
      </c>
      <c r="H321" s="135" t="str">
        <f t="shared" si="191"/>
        <v>Peak Day</v>
      </c>
      <c r="I321" s="42">
        <f>'DepExp. Class.'!K$57</f>
        <v>11541.367600000003</v>
      </c>
      <c r="J321" s="135">
        <f t="shared" si="192"/>
        <v>5714.3918059580574</v>
      </c>
      <c r="K321" s="135">
        <f t="shared" si="193"/>
        <v>2906.4688653977605</v>
      </c>
      <c r="L321" s="135">
        <f t="shared" si="194"/>
        <v>39.247867996870802</v>
      </c>
      <c r="M321" s="135">
        <f t="shared" si="195"/>
        <v>1461.6822691700465</v>
      </c>
      <c r="N321" s="135">
        <f t="shared" si="196"/>
        <v>1419.57679147727</v>
      </c>
      <c r="O321" s="135">
        <f t="shared" si="197"/>
        <v>0</v>
      </c>
      <c r="P321" s="135">
        <f t="shared" si="198"/>
        <v>0</v>
      </c>
      <c r="Q321" s="135">
        <f t="shared" si="199"/>
        <v>0</v>
      </c>
      <c r="R321" s="135">
        <f t="shared" si="200"/>
        <v>0</v>
      </c>
      <c r="S321" s="135">
        <f t="shared" si="201"/>
        <v>0</v>
      </c>
      <c r="T321" s="135">
        <f t="shared" si="202"/>
        <v>0</v>
      </c>
      <c r="U321" s="135">
        <f t="shared" si="203"/>
        <v>0</v>
      </c>
      <c r="V321" s="135">
        <f t="shared" si="204"/>
        <v>0</v>
      </c>
      <c r="W321" s="135">
        <f t="shared" si="205"/>
        <v>0</v>
      </c>
      <c r="X321" s="135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6">
        <v>36602</v>
      </c>
      <c r="E322" s="137" t="s">
        <v>149</v>
      </c>
      <c r="G322" s="43">
        <v>3</v>
      </c>
      <c r="H322" s="135" t="str">
        <f t="shared" si="191"/>
        <v>Peak Day</v>
      </c>
      <c r="I322" s="42">
        <f>'DepExp. Class.'!K$58</f>
        <v>872.23061599999994</v>
      </c>
      <c r="J322" s="135">
        <f t="shared" si="192"/>
        <v>431.86108074195187</v>
      </c>
      <c r="K322" s="135">
        <f t="shared" si="193"/>
        <v>219.65430932558709</v>
      </c>
      <c r="L322" s="135">
        <f t="shared" si="194"/>
        <v>2.9661296014518501</v>
      </c>
      <c r="M322" s="135">
        <f t="shared" si="195"/>
        <v>110.46559387246856</v>
      </c>
      <c r="N322" s="135">
        <f t="shared" si="196"/>
        <v>107.28350245854074</v>
      </c>
      <c r="O322" s="135">
        <f t="shared" si="197"/>
        <v>0</v>
      </c>
      <c r="P322" s="135">
        <f t="shared" si="198"/>
        <v>0</v>
      </c>
      <c r="Q322" s="135">
        <f t="shared" si="199"/>
        <v>0</v>
      </c>
      <c r="R322" s="135">
        <f t="shared" si="200"/>
        <v>0</v>
      </c>
      <c r="S322" s="135">
        <f t="shared" si="201"/>
        <v>0</v>
      </c>
      <c r="T322" s="135">
        <f t="shared" si="202"/>
        <v>0</v>
      </c>
      <c r="U322" s="135">
        <f t="shared" si="203"/>
        <v>0</v>
      </c>
      <c r="V322" s="135">
        <f t="shared" si="204"/>
        <v>0</v>
      </c>
      <c r="W322" s="135">
        <f t="shared" si="205"/>
        <v>0</v>
      </c>
      <c r="X322" s="135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6">
        <v>36603</v>
      </c>
      <c r="E323" s="137" t="s">
        <v>281</v>
      </c>
      <c r="G323" s="43">
        <v>3</v>
      </c>
      <c r="H323" s="135" t="str">
        <f t="shared" si="191"/>
        <v>Peak Day</v>
      </c>
      <c r="I323" s="42">
        <f>'DepExp. Class.'!K$59</f>
        <v>1082.707962</v>
      </c>
      <c r="J323" s="135">
        <f t="shared" si="192"/>
        <v>536.07316920555809</v>
      </c>
      <c r="K323" s="135">
        <f t="shared" si="193"/>
        <v>272.65893358004303</v>
      </c>
      <c r="L323" s="135">
        <f t="shared" si="194"/>
        <v>3.6818842137683054</v>
      </c>
      <c r="M323" s="135">
        <f t="shared" si="195"/>
        <v>137.12196730867805</v>
      </c>
      <c r="N323" s="135">
        <f t="shared" si="196"/>
        <v>133.1720076919527</v>
      </c>
      <c r="O323" s="135">
        <f t="shared" si="197"/>
        <v>0</v>
      </c>
      <c r="P323" s="135">
        <f t="shared" si="198"/>
        <v>0</v>
      </c>
      <c r="Q323" s="135">
        <f t="shared" si="199"/>
        <v>0</v>
      </c>
      <c r="R323" s="135">
        <f t="shared" si="200"/>
        <v>0</v>
      </c>
      <c r="S323" s="135">
        <f t="shared" si="201"/>
        <v>0</v>
      </c>
      <c r="T323" s="135">
        <f t="shared" si="202"/>
        <v>0</v>
      </c>
      <c r="U323" s="135">
        <f t="shared" si="203"/>
        <v>0</v>
      </c>
      <c r="V323" s="135">
        <f t="shared" si="204"/>
        <v>0</v>
      </c>
      <c r="W323" s="135">
        <f t="shared" si="205"/>
        <v>0</v>
      </c>
      <c r="X323" s="135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6">
        <v>36700</v>
      </c>
      <c r="E324" s="137" t="s">
        <v>282</v>
      </c>
      <c r="G324" s="43">
        <v>3</v>
      </c>
      <c r="H324" s="135" t="str">
        <f t="shared" si="191"/>
        <v>Peak Day</v>
      </c>
      <c r="I324" s="42">
        <f>'DepExp. Class.'!K$60</f>
        <v>7946.2720000000018</v>
      </c>
      <c r="J324" s="135">
        <f t="shared" si="192"/>
        <v>3934.3787650186223</v>
      </c>
      <c r="K324" s="135">
        <f t="shared" si="193"/>
        <v>2001.1139896438262</v>
      </c>
      <c r="L324" s="135">
        <f t="shared" si="194"/>
        <v>27.022294526276983</v>
      </c>
      <c r="M324" s="135">
        <f t="shared" si="195"/>
        <v>1006.3733598089714</v>
      </c>
      <c r="N324" s="135">
        <f t="shared" si="196"/>
        <v>977.38359100230628</v>
      </c>
      <c r="O324" s="135">
        <f t="shared" si="197"/>
        <v>0</v>
      </c>
      <c r="P324" s="135">
        <f t="shared" si="198"/>
        <v>0</v>
      </c>
      <c r="Q324" s="135">
        <f t="shared" si="199"/>
        <v>0</v>
      </c>
      <c r="R324" s="135">
        <f t="shared" si="200"/>
        <v>0</v>
      </c>
      <c r="S324" s="135">
        <f t="shared" si="201"/>
        <v>0</v>
      </c>
      <c r="T324" s="135">
        <f t="shared" si="202"/>
        <v>0</v>
      </c>
      <c r="U324" s="135">
        <f t="shared" si="203"/>
        <v>0</v>
      </c>
      <c r="V324" s="135">
        <f t="shared" si="204"/>
        <v>0</v>
      </c>
      <c r="W324" s="135">
        <f t="shared" si="205"/>
        <v>0</v>
      </c>
      <c r="X324" s="135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6">
        <v>36701</v>
      </c>
      <c r="E325" s="137" t="s">
        <v>283</v>
      </c>
      <c r="G325" s="43">
        <v>3</v>
      </c>
      <c r="H325" s="135" t="str">
        <f t="shared" si="191"/>
        <v>Peak Day</v>
      </c>
      <c r="I325" s="42">
        <f>'DepExp. Class.'!K$61</f>
        <v>522461.04680700001</v>
      </c>
      <c r="J325" s="135">
        <f t="shared" si="192"/>
        <v>258682.26611256963</v>
      </c>
      <c r="K325" s="135">
        <f t="shared" si="193"/>
        <v>131571.64892032961</v>
      </c>
      <c r="L325" s="135">
        <f t="shared" si="194"/>
        <v>1776.6943146831291</v>
      </c>
      <c r="M325" s="135">
        <f t="shared" si="195"/>
        <v>66168.245819482734</v>
      </c>
      <c r="N325" s="135">
        <f t="shared" si="196"/>
        <v>64262.191639935001</v>
      </c>
      <c r="O325" s="135">
        <f t="shared" si="197"/>
        <v>0</v>
      </c>
      <c r="P325" s="135">
        <f t="shared" si="198"/>
        <v>0</v>
      </c>
      <c r="Q325" s="135">
        <f t="shared" si="199"/>
        <v>0</v>
      </c>
      <c r="R325" s="135">
        <f t="shared" si="200"/>
        <v>0</v>
      </c>
      <c r="S325" s="135">
        <f t="shared" si="201"/>
        <v>0</v>
      </c>
      <c r="T325" s="135">
        <f t="shared" si="202"/>
        <v>0</v>
      </c>
      <c r="U325" s="135">
        <f t="shared" si="203"/>
        <v>0</v>
      </c>
      <c r="V325" s="135">
        <f t="shared" si="204"/>
        <v>0</v>
      </c>
      <c r="W325" s="135">
        <f t="shared" si="205"/>
        <v>0</v>
      </c>
      <c r="X325" s="135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6">
        <v>36900</v>
      </c>
      <c r="E326" s="137" t="s">
        <v>284</v>
      </c>
      <c r="G326" s="43">
        <v>3</v>
      </c>
      <c r="H326" s="135" t="str">
        <f t="shared" si="191"/>
        <v>Peak Day</v>
      </c>
      <c r="I326" s="42">
        <f>'DepExp. Class.'!K$62</f>
        <v>15653.386096</v>
      </c>
      <c r="J326" s="135">
        <f t="shared" si="192"/>
        <v>7750.3450494445869</v>
      </c>
      <c r="K326" s="135">
        <f t="shared" si="193"/>
        <v>3942.0007145491309</v>
      </c>
      <c r="L326" s="135">
        <f t="shared" si="194"/>
        <v>53.231302605755374</v>
      </c>
      <c r="M326" s="135">
        <f t="shared" si="195"/>
        <v>1982.4580328761151</v>
      </c>
      <c r="N326" s="135">
        <f t="shared" si="196"/>
        <v>1925.3509965244141</v>
      </c>
      <c r="O326" s="135">
        <f t="shared" si="197"/>
        <v>0</v>
      </c>
      <c r="P326" s="135">
        <f t="shared" si="198"/>
        <v>0</v>
      </c>
      <c r="Q326" s="135">
        <f t="shared" si="199"/>
        <v>0</v>
      </c>
      <c r="R326" s="135">
        <f t="shared" si="200"/>
        <v>0</v>
      </c>
      <c r="S326" s="135">
        <f t="shared" si="201"/>
        <v>0</v>
      </c>
      <c r="T326" s="135">
        <f t="shared" si="202"/>
        <v>0</v>
      </c>
      <c r="U326" s="135">
        <f t="shared" si="203"/>
        <v>0</v>
      </c>
      <c r="V326" s="135">
        <f t="shared" si="204"/>
        <v>0</v>
      </c>
      <c r="W326" s="135">
        <f t="shared" si="205"/>
        <v>0</v>
      </c>
      <c r="X326" s="135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6">
        <v>36901</v>
      </c>
      <c r="E327" s="137" t="s">
        <v>284</v>
      </c>
      <c r="G327" s="43">
        <v>3</v>
      </c>
      <c r="H327" s="135" t="str">
        <f t="shared" si="191"/>
        <v>Peak Day</v>
      </c>
      <c r="I327" s="42">
        <f>'DepExp. Class.'!K$63</f>
        <v>48568.496473999992</v>
      </c>
      <c r="J327" s="135">
        <f t="shared" si="192"/>
        <v>24047.359714868475</v>
      </c>
      <c r="K327" s="135">
        <f t="shared" si="193"/>
        <v>12231.030821759967</v>
      </c>
      <c r="L327" s="135">
        <f t="shared" si="194"/>
        <v>165.16326353022811</v>
      </c>
      <c r="M327" s="135">
        <f t="shared" si="195"/>
        <v>6151.0656792782247</v>
      </c>
      <c r="N327" s="135">
        <f t="shared" si="196"/>
        <v>5973.8769945631047</v>
      </c>
      <c r="O327" s="135">
        <f t="shared" si="197"/>
        <v>0</v>
      </c>
      <c r="P327" s="135">
        <f t="shared" si="198"/>
        <v>0</v>
      </c>
      <c r="Q327" s="135">
        <f t="shared" si="199"/>
        <v>0</v>
      </c>
      <c r="R327" s="135">
        <f t="shared" si="200"/>
        <v>0</v>
      </c>
      <c r="S327" s="135">
        <f t="shared" si="201"/>
        <v>0</v>
      </c>
      <c r="T327" s="135">
        <f t="shared" si="202"/>
        <v>0</v>
      </c>
      <c r="U327" s="135">
        <f t="shared" si="203"/>
        <v>0</v>
      </c>
      <c r="V327" s="135">
        <f t="shared" si="204"/>
        <v>0</v>
      </c>
      <c r="W327" s="135">
        <f t="shared" si="205"/>
        <v>0</v>
      </c>
      <c r="X327" s="135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1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5"/>
      <c r="I329" s="42">
        <f>'DepExp. Class.'!K$65</f>
        <v>608125.50755500002</v>
      </c>
      <c r="J329" s="135">
        <f>SUM(J320:J327)</f>
        <v>301096.67569780687</v>
      </c>
      <c r="K329" s="135">
        <f t="shared" ref="K329:X329" si="208">SUM(K320:K327)</f>
        <v>153144.57655458595</v>
      </c>
      <c r="L329" s="135">
        <f t="shared" si="208"/>
        <v>2068.0070571574806</v>
      </c>
      <c r="M329" s="135">
        <f t="shared" si="208"/>
        <v>77017.412721797242</v>
      </c>
      <c r="N329" s="135">
        <f t="shared" si="208"/>
        <v>74798.835523652597</v>
      </c>
      <c r="O329" s="135">
        <f t="shared" si="208"/>
        <v>0</v>
      </c>
      <c r="P329" s="135">
        <f t="shared" si="208"/>
        <v>0</v>
      </c>
      <c r="Q329" s="135">
        <f t="shared" si="208"/>
        <v>0</v>
      </c>
      <c r="R329" s="135">
        <f t="shared" si="208"/>
        <v>0</v>
      </c>
      <c r="S329" s="135">
        <f t="shared" si="208"/>
        <v>0</v>
      </c>
      <c r="T329" s="135">
        <f t="shared" si="208"/>
        <v>0</v>
      </c>
      <c r="U329" s="135">
        <f t="shared" si="208"/>
        <v>0</v>
      </c>
      <c r="V329" s="135">
        <f t="shared" si="208"/>
        <v>0</v>
      </c>
      <c r="W329" s="135">
        <f t="shared" si="208"/>
        <v>0</v>
      </c>
      <c r="X329" s="135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6">
        <v>37400</v>
      </c>
      <c r="E333" s="137" t="s">
        <v>125</v>
      </c>
      <c r="G333" s="43">
        <v>3</v>
      </c>
      <c r="H333" s="135" t="str">
        <f t="shared" ref="H333:H353" si="209">VLOOKUP($G333,alloc,3)</f>
        <v>Peak Day</v>
      </c>
      <c r="I333" s="42">
        <f>'DepExp. Class.'!K$69</f>
        <v>0</v>
      </c>
      <c r="J333" s="135">
        <f t="shared" ref="J333:J353" si="210">$I333*VLOOKUP($G333,alloc,6)</f>
        <v>0</v>
      </c>
      <c r="K333" s="135">
        <f t="shared" ref="K333:K353" si="211">$I333*VLOOKUP($G333,alloc,7)</f>
        <v>0</v>
      </c>
      <c r="L333" s="135">
        <f t="shared" ref="L333:L353" si="212">$I333*VLOOKUP($G333,alloc,8)</f>
        <v>0</v>
      </c>
      <c r="M333" s="135">
        <f t="shared" ref="M333:M353" si="213">$I333*VLOOKUP($G333,alloc,9)</f>
        <v>0</v>
      </c>
      <c r="N333" s="135">
        <f t="shared" ref="N333:N353" si="214">$I333*VLOOKUP($G333,alloc,10)</f>
        <v>0</v>
      </c>
      <c r="O333" s="135">
        <f t="shared" ref="O333:O353" si="215">$I333*VLOOKUP($G333,alloc,11)</f>
        <v>0</v>
      </c>
      <c r="P333" s="135">
        <f t="shared" ref="P333:P353" si="216">$I333*VLOOKUP($G333,alloc,12)</f>
        <v>0</v>
      </c>
      <c r="Q333" s="135">
        <f t="shared" ref="Q333:Q353" si="217">$I333*VLOOKUP($G333,alloc,13)</f>
        <v>0</v>
      </c>
      <c r="R333" s="135">
        <f t="shared" ref="R333:R353" si="218">$I333*VLOOKUP($G333,alloc,14)</f>
        <v>0</v>
      </c>
      <c r="S333" s="135">
        <f t="shared" ref="S333:S353" si="219">$I333*VLOOKUP($G333,alloc,15)</f>
        <v>0</v>
      </c>
      <c r="T333" s="135">
        <f t="shared" ref="T333:T353" si="220">$I333*VLOOKUP($G333,alloc,16)</f>
        <v>0</v>
      </c>
      <c r="U333" s="135">
        <f t="shared" ref="U333:U353" si="221">$I333*VLOOKUP($G333,alloc,17)</f>
        <v>0</v>
      </c>
      <c r="V333" s="135">
        <f t="shared" ref="V333:V353" si="222">$I333*VLOOKUP($G333,alloc,18)</f>
        <v>0</v>
      </c>
      <c r="W333" s="135">
        <f t="shared" ref="W333:W353" si="223">$I333*VLOOKUP($G333,alloc,19)</f>
        <v>0</v>
      </c>
      <c r="X333" s="135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6">
        <v>37401</v>
      </c>
      <c r="E334" s="137" t="s">
        <v>285</v>
      </c>
      <c r="G334" s="43">
        <v>3</v>
      </c>
      <c r="H334" s="135" t="str">
        <f t="shared" si="209"/>
        <v>Peak Day</v>
      </c>
      <c r="I334" s="42">
        <f>'DepExp. Class.'!K$70</f>
        <v>0</v>
      </c>
      <c r="J334" s="135">
        <f t="shared" si="210"/>
        <v>0</v>
      </c>
      <c r="K334" s="135">
        <f t="shared" si="211"/>
        <v>0</v>
      </c>
      <c r="L334" s="135">
        <f t="shared" si="212"/>
        <v>0</v>
      </c>
      <c r="M334" s="135">
        <f t="shared" si="213"/>
        <v>0</v>
      </c>
      <c r="N334" s="135">
        <f t="shared" si="214"/>
        <v>0</v>
      </c>
      <c r="O334" s="135">
        <f t="shared" si="215"/>
        <v>0</v>
      </c>
      <c r="P334" s="135">
        <f t="shared" si="216"/>
        <v>0</v>
      </c>
      <c r="Q334" s="135">
        <f t="shared" si="217"/>
        <v>0</v>
      </c>
      <c r="R334" s="135">
        <f t="shared" si="218"/>
        <v>0</v>
      </c>
      <c r="S334" s="135">
        <f t="shared" si="219"/>
        <v>0</v>
      </c>
      <c r="T334" s="135">
        <f t="shared" si="220"/>
        <v>0</v>
      </c>
      <c r="U334" s="135">
        <f t="shared" si="221"/>
        <v>0</v>
      </c>
      <c r="V334" s="135">
        <f t="shared" si="222"/>
        <v>0</v>
      </c>
      <c r="W334" s="135">
        <f t="shared" si="223"/>
        <v>0</v>
      </c>
      <c r="X334" s="135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6">
        <v>37402</v>
      </c>
      <c r="E335" s="137" t="s">
        <v>286</v>
      </c>
      <c r="G335" s="43">
        <v>3</v>
      </c>
      <c r="H335" s="135" t="str">
        <f t="shared" si="209"/>
        <v>Peak Day</v>
      </c>
      <c r="I335" s="42">
        <f>'DepExp. Class.'!K$71</f>
        <v>47619.270708477139</v>
      </c>
      <c r="J335" s="135">
        <f t="shared" si="210"/>
        <v>23577.376596359361</v>
      </c>
      <c r="K335" s="135">
        <f t="shared" si="211"/>
        <v>11991.986782150178</v>
      </c>
      <c r="L335" s="135">
        <f t="shared" si="212"/>
        <v>161.93530226639405</v>
      </c>
      <c r="M335" s="135">
        <f t="shared" si="213"/>
        <v>6030.8488627803154</v>
      </c>
      <c r="N335" s="135">
        <f t="shared" si="214"/>
        <v>5857.1231649208976</v>
      </c>
      <c r="O335" s="135">
        <f t="shared" si="215"/>
        <v>0</v>
      </c>
      <c r="P335" s="135">
        <f t="shared" si="216"/>
        <v>0</v>
      </c>
      <c r="Q335" s="135">
        <f t="shared" si="217"/>
        <v>0</v>
      </c>
      <c r="R335" s="135">
        <f t="shared" si="218"/>
        <v>0</v>
      </c>
      <c r="S335" s="135">
        <f t="shared" si="219"/>
        <v>0</v>
      </c>
      <c r="T335" s="135">
        <f t="shared" si="220"/>
        <v>0</v>
      </c>
      <c r="U335" s="135">
        <f t="shared" si="221"/>
        <v>0</v>
      </c>
      <c r="V335" s="135">
        <f t="shared" si="222"/>
        <v>0</v>
      </c>
      <c r="W335" s="135">
        <f t="shared" si="223"/>
        <v>0</v>
      </c>
      <c r="X335" s="135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6">
        <v>37403</v>
      </c>
      <c r="E336" s="137" t="s">
        <v>287</v>
      </c>
      <c r="G336" s="43">
        <v>3</v>
      </c>
      <c r="H336" s="135" t="str">
        <f t="shared" si="209"/>
        <v>Peak Day</v>
      </c>
      <c r="I336" s="42">
        <f>'DepExp. Class.'!K$72</f>
        <v>0</v>
      </c>
      <c r="J336" s="135">
        <f t="shared" si="210"/>
        <v>0</v>
      </c>
      <c r="K336" s="135">
        <f t="shared" si="211"/>
        <v>0</v>
      </c>
      <c r="L336" s="135">
        <f t="shared" si="212"/>
        <v>0</v>
      </c>
      <c r="M336" s="135">
        <f t="shared" si="213"/>
        <v>0</v>
      </c>
      <c r="N336" s="135">
        <f t="shared" si="214"/>
        <v>0</v>
      </c>
      <c r="O336" s="135">
        <f t="shared" si="215"/>
        <v>0</v>
      </c>
      <c r="P336" s="135">
        <f t="shared" si="216"/>
        <v>0</v>
      </c>
      <c r="Q336" s="135">
        <f t="shared" si="217"/>
        <v>0</v>
      </c>
      <c r="R336" s="135">
        <f t="shared" si="218"/>
        <v>0</v>
      </c>
      <c r="S336" s="135">
        <f t="shared" si="219"/>
        <v>0</v>
      </c>
      <c r="T336" s="135">
        <f t="shared" si="220"/>
        <v>0</v>
      </c>
      <c r="U336" s="135">
        <f t="shared" si="221"/>
        <v>0</v>
      </c>
      <c r="V336" s="135">
        <f t="shared" si="222"/>
        <v>0</v>
      </c>
      <c r="W336" s="135">
        <f t="shared" si="223"/>
        <v>0</v>
      </c>
      <c r="X336" s="135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6">
        <v>37500</v>
      </c>
      <c r="E337" s="137" t="s">
        <v>149</v>
      </c>
      <c r="G337" s="43">
        <v>3</v>
      </c>
      <c r="H337" s="135" t="str">
        <f t="shared" si="209"/>
        <v>Peak Day</v>
      </c>
      <c r="I337" s="42">
        <f>'DepExp. Class.'!K$73</f>
        <v>6925.0513239999991</v>
      </c>
      <c r="J337" s="135">
        <f t="shared" si="210"/>
        <v>3428.7493400439457</v>
      </c>
      <c r="K337" s="135">
        <f t="shared" si="211"/>
        <v>1743.9394326619949</v>
      </c>
      <c r="L337" s="135">
        <f t="shared" si="212"/>
        <v>23.549505540045988</v>
      </c>
      <c r="M337" s="135">
        <f t="shared" si="213"/>
        <v>877.03858712405554</v>
      </c>
      <c r="N337" s="135">
        <f t="shared" si="214"/>
        <v>851.77445862995796</v>
      </c>
      <c r="O337" s="135">
        <f t="shared" si="215"/>
        <v>0</v>
      </c>
      <c r="P337" s="135">
        <f t="shared" si="216"/>
        <v>0</v>
      </c>
      <c r="Q337" s="135">
        <f t="shared" si="217"/>
        <v>0</v>
      </c>
      <c r="R337" s="135">
        <f t="shared" si="218"/>
        <v>0</v>
      </c>
      <c r="S337" s="135">
        <f t="shared" si="219"/>
        <v>0</v>
      </c>
      <c r="T337" s="135">
        <f t="shared" si="220"/>
        <v>0</v>
      </c>
      <c r="U337" s="135">
        <f t="shared" si="221"/>
        <v>0</v>
      </c>
      <c r="V337" s="135">
        <f t="shared" si="222"/>
        <v>0</v>
      </c>
      <c r="W337" s="135">
        <f t="shared" si="223"/>
        <v>0</v>
      </c>
      <c r="X337" s="135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6">
        <v>37501</v>
      </c>
      <c r="E338" s="137" t="s">
        <v>288</v>
      </c>
      <c r="G338" s="43">
        <v>3</v>
      </c>
      <c r="H338" s="135" t="str">
        <f t="shared" si="209"/>
        <v>Peak Day</v>
      </c>
      <c r="I338" s="42">
        <f>'DepExp. Class.'!K$74</f>
        <v>2056.2534780000001</v>
      </c>
      <c r="J338" s="135">
        <f t="shared" si="210"/>
        <v>1018.0975455331613</v>
      </c>
      <c r="K338" s="135">
        <f t="shared" si="211"/>
        <v>517.82742914911205</v>
      </c>
      <c r="L338" s="135">
        <f t="shared" si="212"/>
        <v>6.9925478391876599</v>
      </c>
      <c r="M338" s="135">
        <f t="shared" si="213"/>
        <v>260.4188129066992</v>
      </c>
      <c r="N338" s="135">
        <f t="shared" si="214"/>
        <v>252.91714257184015</v>
      </c>
      <c r="O338" s="135">
        <f t="shared" si="215"/>
        <v>0</v>
      </c>
      <c r="P338" s="135">
        <f t="shared" si="216"/>
        <v>0</v>
      </c>
      <c r="Q338" s="135">
        <f t="shared" si="217"/>
        <v>0</v>
      </c>
      <c r="R338" s="135">
        <f t="shared" si="218"/>
        <v>0</v>
      </c>
      <c r="S338" s="135">
        <f t="shared" si="219"/>
        <v>0</v>
      </c>
      <c r="T338" s="135">
        <f t="shared" si="220"/>
        <v>0</v>
      </c>
      <c r="U338" s="135">
        <f t="shared" si="221"/>
        <v>0</v>
      </c>
      <c r="V338" s="135">
        <f t="shared" si="222"/>
        <v>0</v>
      </c>
      <c r="W338" s="135">
        <f t="shared" si="223"/>
        <v>0</v>
      </c>
      <c r="X338" s="135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6">
        <v>37502</v>
      </c>
      <c r="E339" s="137" t="s">
        <v>286</v>
      </c>
      <c r="G339" s="43">
        <v>3</v>
      </c>
      <c r="H339" s="135" t="str">
        <f t="shared" si="209"/>
        <v>Peak Day</v>
      </c>
      <c r="I339" s="42">
        <f>'DepExp. Class.'!K$75</f>
        <v>953.04231399999992</v>
      </c>
      <c r="J339" s="135">
        <f t="shared" si="210"/>
        <v>471.87277787191385</v>
      </c>
      <c r="K339" s="135">
        <f t="shared" si="211"/>
        <v>240.005163083761</v>
      </c>
      <c r="L339" s="135">
        <f t="shared" si="212"/>
        <v>3.240939915587151</v>
      </c>
      <c r="M339" s="135">
        <f t="shared" si="213"/>
        <v>120.70017180135494</v>
      </c>
      <c r="N339" s="135">
        <f t="shared" si="214"/>
        <v>117.22326132738311</v>
      </c>
      <c r="O339" s="135">
        <f t="shared" si="215"/>
        <v>0</v>
      </c>
      <c r="P339" s="135">
        <f t="shared" si="216"/>
        <v>0</v>
      </c>
      <c r="Q339" s="135">
        <f t="shared" si="217"/>
        <v>0</v>
      </c>
      <c r="R339" s="135">
        <f t="shared" si="218"/>
        <v>0</v>
      </c>
      <c r="S339" s="135">
        <f t="shared" si="219"/>
        <v>0</v>
      </c>
      <c r="T339" s="135">
        <f t="shared" si="220"/>
        <v>0</v>
      </c>
      <c r="U339" s="135">
        <f t="shared" si="221"/>
        <v>0</v>
      </c>
      <c r="V339" s="135">
        <f t="shared" si="222"/>
        <v>0</v>
      </c>
      <c r="W339" s="135">
        <f t="shared" si="223"/>
        <v>0</v>
      </c>
      <c r="X339" s="135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6">
        <v>37503</v>
      </c>
      <c r="E340" s="137" t="s">
        <v>289</v>
      </c>
      <c r="G340" s="43">
        <v>3</v>
      </c>
      <c r="H340" s="135" t="str">
        <f t="shared" si="209"/>
        <v>Peak Day</v>
      </c>
      <c r="I340" s="42">
        <f>'DepExp. Class.'!K$76</f>
        <v>82.504648000000017</v>
      </c>
      <c r="J340" s="135">
        <f t="shared" si="210"/>
        <v>40.849914916898911</v>
      </c>
      <c r="K340" s="135">
        <f t="shared" si="211"/>
        <v>20.777190275318983</v>
      </c>
      <c r="L340" s="135">
        <f t="shared" si="212"/>
        <v>0.28056740293345223</v>
      </c>
      <c r="M340" s="135">
        <f t="shared" si="213"/>
        <v>10.448985361640846</v>
      </c>
      <c r="N340" s="135">
        <f t="shared" si="214"/>
        <v>10.147990043207839</v>
      </c>
      <c r="O340" s="135">
        <f t="shared" si="215"/>
        <v>0</v>
      </c>
      <c r="P340" s="135">
        <f t="shared" si="216"/>
        <v>0</v>
      </c>
      <c r="Q340" s="135">
        <f t="shared" si="217"/>
        <v>0</v>
      </c>
      <c r="R340" s="135">
        <f t="shared" si="218"/>
        <v>0</v>
      </c>
      <c r="S340" s="135">
        <f t="shared" si="219"/>
        <v>0</v>
      </c>
      <c r="T340" s="135">
        <f t="shared" si="220"/>
        <v>0</v>
      </c>
      <c r="U340" s="135">
        <f t="shared" si="221"/>
        <v>0</v>
      </c>
      <c r="V340" s="135">
        <f t="shared" si="222"/>
        <v>0</v>
      </c>
      <c r="W340" s="135">
        <f t="shared" si="223"/>
        <v>0</v>
      </c>
      <c r="X340" s="135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6">
        <v>37600</v>
      </c>
      <c r="E341" s="137" t="s">
        <v>282</v>
      </c>
      <c r="G341" s="43">
        <v>3</v>
      </c>
      <c r="H341" s="135" t="str">
        <f t="shared" si="209"/>
        <v>Peak Day</v>
      </c>
      <c r="I341" s="42">
        <f>'DepExp. Class.'!K$77</f>
        <v>1035250.3239195559</v>
      </c>
      <c r="J341" s="135">
        <f t="shared" si="210"/>
        <v>512575.82057444676</v>
      </c>
      <c r="K341" s="135">
        <f t="shared" si="211"/>
        <v>260707.65083031708</v>
      </c>
      <c r="L341" s="135">
        <f t="shared" si="212"/>
        <v>3520.4985635248686</v>
      </c>
      <c r="M341" s="135">
        <f t="shared" si="213"/>
        <v>131111.58877096695</v>
      </c>
      <c r="N341" s="135">
        <f t="shared" si="214"/>
        <v>127334.7651803004</v>
      </c>
      <c r="O341" s="135">
        <f t="shared" si="215"/>
        <v>0</v>
      </c>
      <c r="P341" s="135">
        <f t="shared" si="216"/>
        <v>0</v>
      </c>
      <c r="Q341" s="135">
        <f t="shared" si="217"/>
        <v>0</v>
      </c>
      <c r="R341" s="135">
        <f t="shared" si="218"/>
        <v>0</v>
      </c>
      <c r="S341" s="135">
        <f t="shared" si="219"/>
        <v>0</v>
      </c>
      <c r="T341" s="135">
        <f t="shared" si="220"/>
        <v>0</v>
      </c>
      <c r="U341" s="135">
        <f t="shared" si="221"/>
        <v>0</v>
      </c>
      <c r="V341" s="135">
        <f t="shared" si="222"/>
        <v>0</v>
      </c>
      <c r="W341" s="135">
        <f t="shared" si="223"/>
        <v>0</v>
      </c>
      <c r="X341" s="135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6">
        <v>37601</v>
      </c>
      <c r="E342" s="137" t="s">
        <v>283</v>
      </c>
      <c r="G342" s="43">
        <v>3</v>
      </c>
      <c r="H342" s="135" t="str">
        <f t="shared" si="209"/>
        <v>Peak Day</v>
      </c>
      <c r="I342" s="42">
        <f>'DepExp. Class.'!K$78</f>
        <v>2937274.7864633435</v>
      </c>
      <c r="J342" s="135">
        <f t="shared" si="210"/>
        <v>1454311.0966860917</v>
      </c>
      <c r="K342" s="135">
        <f t="shared" si="211"/>
        <v>739695.50332783454</v>
      </c>
      <c r="L342" s="135">
        <f t="shared" si="212"/>
        <v>9988.5712928552894</v>
      </c>
      <c r="M342" s="135">
        <f t="shared" si="213"/>
        <v>371997.72365397174</v>
      </c>
      <c r="N342" s="135">
        <f t="shared" si="214"/>
        <v>361281.89150259068</v>
      </c>
      <c r="O342" s="135">
        <f t="shared" si="215"/>
        <v>0</v>
      </c>
      <c r="P342" s="135">
        <f t="shared" si="216"/>
        <v>0</v>
      </c>
      <c r="Q342" s="135">
        <f t="shared" si="217"/>
        <v>0</v>
      </c>
      <c r="R342" s="135">
        <f t="shared" si="218"/>
        <v>0</v>
      </c>
      <c r="S342" s="135">
        <f t="shared" si="219"/>
        <v>0</v>
      </c>
      <c r="T342" s="135">
        <f t="shared" si="220"/>
        <v>0</v>
      </c>
      <c r="U342" s="135">
        <f t="shared" si="221"/>
        <v>0</v>
      </c>
      <c r="V342" s="135">
        <f t="shared" si="222"/>
        <v>0</v>
      </c>
      <c r="W342" s="135">
        <f t="shared" si="223"/>
        <v>0</v>
      </c>
      <c r="X342" s="135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6">
        <v>37602</v>
      </c>
      <c r="E343" s="137" t="s">
        <v>290</v>
      </c>
      <c r="G343" s="43">
        <v>3</v>
      </c>
      <c r="H343" s="135" t="str">
        <f t="shared" si="209"/>
        <v>Peak Day</v>
      </c>
      <c r="I343" s="42">
        <f>'DepExp. Class.'!K$79</f>
        <v>2634236.5547177293</v>
      </c>
      <c r="J343" s="135">
        <f t="shared" si="210"/>
        <v>1304270.0228380363</v>
      </c>
      <c r="K343" s="135">
        <f t="shared" si="211"/>
        <v>663381.22098976746</v>
      </c>
      <c r="L343" s="135">
        <f t="shared" si="212"/>
        <v>8958.0517799375139</v>
      </c>
      <c r="M343" s="135">
        <f t="shared" si="213"/>
        <v>333618.7701733454</v>
      </c>
      <c r="N343" s="135">
        <f t="shared" si="214"/>
        <v>324008.48893664312</v>
      </c>
      <c r="O343" s="135">
        <f t="shared" si="215"/>
        <v>0</v>
      </c>
      <c r="P343" s="135">
        <f t="shared" si="216"/>
        <v>0</v>
      </c>
      <c r="Q343" s="135">
        <f t="shared" si="217"/>
        <v>0</v>
      </c>
      <c r="R343" s="135">
        <f t="shared" si="218"/>
        <v>0</v>
      </c>
      <c r="S343" s="135">
        <f t="shared" si="219"/>
        <v>0</v>
      </c>
      <c r="T343" s="135">
        <f t="shared" si="220"/>
        <v>0</v>
      </c>
      <c r="U343" s="135">
        <f t="shared" si="221"/>
        <v>0</v>
      </c>
      <c r="V343" s="135">
        <f t="shared" si="222"/>
        <v>0</v>
      </c>
      <c r="W343" s="135">
        <f t="shared" si="223"/>
        <v>0</v>
      </c>
      <c r="X343" s="135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6">
        <v>37800</v>
      </c>
      <c r="E344" s="137" t="s">
        <v>291</v>
      </c>
      <c r="G344" s="43">
        <v>3</v>
      </c>
      <c r="H344" s="135" t="str">
        <f t="shared" si="209"/>
        <v>Peak Day</v>
      </c>
      <c r="I344" s="42">
        <f>'DepExp. Class.'!K$80</f>
        <v>397763.51553833036</v>
      </c>
      <c r="J344" s="135">
        <f t="shared" si="210"/>
        <v>196941.70159707111</v>
      </c>
      <c r="K344" s="135">
        <f t="shared" si="211"/>
        <v>100169.00195634659</v>
      </c>
      <c r="L344" s="135">
        <f t="shared" si="212"/>
        <v>1352.644720528584</v>
      </c>
      <c r="M344" s="135">
        <f t="shared" si="213"/>
        <v>50375.648548368015</v>
      </c>
      <c r="N344" s="135">
        <f t="shared" si="214"/>
        <v>48924.518716016122</v>
      </c>
      <c r="O344" s="135">
        <f t="shared" si="215"/>
        <v>0</v>
      </c>
      <c r="P344" s="135">
        <f t="shared" si="216"/>
        <v>0</v>
      </c>
      <c r="Q344" s="135">
        <f t="shared" si="217"/>
        <v>0</v>
      </c>
      <c r="R344" s="135">
        <f t="shared" si="218"/>
        <v>0</v>
      </c>
      <c r="S344" s="135">
        <f t="shared" si="219"/>
        <v>0</v>
      </c>
      <c r="T344" s="135">
        <f t="shared" si="220"/>
        <v>0</v>
      </c>
      <c r="U344" s="135">
        <f t="shared" si="221"/>
        <v>0</v>
      </c>
      <c r="V344" s="135">
        <f t="shared" si="222"/>
        <v>0</v>
      </c>
      <c r="W344" s="135">
        <f t="shared" si="223"/>
        <v>0</v>
      </c>
      <c r="X344" s="135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6">
        <v>37900</v>
      </c>
      <c r="E345" s="137" t="s">
        <v>292</v>
      </c>
      <c r="G345" s="43">
        <v>3</v>
      </c>
      <c r="H345" s="135" t="str">
        <f t="shared" si="209"/>
        <v>Peak Day</v>
      </c>
      <c r="I345" s="42">
        <f>'DepExp. Class.'!K$81</f>
        <v>144583.61554025693</v>
      </c>
      <c r="J345" s="135">
        <f t="shared" si="210"/>
        <v>71586.614043818685</v>
      </c>
      <c r="K345" s="135">
        <f t="shared" si="211"/>
        <v>36410.570356878372</v>
      </c>
      <c r="L345" s="135">
        <f t="shared" si="212"/>
        <v>491.67471775479368</v>
      </c>
      <c r="M345" s="135">
        <f t="shared" si="213"/>
        <v>18311.114815170804</v>
      </c>
      <c r="N345" s="135">
        <f t="shared" si="214"/>
        <v>17783.641606634297</v>
      </c>
      <c r="O345" s="135">
        <f t="shared" si="215"/>
        <v>0</v>
      </c>
      <c r="P345" s="135">
        <f t="shared" si="216"/>
        <v>0</v>
      </c>
      <c r="Q345" s="135">
        <f t="shared" si="217"/>
        <v>0</v>
      </c>
      <c r="R345" s="135">
        <f t="shared" si="218"/>
        <v>0</v>
      </c>
      <c r="S345" s="135">
        <f t="shared" si="219"/>
        <v>0</v>
      </c>
      <c r="T345" s="135">
        <f t="shared" si="220"/>
        <v>0</v>
      </c>
      <c r="U345" s="135">
        <f t="shared" si="221"/>
        <v>0</v>
      </c>
      <c r="V345" s="135">
        <f t="shared" si="222"/>
        <v>0</v>
      </c>
      <c r="W345" s="135">
        <f t="shared" si="223"/>
        <v>0</v>
      </c>
      <c r="X345" s="135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6">
        <v>37905</v>
      </c>
      <c r="E346" s="137" t="s">
        <v>293</v>
      </c>
      <c r="G346" s="43">
        <v>3</v>
      </c>
      <c r="H346" s="135" t="str">
        <f t="shared" si="209"/>
        <v>Peak Day</v>
      </c>
      <c r="I346" s="42">
        <f>'DepExp. Class.'!K$82</f>
        <v>81543.758417949182</v>
      </c>
      <c r="J346" s="135">
        <f t="shared" si="210"/>
        <v>40374.156779353601</v>
      </c>
      <c r="K346" s="135">
        <f t="shared" si="211"/>
        <v>20535.208930463821</v>
      </c>
      <c r="L346" s="135">
        <f t="shared" si="212"/>
        <v>277.29977739868463</v>
      </c>
      <c r="M346" s="135">
        <f t="shared" si="213"/>
        <v>10327.291355055879</v>
      </c>
      <c r="N346" s="135">
        <f t="shared" si="214"/>
        <v>10029.801575677209</v>
      </c>
      <c r="O346" s="135">
        <f t="shared" si="215"/>
        <v>0</v>
      </c>
      <c r="P346" s="135">
        <f t="shared" si="216"/>
        <v>0</v>
      </c>
      <c r="Q346" s="135">
        <f t="shared" si="217"/>
        <v>0</v>
      </c>
      <c r="R346" s="135">
        <f t="shared" si="218"/>
        <v>0</v>
      </c>
      <c r="S346" s="135">
        <f t="shared" si="219"/>
        <v>0</v>
      </c>
      <c r="T346" s="135">
        <f t="shared" si="220"/>
        <v>0</v>
      </c>
      <c r="U346" s="135">
        <f t="shared" si="221"/>
        <v>0</v>
      </c>
      <c r="V346" s="135">
        <f t="shared" si="222"/>
        <v>0</v>
      </c>
      <c r="W346" s="135">
        <f t="shared" si="223"/>
        <v>0</v>
      </c>
      <c r="X346" s="135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6">
        <v>38000</v>
      </c>
      <c r="E347" s="137" t="s">
        <v>52</v>
      </c>
      <c r="G347" s="43">
        <v>99</v>
      </c>
      <c r="H347" s="135" t="str">
        <f t="shared" si="209"/>
        <v>-</v>
      </c>
      <c r="I347" s="42">
        <f>'DepExp. Class.'!K$83</f>
        <v>0</v>
      </c>
      <c r="J347" s="135">
        <f t="shared" si="210"/>
        <v>0</v>
      </c>
      <c r="K347" s="135">
        <f t="shared" si="211"/>
        <v>0</v>
      </c>
      <c r="L347" s="135">
        <f t="shared" si="212"/>
        <v>0</v>
      </c>
      <c r="M347" s="135">
        <f t="shared" si="213"/>
        <v>0</v>
      </c>
      <c r="N347" s="135">
        <f t="shared" si="214"/>
        <v>0</v>
      </c>
      <c r="O347" s="135">
        <f t="shared" si="215"/>
        <v>0</v>
      </c>
      <c r="P347" s="135">
        <f t="shared" si="216"/>
        <v>0</v>
      </c>
      <c r="Q347" s="135">
        <f t="shared" si="217"/>
        <v>0</v>
      </c>
      <c r="R347" s="135">
        <f t="shared" si="218"/>
        <v>0</v>
      </c>
      <c r="S347" s="135">
        <f t="shared" si="219"/>
        <v>0</v>
      </c>
      <c r="T347" s="135">
        <f t="shared" si="220"/>
        <v>0</v>
      </c>
      <c r="U347" s="135">
        <f t="shared" si="221"/>
        <v>0</v>
      </c>
      <c r="V347" s="135">
        <f t="shared" si="222"/>
        <v>0</v>
      </c>
      <c r="W347" s="135">
        <f t="shared" si="223"/>
        <v>0</v>
      </c>
      <c r="X347" s="135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6">
        <v>38100</v>
      </c>
      <c r="E348" s="137" t="s">
        <v>51</v>
      </c>
      <c r="G348" s="43">
        <v>99</v>
      </c>
      <c r="H348" s="135" t="str">
        <f t="shared" si="209"/>
        <v>-</v>
      </c>
      <c r="I348" s="42">
        <f>'DepExp. Class.'!K$84</f>
        <v>0</v>
      </c>
      <c r="J348" s="135">
        <f t="shared" si="210"/>
        <v>0</v>
      </c>
      <c r="K348" s="135">
        <f t="shared" si="211"/>
        <v>0</v>
      </c>
      <c r="L348" s="135">
        <f t="shared" si="212"/>
        <v>0</v>
      </c>
      <c r="M348" s="135">
        <f t="shared" si="213"/>
        <v>0</v>
      </c>
      <c r="N348" s="135">
        <f t="shared" si="214"/>
        <v>0</v>
      </c>
      <c r="O348" s="135">
        <f t="shared" si="215"/>
        <v>0</v>
      </c>
      <c r="P348" s="135">
        <f t="shared" si="216"/>
        <v>0</v>
      </c>
      <c r="Q348" s="135">
        <f t="shared" si="217"/>
        <v>0</v>
      </c>
      <c r="R348" s="135">
        <f t="shared" si="218"/>
        <v>0</v>
      </c>
      <c r="S348" s="135">
        <f t="shared" si="219"/>
        <v>0</v>
      </c>
      <c r="T348" s="135">
        <f t="shared" si="220"/>
        <v>0</v>
      </c>
      <c r="U348" s="135">
        <f t="shared" si="221"/>
        <v>0</v>
      </c>
      <c r="V348" s="135">
        <f t="shared" si="222"/>
        <v>0</v>
      </c>
      <c r="W348" s="135">
        <f t="shared" si="223"/>
        <v>0</v>
      </c>
      <c r="X348" s="135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6">
        <v>38200</v>
      </c>
      <c r="E349" s="137" t="s">
        <v>294</v>
      </c>
      <c r="G349" s="43">
        <v>99</v>
      </c>
      <c r="H349" s="135" t="str">
        <f t="shared" si="209"/>
        <v>-</v>
      </c>
      <c r="I349" s="42">
        <f>'DepExp. Class.'!K$85</f>
        <v>0</v>
      </c>
      <c r="J349" s="135">
        <f t="shared" si="210"/>
        <v>0</v>
      </c>
      <c r="K349" s="135">
        <f t="shared" si="211"/>
        <v>0</v>
      </c>
      <c r="L349" s="135">
        <f t="shared" si="212"/>
        <v>0</v>
      </c>
      <c r="M349" s="135">
        <f t="shared" si="213"/>
        <v>0</v>
      </c>
      <c r="N349" s="135">
        <f t="shared" si="214"/>
        <v>0</v>
      </c>
      <c r="O349" s="135">
        <f t="shared" si="215"/>
        <v>0</v>
      </c>
      <c r="P349" s="135">
        <f t="shared" si="216"/>
        <v>0</v>
      </c>
      <c r="Q349" s="135">
        <f t="shared" si="217"/>
        <v>0</v>
      </c>
      <c r="R349" s="135">
        <f t="shared" si="218"/>
        <v>0</v>
      </c>
      <c r="S349" s="135">
        <f t="shared" si="219"/>
        <v>0</v>
      </c>
      <c r="T349" s="135">
        <f t="shared" si="220"/>
        <v>0</v>
      </c>
      <c r="U349" s="135">
        <f t="shared" si="221"/>
        <v>0</v>
      </c>
      <c r="V349" s="135">
        <f t="shared" si="222"/>
        <v>0</v>
      </c>
      <c r="W349" s="135">
        <f t="shared" si="223"/>
        <v>0</v>
      </c>
      <c r="X349" s="135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6">
        <v>38300</v>
      </c>
      <c r="E350" s="137" t="s">
        <v>295</v>
      </c>
      <c r="G350" s="43">
        <v>99</v>
      </c>
      <c r="H350" s="135" t="str">
        <f t="shared" si="209"/>
        <v>-</v>
      </c>
      <c r="I350" s="42">
        <f>'DepExp. Class.'!K$86</f>
        <v>0</v>
      </c>
      <c r="J350" s="135">
        <f t="shared" si="210"/>
        <v>0</v>
      </c>
      <c r="K350" s="135">
        <f t="shared" si="211"/>
        <v>0</v>
      </c>
      <c r="L350" s="135">
        <f t="shared" si="212"/>
        <v>0</v>
      </c>
      <c r="M350" s="135">
        <f t="shared" si="213"/>
        <v>0</v>
      </c>
      <c r="N350" s="135">
        <f t="shared" si="214"/>
        <v>0</v>
      </c>
      <c r="O350" s="135">
        <f t="shared" si="215"/>
        <v>0</v>
      </c>
      <c r="P350" s="135">
        <f t="shared" si="216"/>
        <v>0</v>
      </c>
      <c r="Q350" s="135">
        <f t="shared" si="217"/>
        <v>0</v>
      </c>
      <c r="R350" s="135">
        <f t="shared" si="218"/>
        <v>0</v>
      </c>
      <c r="S350" s="135">
        <f t="shared" si="219"/>
        <v>0</v>
      </c>
      <c r="T350" s="135">
        <f t="shared" si="220"/>
        <v>0</v>
      </c>
      <c r="U350" s="135">
        <f t="shared" si="221"/>
        <v>0</v>
      </c>
      <c r="V350" s="135">
        <f t="shared" si="222"/>
        <v>0</v>
      </c>
      <c r="W350" s="135">
        <f t="shared" si="223"/>
        <v>0</v>
      </c>
      <c r="X350" s="135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6">
        <v>38400</v>
      </c>
      <c r="E351" s="137" t="s">
        <v>296</v>
      </c>
      <c r="G351" s="43">
        <v>99</v>
      </c>
      <c r="H351" s="135" t="str">
        <f t="shared" si="209"/>
        <v>-</v>
      </c>
      <c r="I351" s="42">
        <f>'DepExp. Class.'!K$87</f>
        <v>0</v>
      </c>
      <c r="J351" s="135">
        <f t="shared" si="210"/>
        <v>0</v>
      </c>
      <c r="K351" s="135">
        <f t="shared" si="211"/>
        <v>0</v>
      </c>
      <c r="L351" s="135">
        <f t="shared" si="212"/>
        <v>0</v>
      </c>
      <c r="M351" s="135">
        <f t="shared" si="213"/>
        <v>0</v>
      </c>
      <c r="N351" s="135">
        <f t="shared" si="214"/>
        <v>0</v>
      </c>
      <c r="O351" s="135">
        <f t="shared" si="215"/>
        <v>0</v>
      </c>
      <c r="P351" s="135">
        <f t="shared" si="216"/>
        <v>0</v>
      </c>
      <c r="Q351" s="135">
        <f t="shared" si="217"/>
        <v>0</v>
      </c>
      <c r="R351" s="135">
        <f t="shared" si="218"/>
        <v>0</v>
      </c>
      <c r="S351" s="135">
        <f t="shared" si="219"/>
        <v>0</v>
      </c>
      <c r="T351" s="135">
        <f t="shared" si="220"/>
        <v>0</v>
      </c>
      <c r="U351" s="135">
        <f t="shared" si="221"/>
        <v>0</v>
      </c>
      <c r="V351" s="135">
        <f t="shared" si="222"/>
        <v>0</v>
      </c>
      <c r="W351" s="135">
        <f t="shared" si="223"/>
        <v>0</v>
      </c>
      <c r="X351" s="135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6">
        <v>38500</v>
      </c>
      <c r="E352" s="137" t="s">
        <v>297</v>
      </c>
      <c r="G352" s="43">
        <v>99</v>
      </c>
      <c r="H352" s="135" t="str">
        <f t="shared" si="209"/>
        <v>-</v>
      </c>
      <c r="I352" s="42">
        <f>'DepExp. Class.'!K$88</f>
        <v>0</v>
      </c>
      <c r="J352" s="135">
        <f t="shared" si="210"/>
        <v>0</v>
      </c>
      <c r="K352" s="135">
        <f t="shared" si="211"/>
        <v>0</v>
      </c>
      <c r="L352" s="135">
        <f t="shared" si="212"/>
        <v>0</v>
      </c>
      <c r="M352" s="135">
        <f t="shared" si="213"/>
        <v>0</v>
      </c>
      <c r="N352" s="135">
        <f t="shared" si="214"/>
        <v>0</v>
      </c>
      <c r="O352" s="135">
        <f t="shared" si="215"/>
        <v>0</v>
      </c>
      <c r="P352" s="135">
        <f t="shared" si="216"/>
        <v>0</v>
      </c>
      <c r="Q352" s="135">
        <f t="shared" si="217"/>
        <v>0</v>
      </c>
      <c r="R352" s="135">
        <f t="shared" si="218"/>
        <v>0</v>
      </c>
      <c r="S352" s="135">
        <f t="shared" si="219"/>
        <v>0</v>
      </c>
      <c r="T352" s="135">
        <f t="shared" si="220"/>
        <v>0</v>
      </c>
      <c r="U352" s="135">
        <f t="shared" si="221"/>
        <v>0</v>
      </c>
      <c r="V352" s="135">
        <f t="shared" si="222"/>
        <v>0</v>
      </c>
      <c r="W352" s="135">
        <f t="shared" si="223"/>
        <v>0</v>
      </c>
      <c r="X352" s="135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6">
        <v>38600</v>
      </c>
      <c r="E353" s="137" t="s">
        <v>298</v>
      </c>
      <c r="G353" s="43">
        <v>99</v>
      </c>
      <c r="H353" s="135" t="str">
        <f t="shared" si="209"/>
        <v>-</v>
      </c>
      <c r="I353" s="42">
        <f>'DepExp. Class.'!K$89</f>
        <v>0</v>
      </c>
      <c r="J353" s="135">
        <f t="shared" si="210"/>
        <v>0</v>
      </c>
      <c r="K353" s="135">
        <f t="shared" si="211"/>
        <v>0</v>
      </c>
      <c r="L353" s="135">
        <f t="shared" si="212"/>
        <v>0</v>
      </c>
      <c r="M353" s="135">
        <f t="shared" si="213"/>
        <v>0</v>
      </c>
      <c r="N353" s="135">
        <f t="shared" si="214"/>
        <v>0</v>
      </c>
      <c r="O353" s="135">
        <f t="shared" si="215"/>
        <v>0</v>
      </c>
      <c r="P353" s="135">
        <f t="shared" si="216"/>
        <v>0</v>
      </c>
      <c r="Q353" s="135">
        <f t="shared" si="217"/>
        <v>0</v>
      </c>
      <c r="R353" s="135">
        <f t="shared" si="218"/>
        <v>0</v>
      </c>
      <c r="S353" s="135">
        <f t="shared" si="219"/>
        <v>0</v>
      </c>
      <c r="T353" s="135">
        <f t="shared" si="220"/>
        <v>0</v>
      </c>
      <c r="U353" s="135">
        <f t="shared" si="221"/>
        <v>0</v>
      </c>
      <c r="V353" s="135">
        <f t="shared" si="222"/>
        <v>0</v>
      </c>
      <c r="W353" s="135">
        <f t="shared" si="223"/>
        <v>0</v>
      </c>
      <c r="X353" s="135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5"/>
      <c r="I354" s="42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8"/>
      <c r="H355" s="44"/>
      <c r="I355" s="42">
        <f>'DepExp. Class.'!K$91</f>
        <v>7288288.6770696426</v>
      </c>
      <c r="J355" s="135">
        <f>SUM(J333:J353)</f>
        <v>3608596.3586935438</v>
      </c>
      <c r="K355" s="135">
        <f t="shared" ref="K355:X355" si="227">SUM(K333:K353)</f>
        <v>1835413.6923889283</v>
      </c>
      <c r="L355" s="135">
        <f t="shared" si="227"/>
        <v>24784.739714963885</v>
      </c>
      <c r="M355" s="135">
        <f t="shared" si="227"/>
        <v>923041.5927368527</v>
      </c>
      <c r="N355" s="135">
        <f t="shared" si="227"/>
        <v>896452.29353535501</v>
      </c>
      <c r="O355" s="135">
        <f t="shared" si="227"/>
        <v>0</v>
      </c>
      <c r="P355" s="135">
        <f t="shared" si="227"/>
        <v>0</v>
      </c>
      <c r="Q355" s="135">
        <f t="shared" si="227"/>
        <v>0</v>
      </c>
      <c r="R355" s="135">
        <f t="shared" si="227"/>
        <v>0</v>
      </c>
      <c r="S355" s="135">
        <f t="shared" si="227"/>
        <v>0</v>
      </c>
      <c r="T355" s="135">
        <f t="shared" si="227"/>
        <v>0</v>
      </c>
      <c r="U355" s="135">
        <f t="shared" si="227"/>
        <v>0</v>
      </c>
      <c r="V355" s="135">
        <f t="shared" si="227"/>
        <v>0</v>
      </c>
      <c r="W355" s="135">
        <f t="shared" si="227"/>
        <v>0</v>
      </c>
      <c r="X355" s="135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8"/>
      <c r="H356" s="44"/>
      <c r="I356" s="44"/>
      <c r="J356" s="44"/>
      <c r="K356" s="44"/>
      <c r="L356" s="44"/>
      <c r="M356" s="44"/>
      <c r="N356" s="131"/>
      <c r="O356" s="131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8"/>
      <c r="H357" s="44"/>
      <c r="I357" s="44"/>
      <c r="J357" s="42"/>
      <c r="K357" s="131"/>
      <c r="L357" s="131"/>
      <c r="M357" s="131"/>
      <c r="N357" s="45"/>
      <c r="O357" s="45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0"/>
      <c r="H358" s="148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1"/>
      <c r="U358" s="131"/>
      <c r="V358" s="131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8">
        <v>38900</v>
      </c>
      <c r="E359" s="137" t="s">
        <v>125</v>
      </c>
      <c r="G359" s="43">
        <v>6.4</v>
      </c>
      <c r="H359" s="135" t="str">
        <f t="shared" ref="H359:H392" si="228">VLOOKUP($G359,alloc,3)</f>
        <v>P, S, T &amp; D Plant - Demand</v>
      </c>
      <c r="I359" s="42">
        <f>'DepExp. Class.'!K$95</f>
        <v>0</v>
      </c>
      <c r="J359" s="135">
        <f t="shared" ref="J359:J392" si="229">$I359*VLOOKUP($G359,alloc,6)</f>
        <v>0</v>
      </c>
      <c r="K359" s="135">
        <f t="shared" ref="K359:K392" si="230">$I359*VLOOKUP($G359,alloc,7)</f>
        <v>0</v>
      </c>
      <c r="L359" s="135">
        <f t="shared" ref="L359:L392" si="231">$I359*VLOOKUP($G359,alloc,8)</f>
        <v>0</v>
      </c>
      <c r="M359" s="135">
        <f t="shared" ref="M359:M392" si="232">$I359*VLOOKUP($G359,alloc,9)</f>
        <v>0</v>
      </c>
      <c r="N359" s="135">
        <f t="shared" ref="N359:N392" si="233">$I359*VLOOKUP($G359,alloc,10)</f>
        <v>0</v>
      </c>
      <c r="O359" s="135">
        <f t="shared" ref="O359:O392" si="234">$I359*VLOOKUP($G359,alloc,11)</f>
        <v>0</v>
      </c>
      <c r="P359" s="135">
        <f t="shared" ref="P359:P392" si="235">$I359*VLOOKUP($G359,alloc,12)</f>
        <v>0</v>
      </c>
      <c r="Q359" s="135">
        <f t="shared" ref="Q359:Q392" si="236">$I359*VLOOKUP($G359,alloc,13)</f>
        <v>0</v>
      </c>
      <c r="R359" s="135">
        <f t="shared" ref="R359:R392" si="237">$I359*VLOOKUP($G359,alloc,14)</f>
        <v>0</v>
      </c>
      <c r="S359" s="135">
        <f t="shared" ref="S359:S392" si="238">$I359*VLOOKUP($G359,alloc,15)</f>
        <v>0</v>
      </c>
      <c r="T359" s="135">
        <f t="shared" ref="T359:T392" si="239">$I359*VLOOKUP($G359,alloc,16)</f>
        <v>0</v>
      </c>
      <c r="U359" s="135">
        <f t="shared" ref="U359:U392" si="240">$I359*VLOOKUP($G359,alloc,17)</f>
        <v>0</v>
      </c>
      <c r="V359" s="135">
        <f t="shared" ref="V359:V392" si="241">$I359*VLOOKUP($G359,alloc,18)</f>
        <v>0</v>
      </c>
      <c r="W359" s="135">
        <f t="shared" ref="W359:W392" si="242">$I359*VLOOKUP($G359,alloc,19)</f>
        <v>0</v>
      </c>
      <c r="X359" s="135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8">
        <v>39000</v>
      </c>
      <c r="E360" s="137" t="s">
        <v>302</v>
      </c>
      <c r="G360" s="43">
        <v>6.4</v>
      </c>
      <c r="H360" s="135" t="str">
        <f t="shared" si="228"/>
        <v>P, S, T &amp; D Plant - Demand</v>
      </c>
      <c r="I360" s="42">
        <f>'DepExp. Class.'!K$96</f>
        <v>153659.01813074507</v>
      </c>
      <c r="J360" s="135">
        <f t="shared" si="229"/>
        <v>76080.050870045045</v>
      </c>
      <c r="K360" s="135">
        <f t="shared" si="230"/>
        <v>38696.033915824701</v>
      </c>
      <c r="L360" s="135">
        <f t="shared" si="231"/>
        <v>522.5367624651567</v>
      </c>
      <c r="M360" s="135">
        <f t="shared" si="232"/>
        <v>19460.489439725381</v>
      </c>
      <c r="N360" s="135">
        <f t="shared" si="233"/>
        <v>18899.907142684777</v>
      </c>
      <c r="O360" s="135">
        <f t="shared" si="234"/>
        <v>0</v>
      </c>
      <c r="P360" s="135">
        <f t="shared" si="235"/>
        <v>0</v>
      </c>
      <c r="Q360" s="135">
        <f t="shared" si="236"/>
        <v>0</v>
      </c>
      <c r="R360" s="135">
        <f t="shared" si="237"/>
        <v>0</v>
      </c>
      <c r="S360" s="135">
        <f t="shared" si="238"/>
        <v>0</v>
      </c>
      <c r="T360" s="135">
        <f t="shared" si="239"/>
        <v>0</v>
      </c>
      <c r="U360" s="135">
        <f t="shared" si="240"/>
        <v>0</v>
      </c>
      <c r="V360" s="135">
        <f t="shared" si="241"/>
        <v>0</v>
      </c>
      <c r="W360" s="135">
        <f t="shared" si="242"/>
        <v>0</v>
      </c>
      <c r="X360" s="135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8">
        <v>39001</v>
      </c>
      <c r="E361" s="137" t="s">
        <v>149</v>
      </c>
      <c r="G361" s="43">
        <v>6.4</v>
      </c>
      <c r="H361" s="135" t="str">
        <f t="shared" si="228"/>
        <v>P, S, T &amp; D Plant - Demand</v>
      </c>
      <c r="I361" s="42">
        <f>'DepExp. Class.'!K$97</f>
        <v>3721.1902508494563</v>
      </c>
      <c r="J361" s="135">
        <f t="shared" si="229"/>
        <v>1842.4453509188227</v>
      </c>
      <c r="K361" s="135">
        <f t="shared" si="230"/>
        <v>937.10936010006492</v>
      </c>
      <c r="L361" s="135">
        <f t="shared" si="231"/>
        <v>12.654374145104079</v>
      </c>
      <c r="M361" s="135">
        <f t="shared" si="232"/>
        <v>471.27844796097526</v>
      </c>
      <c r="N361" s="135">
        <f t="shared" si="233"/>
        <v>457.70271772448928</v>
      </c>
      <c r="O361" s="135">
        <f t="shared" si="234"/>
        <v>0</v>
      </c>
      <c r="P361" s="135">
        <f t="shared" si="235"/>
        <v>0</v>
      </c>
      <c r="Q361" s="135">
        <f t="shared" si="236"/>
        <v>0</v>
      </c>
      <c r="R361" s="135">
        <f t="shared" si="237"/>
        <v>0</v>
      </c>
      <c r="S361" s="135">
        <f t="shared" si="238"/>
        <v>0</v>
      </c>
      <c r="T361" s="135">
        <f t="shared" si="239"/>
        <v>0</v>
      </c>
      <c r="U361" s="135">
        <f t="shared" si="240"/>
        <v>0</v>
      </c>
      <c r="V361" s="135">
        <f t="shared" si="241"/>
        <v>0</v>
      </c>
      <c r="W361" s="135">
        <f t="shared" si="242"/>
        <v>0</v>
      </c>
      <c r="X361" s="135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8">
        <v>39002</v>
      </c>
      <c r="E362" s="137" t="s">
        <v>289</v>
      </c>
      <c r="G362" s="43">
        <v>6.4</v>
      </c>
      <c r="H362" s="135" t="str">
        <f t="shared" si="228"/>
        <v>P, S, T &amp; D Plant - Demand</v>
      </c>
      <c r="I362" s="42">
        <f>'DepExp. Class.'!K$98</f>
        <v>15244.590943679463</v>
      </c>
      <c r="J362" s="135">
        <f t="shared" si="229"/>
        <v>7547.9413352837219</v>
      </c>
      <c r="K362" s="135">
        <f t="shared" si="230"/>
        <v>3839.0536095158254</v>
      </c>
      <c r="L362" s="135">
        <f t="shared" si="231"/>
        <v>51.841143420804244</v>
      </c>
      <c r="M362" s="135">
        <f t="shared" si="232"/>
        <v>1930.6852580561188</v>
      </c>
      <c r="N362" s="135">
        <f t="shared" si="233"/>
        <v>1875.0695974029913</v>
      </c>
      <c r="O362" s="135">
        <f t="shared" si="234"/>
        <v>0</v>
      </c>
      <c r="P362" s="135">
        <f t="shared" si="235"/>
        <v>0</v>
      </c>
      <c r="Q362" s="135">
        <f t="shared" si="236"/>
        <v>0</v>
      </c>
      <c r="R362" s="135">
        <f t="shared" si="237"/>
        <v>0</v>
      </c>
      <c r="S362" s="135">
        <f t="shared" si="238"/>
        <v>0</v>
      </c>
      <c r="T362" s="135">
        <f t="shared" si="239"/>
        <v>0</v>
      </c>
      <c r="U362" s="135">
        <f t="shared" si="240"/>
        <v>0</v>
      </c>
      <c r="V362" s="135">
        <f t="shared" si="241"/>
        <v>0</v>
      </c>
      <c r="W362" s="135">
        <f t="shared" si="242"/>
        <v>0</v>
      </c>
      <c r="X362" s="135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8">
        <v>39003</v>
      </c>
      <c r="E363" s="137" t="s">
        <v>304</v>
      </c>
      <c r="G363" s="43">
        <v>6.4</v>
      </c>
      <c r="H363" s="135" t="str">
        <f t="shared" si="228"/>
        <v>P, S, T &amp; D Plant - Demand</v>
      </c>
      <c r="I363" s="42">
        <f>'DepExp. Class.'!K$99</f>
        <v>278.46861312180607</v>
      </c>
      <c r="J363" s="135">
        <f t="shared" si="229"/>
        <v>137.8761006658996</v>
      </c>
      <c r="K363" s="135">
        <f t="shared" si="230"/>
        <v>70.126901947826639</v>
      </c>
      <c r="L363" s="135">
        <f t="shared" si="231"/>
        <v>0.946967443362286</v>
      </c>
      <c r="M363" s="135">
        <f t="shared" si="232"/>
        <v>35.267279271177287</v>
      </c>
      <c r="N363" s="135">
        <f t="shared" si="233"/>
        <v>34.251363793540243</v>
      </c>
      <c r="O363" s="135">
        <f t="shared" si="234"/>
        <v>0</v>
      </c>
      <c r="P363" s="135">
        <f t="shared" si="235"/>
        <v>0</v>
      </c>
      <c r="Q363" s="135">
        <f t="shared" si="236"/>
        <v>0</v>
      </c>
      <c r="R363" s="135">
        <f t="shared" si="237"/>
        <v>0</v>
      </c>
      <c r="S363" s="135">
        <f t="shared" si="238"/>
        <v>0</v>
      </c>
      <c r="T363" s="135">
        <f t="shared" si="239"/>
        <v>0</v>
      </c>
      <c r="U363" s="135">
        <f t="shared" si="240"/>
        <v>0</v>
      </c>
      <c r="V363" s="135">
        <f t="shared" si="241"/>
        <v>0</v>
      </c>
      <c r="W363" s="135">
        <f t="shared" si="242"/>
        <v>0</v>
      </c>
      <c r="X363" s="135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8">
        <v>39004</v>
      </c>
      <c r="E364" s="137" t="s">
        <v>305</v>
      </c>
      <c r="G364" s="43">
        <v>6.4</v>
      </c>
      <c r="H364" s="135" t="str">
        <f t="shared" si="228"/>
        <v>P, S, T &amp; D Plant - Demand</v>
      </c>
      <c r="I364" s="42">
        <f>'DepExp. Class.'!K$100</f>
        <v>55540.267898056351</v>
      </c>
      <c r="J364" s="135">
        <f t="shared" si="229"/>
        <v>27499.241231807606</v>
      </c>
      <c r="K364" s="135">
        <f t="shared" si="230"/>
        <v>13986.735802570869</v>
      </c>
      <c r="L364" s="135">
        <f t="shared" si="231"/>
        <v>188.87164662996742</v>
      </c>
      <c r="M364" s="135">
        <f t="shared" si="232"/>
        <v>7034.0212377901607</v>
      </c>
      <c r="N364" s="135">
        <f t="shared" si="233"/>
        <v>6831.3979792577456</v>
      </c>
      <c r="O364" s="135">
        <f t="shared" si="234"/>
        <v>0</v>
      </c>
      <c r="P364" s="135">
        <f t="shared" si="235"/>
        <v>0</v>
      </c>
      <c r="Q364" s="135">
        <f t="shared" si="236"/>
        <v>0</v>
      </c>
      <c r="R364" s="135">
        <f t="shared" si="237"/>
        <v>0</v>
      </c>
      <c r="S364" s="135">
        <f t="shared" si="238"/>
        <v>0</v>
      </c>
      <c r="T364" s="135">
        <f t="shared" si="239"/>
        <v>0</v>
      </c>
      <c r="U364" s="135">
        <f t="shared" si="240"/>
        <v>0</v>
      </c>
      <c r="V364" s="135">
        <f t="shared" si="241"/>
        <v>0</v>
      </c>
      <c r="W364" s="135">
        <f t="shared" si="242"/>
        <v>0</v>
      </c>
      <c r="X364" s="135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8">
        <v>39009</v>
      </c>
      <c r="E365" s="137" t="s">
        <v>306</v>
      </c>
      <c r="G365" s="43">
        <v>6.4</v>
      </c>
      <c r="H365" s="135" t="str">
        <f t="shared" si="228"/>
        <v>P, S, T &amp; D Plant - Demand</v>
      </c>
      <c r="I365" s="42">
        <f>'DepExp. Class.'!K$101</f>
        <v>68431.778201246067</v>
      </c>
      <c r="J365" s="135">
        <f t="shared" si="229"/>
        <v>33882.119188400124</v>
      </c>
      <c r="K365" s="135">
        <f t="shared" si="230"/>
        <v>17233.211837540533</v>
      </c>
      <c r="L365" s="135">
        <f t="shared" si="231"/>
        <v>232.71084421863875</v>
      </c>
      <c r="M365" s="135">
        <f t="shared" si="232"/>
        <v>8666.6953441928872</v>
      </c>
      <c r="N365" s="135">
        <f t="shared" si="233"/>
        <v>8417.0409868938787</v>
      </c>
      <c r="O365" s="135">
        <f t="shared" si="234"/>
        <v>0</v>
      </c>
      <c r="P365" s="135">
        <f t="shared" si="235"/>
        <v>0</v>
      </c>
      <c r="Q365" s="135">
        <f t="shared" si="236"/>
        <v>0</v>
      </c>
      <c r="R365" s="135">
        <f t="shared" si="237"/>
        <v>0</v>
      </c>
      <c r="S365" s="135">
        <f t="shared" si="238"/>
        <v>0</v>
      </c>
      <c r="T365" s="135">
        <f t="shared" si="239"/>
        <v>0</v>
      </c>
      <c r="U365" s="135">
        <f t="shared" si="240"/>
        <v>0</v>
      </c>
      <c r="V365" s="135">
        <f t="shared" si="241"/>
        <v>0</v>
      </c>
      <c r="W365" s="135">
        <f t="shared" si="242"/>
        <v>0</v>
      </c>
      <c r="X365" s="135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8">
        <v>39100</v>
      </c>
      <c r="E366" s="137" t="s">
        <v>307</v>
      </c>
      <c r="G366" s="43">
        <v>6.4</v>
      </c>
      <c r="H366" s="135" t="str">
        <f t="shared" si="228"/>
        <v>P, S, T &amp; D Plant - Demand</v>
      </c>
      <c r="I366" s="42">
        <f>'DepExp. Class.'!K$102</f>
        <v>0</v>
      </c>
      <c r="J366" s="135">
        <f t="shared" si="229"/>
        <v>0</v>
      </c>
      <c r="K366" s="135">
        <f t="shared" si="230"/>
        <v>0</v>
      </c>
      <c r="L366" s="135">
        <f t="shared" si="231"/>
        <v>0</v>
      </c>
      <c r="M366" s="135">
        <f t="shared" si="232"/>
        <v>0</v>
      </c>
      <c r="N366" s="135">
        <f t="shared" si="233"/>
        <v>0</v>
      </c>
      <c r="O366" s="135">
        <f t="shared" si="234"/>
        <v>0</v>
      </c>
      <c r="P366" s="135">
        <f t="shared" si="235"/>
        <v>0</v>
      </c>
      <c r="Q366" s="135">
        <f t="shared" si="236"/>
        <v>0</v>
      </c>
      <c r="R366" s="135">
        <f t="shared" si="237"/>
        <v>0</v>
      </c>
      <c r="S366" s="135">
        <f t="shared" si="238"/>
        <v>0</v>
      </c>
      <c r="T366" s="135">
        <f t="shared" si="239"/>
        <v>0</v>
      </c>
      <c r="U366" s="135">
        <f t="shared" si="240"/>
        <v>0</v>
      </c>
      <c r="V366" s="135">
        <f t="shared" si="241"/>
        <v>0</v>
      </c>
      <c r="W366" s="135">
        <f t="shared" si="242"/>
        <v>0</v>
      </c>
      <c r="X366" s="135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5">
        <v>39102</v>
      </c>
      <c r="E367" s="137" t="s">
        <v>308</v>
      </c>
      <c r="G367" s="43">
        <v>6.4</v>
      </c>
      <c r="H367" s="135" t="str">
        <f t="shared" si="228"/>
        <v>P, S, T &amp; D Plant - Demand</v>
      </c>
      <c r="I367" s="42">
        <f>'DepExp. Class.'!K$103</f>
        <v>0</v>
      </c>
      <c r="J367" s="135">
        <f t="shared" si="229"/>
        <v>0</v>
      </c>
      <c r="K367" s="135">
        <f t="shared" si="230"/>
        <v>0</v>
      </c>
      <c r="L367" s="135">
        <f t="shared" si="231"/>
        <v>0</v>
      </c>
      <c r="M367" s="135">
        <f t="shared" si="232"/>
        <v>0</v>
      </c>
      <c r="N367" s="135">
        <f t="shared" si="233"/>
        <v>0</v>
      </c>
      <c r="O367" s="135">
        <f t="shared" si="234"/>
        <v>0</v>
      </c>
      <c r="P367" s="135">
        <f t="shared" si="235"/>
        <v>0</v>
      </c>
      <c r="Q367" s="135">
        <f t="shared" si="236"/>
        <v>0</v>
      </c>
      <c r="R367" s="135">
        <f t="shared" si="237"/>
        <v>0</v>
      </c>
      <c r="S367" s="135">
        <f t="shared" si="238"/>
        <v>0</v>
      </c>
      <c r="T367" s="135">
        <f t="shared" si="239"/>
        <v>0</v>
      </c>
      <c r="U367" s="135">
        <f t="shared" si="240"/>
        <v>0</v>
      </c>
      <c r="V367" s="135">
        <f t="shared" si="241"/>
        <v>0</v>
      </c>
      <c r="W367" s="135">
        <f t="shared" si="242"/>
        <v>0</v>
      </c>
      <c r="X367" s="135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8">
        <v>39103</v>
      </c>
      <c r="E368" s="137" t="s">
        <v>309</v>
      </c>
      <c r="G368" s="43">
        <v>6.4</v>
      </c>
      <c r="H368" s="135" t="str">
        <f t="shared" si="228"/>
        <v>P, S, T &amp; D Plant - Demand</v>
      </c>
      <c r="I368" s="42">
        <f>'DepExp. Class.'!K$104</f>
        <v>19127.231340405397</v>
      </c>
      <c r="J368" s="135">
        <f t="shared" si="229"/>
        <v>9470.3243004127762</v>
      </c>
      <c r="K368" s="135">
        <f t="shared" si="230"/>
        <v>4816.8210474596208</v>
      </c>
      <c r="L368" s="135">
        <f t="shared" si="231"/>
        <v>65.044549035405538</v>
      </c>
      <c r="M368" s="135">
        <f t="shared" si="232"/>
        <v>2422.410920226142</v>
      </c>
      <c r="N368" s="135">
        <f t="shared" si="233"/>
        <v>2352.6305232714503</v>
      </c>
      <c r="O368" s="135">
        <f t="shared" si="234"/>
        <v>0</v>
      </c>
      <c r="P368" s="135">
        <f t="shared" si="235"/>
        <v>0</v>
      </c>
      <c r="Q368" s="135">
        <f t="shared" si="236"/>
        <v>0</v>
      </c>
      <c r="R368" s="135">
        <f t="shared" si="237"/>
        <v>0</v>
      </c>
      <c r="S368" s="135">
        <f t="shared" si="238"/>
        <v>0</v>
      </c>
      <c r="T368" s="135">
        <f t="shared" si="239"/>
        <v>0</v>
      </c>
      <c r="U368" s="135">
        <f t="shared" si="240"/>
        <v>0</v>
      </c>
      <c r="V368" s="135">
        <f t="shared" si="241"/>
        <v>0</v>
      </c>
      <c r="W368" s="135">
        <f t="shared" si="242"/>
        <v>0</v>
      </c>
      <c r="X368" s="135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8">
        <v>39200</v>
      </c>
      <c r="E369" s="137" t="s">
        <v>310</v>
      </c>
      <c r="G369" s="43">
        <v>6.4</v>
      </c>
      <c r="H369" s="135" t="str">
        <f t="shared" si="228"/>
        <v>P, S, T &amp; D Plant - Demand</v>
      </c>
      <c r="I369" s="42">
        <f>'DepExp. Class.'!K$105</f>
        <v>0</v>
      </c>
      <c r="J369" s="135">
        <f t="shared" si="229"/>
        <v>0</v>
      </c>
      <c r="K369" s="135">
        <f t="shared" si="230"/>
        <v>0</v>
      </c>
      <c r="L369" s="135">
        <f t="shared" si="231"/>
        <v>0</v>
      </c>
      <c r="M369" s="135">
        <f t="shared" si="232"/>
        <v>0</v>
      </c>
      <c r="N369" s="135">
        <f t="shared" si="233"/>
        <v>0</v>
      </c>
      <c r="O369" s="135">
        <f t="shared" si="234"/>
        <v>0</v>
      </c>
      <c r="P369" s="135">
        <f t="shared" si="235"/>
        <v>0</v>
      </c>
      <c r="Q369" s="135">
        <f t="shared" si="236"/>
        <v>0</v>
      </c>
      <c r="R369" s="135">
        <f t="shared" si="237"/>
        <v>0</v>
      </c>
      <c r="S369" s="135">
        <f t="shared" si="238"/>
        <v>0</v>
      </c>
      <c r="T369" s="135">
        <f t="shared" si="239"/>
        <v>0</v>
      </c>
      <c r="U369" s="135">
        <f t="shared" si="240"/>
        <v>0</v>
      </c>
      <c r="V369" s="135">
        <f t="shared" si="241"/>
        <v>0</v>
      </c>
      <c r="W369" s="135">
        <f t="shared" si="242"/>
        <v>0</v>
      </c>
      <c r="X369" s="135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8">
        <v>39201</v>
      </c>
      <c r="E370" s="137" t="s">
        <v>311</v>
      </c>
      <c r="G370" s="43">
        <v>6.4</v>
      </c>
      <c r="H370" s="135" t="str">
        <f t="shared" si="228"/>
        <v>P, S, T &amp; D Plant - Demand</v>
      </c>
      <c r="I370" s="42">
        <f>'DepExp. Class.'!K$106</f>
        <v>0</v>
      </c>
      <c r="J370" s="135">
        <f t="shared" si="229"/>
        <v>0</v>
      </c>
      <c r="K370" s="135">
        <f t="shared" si="230"/>
        <v>0</v>
      </c>
      <c r="L370" s="135">
        <f t="shared" si="231"/>
        <v>0</v>
      </c>
      <c r="M370" s="135">
        <f t="shared" si="232"/>
        <v>0</v>
      </c>
      <c r="N370" s="135">
        <f t="shared" si="233"/>
        <v>0</v>
      </c>
      <c r="O370" s="135">
        <f t="shared" si="234"/>
        <v>0</v>
      </c>
      <c r="P370" s="135">
        <f t="shared" si="235"/>
        <v>0</v>
      </c>
      <c r="Q370" s="135">
        <f t="shared" si="236"/>
        <v>0</v>
      </c>
      <c r="R370" s="135">
        <f t="shared" si="237"/>
        <v>0</v>
      </c>
      <c r="S370" s="135">
        <f t="shared" si="238"/>
        <v>0</v>
      </c>
      <c r="T370" s="135">
        <f t="shared" si="239"/>
        <v>0</v>
      </c>
      <c r="U370" s="135">
        <f t="shared" si="240"/>
        <v>0</v>
      </c>
      <c r="V370" s="135">
        <f t="shared" si="241"/>
        <v>0</v>
      </c>
      <c r="W370" s="135">
        <f t="shared" si="242"/>
        <v>0</v>
      </c>
      <c r="X370" s="135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8">
        <v>39202</v>
      </c>
      <c r="E371" s="137" t="s">
        <v>197</v>
      </c>
      <c r="G371" s="43">
        <v>6.4</v>
      </c>
      <c r="H371" s="135" t="str">
        <f t="shared" si="228"/>
        <v>P, S, T &amp; D Plant - Demand</v>
      </c>
      <c r="I371" s="42">
        <f>'DepExp. Class.'!K$107</f>
        <v>0</v>
      </c>
      <c r="J371" s="135">
        <f t="shared" si="229"/>
        <v>0</v>
      </c>
      <c r="K371" s="135">
        <f t="shared" si="230"/>
        <v>0</v>
      </c>
      <c r="L371" s="135">
        <f t="shared" si="231"/>
        <v>0</v>
      </c>
      <c r="M371" s="135">
        <f t="shared" si="232"/>
        <v>0</v>
      </c>
      <c r="N371" s="135">
        <f t="shared" si="233"/>
        <v>0</v>
      </c>
      <c r="O371" s="135">
        <f t="shared" si="234"/>
        <v>0</v>
      </c>
      <c r="P371" s="135">
        <f t="shared" si="235"/>
        <v>0</v>
      </c>
      <c r="Q371" s="135">
        <f t="shared" si="236"/>
        <v>0</v>
      </c>
      <c r="R371" s="135">
        <f t="shared" si="237"/>
        <v>0</v>
      </c>
      <c r="S371" s="135">
        <f t="shared" si="238"/>
        <v>0</v>
      </c>
      <c r="T371" s="135">
        <f t="shared" si="239"/>
        <v>0</v>
      </c>
      <c r="U371" s="135">
        <f t="shared" si="240"/>
        <v>0</v>
      </c>
      <c r="V371" s="135">
        <f t="shared" si="241"/>
        <v>0</v>
      </c>
      <c r="W371" s="135">
        <f t="shared" si="242"/>
        <v>0</v>
      </c>
      <c r="X371" s="135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8">
        <v>39300</v>
      </c>
      <c r="E372" s="137" t="s">
        <v>312</v>
      </c>
      <c r="G372" s="43">
        <v>6.4</v>
      </c>
      <c r="H372" s="135" t="str">
        <f t="shared" si="228"/>
        <v>P, S, T &amp; D Plant - Demand</v>
      </c>
      <c r="I372" s="42">
        <f>'DepExp. Class.'!K$108</f>
        <v>197631.41177326225</v>
      </c>
      <c r="J372" s="135">
        <f t="shared" si="229"/>
        <v>97851.776251980045</v>
      </c>
      <c r="K372" s="135">
        <f t="shared" si="230"/>
        <v>49769.625667550077</v>
      </c>
      <c r="L372" s="135">
        <f t="shared" si="231"/>
        <v>672.07040189173165</v>
      </c>
      <c r="M372" s="135">
        <f t="shared" si="232"/>
        <v>25029.471413770902</v>
      </c>
      <c r="N372" s="135">
        <f t="shared" si="233"/>
        <v>24308.468038069481</v>
      </c>
      <c r="O372" s="135">
        <f t="shared" si="234"/>
        <v>0</v>
      </c>
      <c r="P372" s="135">
        <f t="shared" si="235"/>
        <v>0</v>
      </c>
      <c r="Q372" s="135">
        <f t="shared" si="236"/>
        <v>0</v>
      </c>
      <c r="R372" s="135">
        <f t="shared" si="237"/>
        <v>0</v>
      </c>
      <c r="S372" s="135">
        <f t="shared" si="238"/>
        <v>0</v>
      </c>
      <c r="T372" s="135">
        <f t="shared" si="239"/>
        <v>0</v>
      </c>
      <c r="U372" s="135">
        <f t="shared" si="240"/>
        <v>0</v>
      </c>
      <c r="V372" s="135">
        <f t="shared" si="241"/>
        <v>0</v>
      </c>
      <c r="W372" s="135">
        <f t="shared" si="242"/>
        <v>0</v>
      </c>
      <c r="X372" s="135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8">
        <v>39400</v>
      </c>
      <c r="E373" s="137" t="s">
        <v>313</v>
      </c>
      <c r="G373" s="43">
        <v>6.4</v>
      </c>
      <c r="H373" s="135" t="str">
        <f t="shared" si="228"/>
        <v>P, S, T &amp; D Plant - Demand</v>
      </c>
      <c r="I373" s="42">
        <f>'DepExp. Class.'!K$109</f>
        <v>0</v>
      </c>
      <c r="J373" s="135">
        <f t="shared" si="229"/>
        <v>0</v>
      </c>
      <c r="K373" s="135">
        <f t="shared" si="230"/>
        <v>0</v>
      </c>
      <c r="L373" s="135">
        <f t="shared" si="231"/>
        <v>0</v>
      </c>
      <c r="M373" s="135">
        <f t="shared" si="232"/>
        <v>0</v>
      </c>
      <c r="N373" s="135">
        <f t="shared" si="233"/>
        <v>0</v>
      </c>
      <c r="O373" s="135">
        <f t="shared" si="234"/>
        <v>0</v>
      </c>
      <c r="P373" s="135">
        <f t="shared" si="235"/>
        <v>0</v>
      </c>
      <c r="Q373" s="135">
        <f t="shared" si="236"/>
        <v>0</v>
      </c>
      <c r="R373" s="135">
        <f t="shared" si="237"/>
        <v>0</v>
      </c>
      <c r="S373" s="135">
        <f t="shared" si="238"/>
        <v>0</v>
      </c>
      <c r="T373" s="135">
        <f t="shared" si="239"/>
        <v>0</v>
      </c>
      <c r="U373" s="135">
        <f t="shared" si="240"/>
        <v>0</v>
      </c>
      <c r="V373" s="135">
        <f t="shared" si="241"/>
        <v>0</v>
      </c>
      <c r="W373" s="135">
        <f t="shared" si="242"/>
        <v>0</v>
      </c>
      <c r="X373" s="135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8">
        <v>39600</v>
      </c>
      <c r="E374" s="137" t="s">
        <v>314</v>
      </c>
      <c r="G374" s="43">
        <v>6.4</v>
      </c>
      <c r="H374" s="135" t="str">
        <f t="shared" si="228"/>
        <v>P, S, T &amp; D Plant - Demand</v>
      </c>
      <c r="I374" s="42">
        <f>'DepExp. Class.'!K$110</f>
        <v>1837.0464393402356</v>
      </c>
      <c r="J374" s="135">
        <f t="shared" si="229"/>
        <v>909.56318903924887</v>
      </c>
      <c r="K374" s="135">
        <f t="shared" si="230"/>
        <v>462.62440165515636</v>
      </c>
      <c r="L374" s="135">
        <f t="shared" si="231"/>
        <v>6.2471068121378481</v>
      </c>
      <c r="M374" s="135">
        <f t="shared" si="232"/>
        <v>232.65684805200976</v>
      </c>
      <c r="N374" s="135">
        <f t="shared" si="233"/>
        <v>225.95489378168264</v>
      </c>
      <c r="O374" s="135">
        <f t="shared" si="234"/>
        <v>0</v>
      </c>
      <c r="P374" s="135">
        <f t="shared" si="235"/>
        <v>0</v>
      </c>
      <c r="Q374" s="135">
        <f t="shared" si="236"/>
        <v>0</v>
      </c>
      <c r="R374" s="135">
        <f t="shared" si="237"/>
        <v>0</v>
      </c>
      <c r="S374" s="135">
        <f t="shared" si="238"/>
        <v>0</v>
      </c>
      <c r="T374" s="135">
        <f t="shared" si="239"/>
        <v>0</v>
      </c>
      <c r="U374" s="135">
        <f t="shared" si="240"/>
        <v>0</v>
      </c>
      <c r="V374" s="135">
        <f t="shared" si="241"/>
        <v>0</v>
      </c>
      <c r="W374" s="135">
        <f t="shared" si="242"/>
        <v>0</v>
      </c>
      <c r="X374" s="135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6">
        <v>39603</v>
      </c>
      <c r="E375" s="137" t="s">
        <v>315</v>
      </c>
      <c r="G375" s="43">
        <v>6.4</v>
      </c>
      <c r="H375" s="135" t="str">
        <f t="shared" si="228"/>
        <v>P, S, T &amp; D Plant - Demand</v>
      </c>
      <c r="I375" s="42">
        <f>'DepExp. Class.'!K$111</f>
        <v>1330.1707679989518</v>
      </c>
      <c r="J375" s="135">
        <f t="shared" si="229"/>
        <v>658.59759437678269</v>
      </c>
      <c r="K375" s="135">
        <f t="shared" si="230"/>
        <v>334.9776262954469</v>
      </c>
      <c r="L375" s="135">
        <f t="shared" si="231"/>
        <v>4.5234125213825687</v>
      </c>
      <c r="M375" s="135">
        <f t="shared" si="232"/>
        <v>168.4624469072773</v>
      </c>
      <c r="N375" s="135">
        <f t="shared" si="233"/>
        <v>163.60968789806219</v>
      </c>
      <c r="O375" s="135">
        <f t="shared" si="234"/>
        <v>0</v>
      </c>
      <c r="P375" s="135">
        <f t="shared" si="235"/>
        <v>0</v>
      </c>
      <c r="Q375" s="135">
        <f t="shared" si="236"/>
        <v>0</v>
      </c>
      <c r="R375" s="135">
        <f t="shared" si="237"/>
        <v>0</v>
      </c>
      <c r="S375" s="135">
        <f t="shared" si="238"/>
        <v>0</v>
      </c>
      <c r="T375" s="135">
        <f t="shared" si="239"/>
        <v>0</v>
      </c>
      <c r="U375" s="135">
        <f t="shared" si="240"/>
        <v>0</v>
      </c>
      <c r="V375" s="135">
        <f t="shared" si="241"/>
        <v>0</v>
      </c>
      <c r="W375" s="135">
        <f t="shared" si="242"/>
        <v>0</v>
      </c>
      <c r="X375" s="135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6">
        <v>39604</v>
      </c>
      <c r="E376" s="140" t="s">
        <v>316</v>
      </c>
      <c r="G376" s="43">
        <v>6.4</v>
      </c>
      <c r="H376" s="135" t="str">
        <f t="shared" si="228"/>
        <v>P, S, T &amp; D Plant - Demand</v>
      </c>
      <c r="I376" s="42">
        <f>'DepExp. Class.'!K$112</f>
        <v>823.67010429270408</v>
      </c>
      <c r="J376" s="135">
        <f t="shared" si="229"/>
        <v>407.81767446544586</v>
      </c>
      <c r="K376" s="135">
        <f t="shared" si="230"/>
        <v>207.42528931195898</v>
      </c>
      <c r="L376" s="135">
        <f t="shared" si="231"/>
        <v>2.8009934911222163</v>
      </c>
      <c r="M376" s="135">
        <f t="shared" si="232"/>
        <v>104.31553944179787</v>
      </c>
      <c r="N376" s="135">
        <f t="shared" si="233"/>
        <v>101.31060758237912</v>
      </c>
      <c r="O376" s="135">
        <f t="shared" si="234"/>
        <v>0</v>
      </c>
      <c r="P376" s="135">
        <f t="shared" si="235"/>
        <v>0</v>
      </c>
      <c r="Q376" s="135">
        <f t="shared" si="236"/>
        <v>0</v>
      </c>
      <c r="R376" s="135">
        <f t="shared" si="237"/>
        <v>0</v>
      </c>
      <c r="S376" s="135">
        <f t="shared" si="238"/>
        <v>0</v>
      </c>
      <c r="T376" s="135">
        <f t="shared" si="239"/>
        <v>0</v>
      </c>
      <c r="U376" s="135">
        <f t="shared" si="240"/>
        <v>0</v>
      </c>
      <c r="V376" s="135">
        <f t="shared" si="241"/>
        <v>0</v>
      </c>
      <c r="W376" s="135">
        <f t="shared" si="242"/>
        <v>0</v>
      </c>
      <c r="X376" s="135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6">
        <v>39605</v>
      </c>
      <c r="E377" s="137" t="s">
        <v>317</v>
      </c>
      <c r="G377" s="43">
        <v>6.4</v>
      </c>
      <c r="H377" s="135" t="str">
        <f t="shared" si="228"/>
        <v>P, S, T &amp; D Plant - Demand</v>
      </c>
      <c r="I377" s="42">
        <f>'DepExp. Class.'!K$113</f>
        <v>6250.6564861836796</v>
      </c>
      <c r="J377" s="135">
        <f t="shared" si="229"/>
        <v>3094.8412219801908</v>
      </c>
      <c r="K377" s="135">
        <f t="shared" si="230"/>
        <v>1574.1062147079886</v>
      </c>
      <c r="L377" s="135">
        <f t="shared" si="231"/>
        <v>21.256141314095323</v>
      </c>
      <c r="M377" s="135">
        <f t="shared" si="232"/>
        <v>791.62834710571269</v>
      </c>
      <c r="N377" s="135">
        <f t="shared" si="233"/>
        <v>768.8245610756918</v>
      </c>
      <c r="O377" s="135">
        <f t="shared" si="234"/>
        <v>0</v>
      </c>
      <c r="P377" s="135">
        <f t="shared" si="235"/>
        <v>0</v>
      </c>
      <c r="Q377" s="135">
        <f t="shared" si="236"/>
        <v>0</v>
      </c>
      <c r="R377" s="135">
        <f t="shared" si="237"/>
        <v>0</v>
      </c>
      <c r="S377" s="135">
        <f t="shared" si="238"/>
        <v>0</v>
      </c>
      <c r="T377" s="135">
        <f t="shared" si="239"/>
        <v>0</v>
      </c>
      <c r="U377" s="135">
        <f t="shared" si="240"/>
        <v>0</v>
      </c>
      <c r="V377" s="135">
        <f t="shared" si="241"/>
        <v>0</v>
      </c>
      <c r="W377" s="135">
        <f t="shared" si="242"/>
        <v>0</v>
      </c>
      <c r="X377" s="135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6">
        <v>39700</v>
      </c>
      <c r="E378" s="137" t="s">
        <v>318</v>
      </c>
      <c r="G378" s="43">
        <v>6.4</v>
      </c>
      <c r="H378" s="135" t="str">
        <f t="shared" si="228"/>
        <v>P, S, T &amp; D Plant - Demand</v>
      </c>
      <c r="I378" s="42">
        <f>'DepExp. Class.'!K$114</f>
        <v>0</v>
      </c>
      <c r="J378" s="135">
        <f t="shared" si="229"/>
        <v>0</v>
      </c>
      <c r="K378" s="135">
        <f t="shared" si="230"/>
        <v>0</v>
      </c>
      <c r="L378" s="135">
        <f t="shared" si="231"/>
        <v>0</v>
      </c>
      <c r="M378" s="135">
        <f t="shared" si="232"/>
        <v>0</v>
      </c>
      <c r="N378" s="135">
        <f t="shared" si="233"/>
        <v>0</v>
      </c>
      <c r="O378" s="135">
        <f t="shared" si="234"/>
        <v>0</v>
      </c>
      <c r="P378" s="135">
        <f t="shared" si="235"/>
        <v>0</v>
      </c>
      <c r="Q378" s="135">
        <f t="shared" si="236"/>
        <v>0</v>
      </c>
      <c r="R378" s="135">
        <f t="shared" si="237"/>
        <v>0</v>
      </c>
      <c r="S378" s="135">
        <f t="shared" si="238"/>
        <v>0</v>
      </c>
      <c r="T378" s="135">
        <f t="shared" si="239"/>
        <v>0</v>
      </c>
      <c r="U378" s="135">
        <f t="shared" si="240"/>
        <v>0</v>
      </c>
      <c r="V378" s="135">
        <f t="shared" si="241"/>
        <v>0</v>
      </c>
      <c r="W378" s="135">
        <f t="shared" si="242"/>
        <v>0</v>
      </c>
      <c r="X378" s="135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6">
        <v>39701</v>
      </c>
      <c r="E379" s="137" t="s">
        <v>319</v>
      </c>
      <c r="G379" s="43">
        <v>6.4</v>
      </c>
      <c r="H379" s="135" t="str">
        <f t="shared" si="228"/>
        <v>P, S, T &amp; D Plant - Demand</v>
      </c>
      <c r="I379" s="42">
        <f>'DepExp. Class.'!K$115</f>
        <v>0</v>
      </c>
      <c r="J379" s="135">
        <f t="shared" si="229"/>
        <v>0</v>
      </c>
      <c r="K379" s="135">
        <f t="shared" si="230"/>
        <v>0</v>
      </c>
      <c r="L379" s="135">
        <f t="shared" si="231"/>
        <v>0</v>
      </c>
      <c r="M379" s="135">
        <f t="shared" si="232"/>
        <v>0</v>
      </c>
      <c r="N379" s="135">
        <f t="shared" si="233"/>
        <v>0</v>
      </c>
      <c r="O379" s="135">
        <f t="shared" si="234"/>
        <v>0</v>
      </c>
      <c r="P379" s="135">
        <f t="shared" si="235"/>
        <v>0</v>
      </c>
      <c r="Q379" s="135">
        <f t="shared" si="236"/>
        <v>0</v>
      </c>
      <c r="R379" s="135">
        <f t="shared" si="237"/>
        <v>0</v>
      </c>
      <c r="S379" s="135">
        <f t="shared" si="238"/>
        <v>0</v>
      </c>
      <c r="T379" s="135">
        <f t="shared" si="239"/>
        <v>0</v>
      </c>
      <c r="U379" s="135">
        <f t="shared" si="240"/>
        <v>0</v>
      </c>
      <c r="V379" s="135">
        <f t="shared" si="241"/>
        <v>0</v>
      </c>
      <c r="W379" s="135">
        <f t="shared" si="242"/>
        <v>0</v>
      </c>
      <c r="X379" s="135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6">
        <v>39702</v>
      </c>
      <c r="E380" s="137" t="s">
        <v>320</v>
      </c>
      <c r="G380" s="43">
        <v>6.4</v>
      </c>
      <c r="H380" s="135" t="str">
        <f t="shared" si="228"/>
        <v>P, S, T &amp; D Plant - Demand</v>
      </c>
      <c r="I380" s="42">
        <f>'DepExp. Class.'!K$116</f>
        <v>0</v>
      </c>
      <c r="J380" s="135">
        <f t="shared" si="229"/>
        <v>0</v>
      </c>
      <c r="K380" s="135">
        <f t="shared" si="230"/>
        <v>0</v>
      </c>
      <c r="L380" s="135">
        <f t="shared" si="231"/>
        <v>0</v>
      </c>
      <c r="M380" s="135">
        <f t="shared" si="232"/>
        <v>0</v>
      </c>
      <c r="N380" s="135">
        <f t="shared" si="233"/>
        <v>0</v>
      </c>
      <c r="O380" s="135">
        <f t="shared" si="234"/>
        <v>0</v>
      </c>
      <c r="P380" s="135">
        <f t="shared" si="235"/>
        <v>0</v>
      </c>
      <c r="Q380" s="135">
        <f t="shared" si="236"/>
        <v>0</v>
      </c>
      <c r="R380" s="135">
        <f t="shared" si="237"/>
        <v>0</v>
      </c>
      <c r="S380" s="135">
        <f t="shared" si="238"/>
        <v>0</v>
      </c>
      <c r="T380" s="135">
        <f t="shared" si="239"/>
        <v>0</v>
      </c>
      <c r="U380" s="135">
        <f t="shared" si="240"/>
        <v>0</v>
      </c>
      <c r="V380" s="135">
        <f t="shared" si="241"/>
        <v>0</v>
      </c>
      <c r="W380" s="135">
        <f t="shared" si="242"/>
        <v>0</v>
      </c>
      <c r="X380" s="135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6">
        <v>39705</v>
      </c>
      <c r="E381" s="137" t="s">
        <v>321</v>
      </c>
      <c r="G381" s="43">
        <v>6.4</v>
      </c>
      <c r="H381" s="135" t="str">
        <f t="shared" si="228"/>
        <v>P, S, T &amp; D Plant - Demand</v>
      </c>
      <c r="I381" s="42">
        <f>'DepExp. Class.'!K$117</f>
        <v>108297.40202945562</v>
      </c>
      <c r="J381" s="135">
        <f t="shared" si="229"/>
        <v>53620.490067716615</v>
      </c>
      <c r="K381" s="135">
        <f t="shared" si="230"/>
        <v>27272.593518473223</v>
      </c>
      <c r="L381" s="135">
        <f t="shared" si="231"/>
        <v>368.27889783669309</v>
      </c>
      <c r="M381" s="135">
        <f t="shared" si="232"/>
        <v>13715.566285544483</v>
      </c>
      <c r="N381" s="135">
        <f t="shared" si="233"/>
        <v>13320.473259884602</v>
      </c>
      <c r="O381" s="135">
        <f t="shared" si="234"/>
        <v>0</v>
      </c>
      <c r="P381" s="135">
        <f t="shared" si="235"/>
        <v>0</v>
      </c>
      <c r="Q381" s="135">
        <f t="shared" si="236"/>
        <v>0</v>
      </c>
      <c r="R381" s="135">
        <f t="shared" si="237"/>
        <v>0</v>
      </c>
      <c r="S381" s="135">
        <f t="shared" si="238"/>
        <v>0</v>
      </c>
      <c r="T381" s="135">
        <f t="shared" si="239"/>
        <v>0</v>
      </c>
      <c r="U381" s="135">
        <f t="shared" si="240"/>
        <v>0</v>
      </c>
      <c r="V381" s="135">
        <f t="shared" si="241"/>
        <v>0</v>
      </c>
      <c r="W381" s="135">
        <f t="shared" si="242"/>
        <v>0</v>
      </c>
      <c r="X381" s="135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6">
        <v>39800</v>
      </c>
      <c r="E382" s="137" t="s">
        <v>322</v>
      </c>
      <c r="G382" s="43">
        <v>6.4</v>
      </c>
      <c r="H382" s="135" t="str">
        <f t="shared" si="228"/>
        <v>P, S, T &amp; D Plant - Demand</v>
      </c>
      <c r="I382" s="42">
        <f>'DepExp. Class.'!K$118</f>
        <v>0</v>
      </c>
      <c r="J382" s="135">
        <f t="shared" si="229"/>
        <v>0</v>
      </c>
      <c r="K382" s="135">
        <f t="shared" si="230"/>
        <v>0</v>
      </c>
      <c r="L382" s="135">
        <f t="shared" si="231"/>
        <v>0</v>
      </c>
      <c r="M382" s="135">
        <f t="shared" si="232"/>
        <v>0</v>
      </c>
      <c r="N382" s="135">
        <f t="shared" si="233"/>
        <v>0</v>
      </c>
      <c r="O382" s="135">
        <f t="shared" si="234"/>
        <v>0</v>
      </c>
      <c r="P382" s="135">
        <f t="shared" si="235"/>
        <v>0</v>
      </c>
      <c r="Q382" s="135">
        <f t="shared" si="236"/>
        <v>0</v>
      </c>
      <c r="R382" s="135">
        <f t="shared" si="237"/>
        <v>0</v>
      </c>
      <c r="S382" s="135">
        <f t="shared" si="238"/>
        <v>0</v>
      </c>
      <c r="T382" s="135">
        <f t="shared" si="239"/>
        <v>0</v>
      </c>
      <c r="U382" s="135">
        <f t="shared" si="240"/>
        <v>0</v>
      </c>
      <c r="V382" s="135">
        <f t="shared" si="241"/>
        <v>0</v>
      </c>
      <c r="W382" s="135">
        <f t="shared" si="242"/>
        <v>0</v>
      </c>
      <c r="X382" s="135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6">
        <v>39900</v>
      </c>
      <c r="E383" s="137" t="s">
        <v>323</v>
      </c>
      <c r="G383" s="43">
        <v>6.4</v>
      </c>
      <c r="H383" s="135" t="str">
        <f t="shared" si="228"/>
        <v>P, S, T &amp; D Plant - Demand</v>
      </c>
      <c r="I383" s="42">
        <f>'DepExp. Class.'!K$119</f>
        <v>822.64650391245095</v>
      </c>
      <c r="J383" s="135">
        <f t="shared" si="229"/>
        <v>407.3108667951405</v>
      </c>
      <c r="K383" s="135">
        <f t="shared" si="230"/>
        <v>207.16751547276377</v>
      </c>
      <c r="L383" s="135">
        <f t="shared" si="231"/>
        <v>2.7975126096532197</v>
      </c>
      <c r="M383" s="135">
        <f t="shared" si="232"/>
        <v>104.18590328615444</v>
      </c>
      <c r="N383" s="135">
        <f t="shared" si="233"/>
        <v>101.18470574873899</v>
      </c>
      <c r="O383" s="135">
        <f t="shared" si="234"/>
        <v>0</v>
      </c>
      <c r="P383" s="135">
        <f t="shared" si="235"/>
        <v>0</v>
      </c>
      <c r="Q383" s="135">
        <f t="shared" si="236"/>
        <v>0</v>
      </c>
      <c r="R383" s="135">
        <f t="shared" si="237"/>
        <v>0</v>
      </c>
      <c r="S383" s="135">
        <f t="shared" si="238"/>
        <v>0</v>
      </c>
      <c r="T383" s="135">
        <f t="shared" si="239"/>
        <v>0</v>
      </c>
      <c r="U383" s="135">
        <f t="shared" si="240"/>
        <v>0</v>
      </c>
      <c r="V383" s="135">
        <f t="shared" si="241"/>
        <v>0</v>
      </c>
      <c r="W383" s="135">
        <f t="shared" si="242"/>
        <v>0</v>
      </c>
      <c r="X383" s="135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6">
        <v>39901</v>
      </c>
      <c r="E384" s="137" t="s">
        <v>324</v>
      </c>
      <c r="G384" s="43">
        <v>6.4</v>
      </c>
      <c r="H384" s="135" t="str">
        <f t="shared" si="228"/>
        <v>P, S, T &amp; D Plant - Demand</v>
      </c>
      <c r="I384" s="42">
        <f>'DepExp. Class.'!K$120</f>
        <v>0</v>
      </c>
      <c r="J384" s="135">
        <f t="shared" si="229"/>
        <v>0</v>
      </c>
      <c r="K384" s="135">
        <f t="shared" si="230"/>
        <v>0</v>
      </c>
      <c r="L384" s="135">
        <f t="shared" si="231"/>
        <v>0</v>
      </c>
      <c r="M384" s="135">
        <f t="shared" si="232"/>
        <v>0</v>
      </c>
      <c r="N384" s="135">
        <f t="shared" si="233"/>
        <v>0</v>
      </c>
      <c r="O384" s="135">
        <f t="shared" si="234"/>
        <v>0</v>
      </c>
      <c r="P384" s="135">
        <f t="shared" si="235"/>
        <v>0</v>
      </c>
      <c r="Q384" s="135">
        <f t="shared" si="236"/>
        <v>0</v>
      </c>
      <c r="R384" s="135">
        <f t="shared" si="237"/>
        <v>0</v>
      </c>
      <c r="S384" s="135">
        <f t="shared" si="238"/>
        <v>0</v>
      </c>
      <c r="T384" s="135">
        <f t="shared" si="239"/>
        <v>0</v>
      </c>
      <c r="U384" s="135">
        <f t="shared" si="240"/>
        <v>0</v>
      </c>
      <c r="V384" s="135">
        <f t="shared" si="241"/>
        <v>0</v>
      </c>
      <c r="W384" s="135">
        <f t="shared" si="242"/>
        <v>0</v>
      </c>
      <c r="X384" s="135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6">
        <v>39902</v>
      </c>
      <c r="E385" s="137" t="s">
        <v>325</v>
      </c>
      <c r="G385" s="43">
        <v>6.4</v>
      </c>
      <c r="H385" s="135" t="str">
        <f t="shared" si="228"/>
        <v>P, S, T &amp; D Plant - Demand</v>
      </c>
      <c r="I385" s="42">
        <f>'DepExp. Class.'!K$121</f>
        <v>7694.8664612614411</v>
      </c>
      <c r="J385" s="135">
        <f t="shared" si="229"/>
        <v>3809.9022038058843</v>
      </c>
      <c r="K385" s="135">
        <f t="shared" si="230"/>
        <v>1937.802396403162</v>
      </c>
      <c r="L385" s="135">
        <f t="shared" si="231"/>
        <v>26.167358461499589</v>
      </c>
      <c r="M385" s="135">
        <f t="shared" si="232"/>
        <v>974.53354401926379</v>
      </c>
      <c r="N385" s="135">
        <f t="shared" si="233"/>
        <v>946.46095857163118</v>
      </c>
      <c r="O385" s="135">
        <f t="shared" si="234"/>
        <v>0</v>
      </c>
      <c r="P385" s="135">
        <f t="shared" si="235"/>
        <v>0</v>
      </c>
      <c r="Q385" s="135">
        <f t="shared" si="236"/>
        <v>0</v>
      </c>
      <c r="R385" s="135">
        <f t="shared" si="237"/>
        <v>0</v>
      </c>
      <c r="S385" s="135">
        <f t="shared" si="238"/>
        <v>0</v>
      </c>
      <c r="T385" s="135">
        <f t="shared" si="239"/>
        <v>0</v>
      </c>
      <c r="U385" s="135">
        <f t="shared" si="240"/>
        <v>0</v>
      </c>
      <c r="V385" s="135">
        <f t="shared" si="241"/>
        <v>0</v>
      </c>
      <c r="W385" s="135">
        <f t="shared" si="242"/>
        <v>0</v>
      </c>
      <c r="X385" s="135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6">
        <v>39903</v>
      </c>
      <c r="E386" s="137" t="s">
        <v>326</v>
      </c>
      <c r="G386" s="43">
        <v>6.4</v>
      </c>
      <c r="H386" s="135" t="str">
        <f t="shared" si="228"/>
        <v>P, S, T &amp; D Plant - Demand</v>
      </c>
      <c r="I386" s="42">
        <f>'DepExp. Class.'!K$122</f>
        <v>0</v>
      </c>
      <c r="J386" s="135">
        <f t="shared" si="229"/>
        <v>0</v>
      </c>
      <c r="K386" s="135">
        <f t="shared" si="230"/>
        <v>0</v>
      </c>
      <c r="L386" s="135">
        <f t="shared" si="231"/>
        <v>0</v>
      </c>
      <c r="M386" s="135">
        <f t="shared" si="232"/>
        <v>0</v>
      </c>
      <c r="N386" s="135">
        <f t="shared" si="233"/>
        <v>0</v>
      </c>
      <c r="O386" s="135">
        <f t="shared" si="234"/>
        <v>0</v>
      </c>
      <c r="P386" s="135">
        <f t="shared" si="235"/>
        <v>0</v>
      </c>
      <c r="Q386" s="135">
        <f t="shared" si="236"/>
        <v>0</v>
      </c>
      <c r="R386" s="135">
        <f t="shared" si="237"/>
        <v>0</v>
      </c>
      <c r="S386" s="135">
        <f t="shared" si="238"/>
        <v>0</v>
      </c>
      <c r="T386" s="135">
        <f t="shared" si="239"/>
        <v>0</v>
      </c>
      <c r="U386" s="135">
        <f t="shared" si="240"/>
        <v>0</v>
      </c>
      <c r="V386" s="135">
        <f t="shared" si="241"/>
        <v>0</v>
      </c>
      <c r="W386" s="135">
        <f t="shared" si="242"/>
        <v>0</v>
      </c>
      <c r="X386" s="135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6">
        <v>39904</v>
      </c>
      <c r="E387" s="137" t="s">
        <v>327</v>
      </c>
      <c r="G387" s="43">
        <v>6.4</v>
      </c>
      <c r="H387" s="135" t="str">
        <f t="shared" si="228"/>
        <v>P, S, T &amp; D Plant - Demand</v>
      </c>
      <c r="I387" s="42">
        <f>'DepExp. Class.'!K$123</f>
        <v>0</v>
      </c>
      <c r="J387" s="135">
        <f t="shared" si="229"/>
        <v>0</v>
      </c>
      <c r="K387" s="135">
        <f t="shared" si="230"/>
        <v>0</v>
      </c>
      <c r="L387" s="135">
        <f t="shared" si="231"/>
        <v>0</v>
      </c>
      <c r="M387" s="135">
        <f t="shared" si="232"/>
        <v>0</v>
      </c>
      <c r="N387" s="135">
        <f t="shared" si="233"/>
        <v>0</v>
      </c>
      <c r="O387" s="135">
        <f t="shared" si="234"/>
        <v>0</v>
      </c>
      <c r="P387" s="135">
        <f t="shared" si="235"/>
        <v>0</v>
      </c>
      <c r="Q387" s="135">
        <f t="shared" si="236"/>
        <v>0</v>
      </c>
      <c r="R387" s="135">
        <f t="shared" si="237"/>
        <v>0</v>
      </c>
      <c r="S387" s="135">
        <f t="shared" si="238"/>
        <v>0</v>
      </c>
      <c r="T387" s="135">
        <f t="shared" si="239"/>
        <v>0</v>
      </c>
      <c r="U387" s="135">
        <f t="shared" si="240"/>
        <v>0</v>
      </c>
      <c r="V387" s="135">
        <f t="shared" si="241"/>
        <v>0</v>
      </c>
      <c r="W387" s="135">
        <f t="shared" si="242"/>
        <v>0</v>
      </c>
      <c r="X387" s="135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6">
        <v>39905</v>
      </c>
      <c r="E388" s="137" t="s">
        <v>328</v>
      </c>
      <c r="G388" s="43">
        <v>6.4</v>
      </c>
      <c r="H388" s="135" t="str">
        <f t="shared" si="228"/>
        <v>P, S, T &amp; D Plant - Demand</v>
      </c>
      <c r="I388" s="42">
        <f>'DepExp. Class.'!K$124</f>
        <v>204289.827776269</v>
      </c>
      <c r="J388" s="135">
        <f t="shared" si="229"/>
        <v>101148.5084215924</v>
      </c>
      <c r="K388" s="135">
        <f t="shared" si="230"/>
        <v>51446.418182642075</v>
      </c>
      <c r="L388" s="135">
        <f t="shared" si="231"/>
        <v>694.71318058238353</v>
      </c>
      <c r="M388" s="135">
        <f t="shared" si="232"/>
        <v>25872.741375326677</v>
      </c>
      <c r="N388" s="135">
        <f t="shared" si="233"/>
        <v>25127.446616125446</v>
      </c>
      <c r="O388" s="135">
        <f t="shared" si="234"/>
        <v>0</v>
      </c>
      <c r="P388" s="135">
        <f t="shared" si="235"/>
        <v>0</v>
      </c>
      <c r="Q388" s="135">
        <f t="shared" si="236"/>
        <v>0</v>
      </c>
      <c r="R388" s="135">
        <f t="shared" si="237"/>
        <v>0</v>
      </c>
      <c r="S388" s="135">
        <f t="shared" si="238"/>
        <v>0</v>
      </c>
      <c r="T388" s="135">
        <f t="shared" si="239"/>
        <v>0</v>
      </c>
      <c r="U388" s="135">
        <f t="shared" si="240"/>
        <v>0</v>
      </c>
      <c r="V388" s="135">
        <f t="shared" si="241"/>
        <v>0</v>
      </c>
      <c r="W388" s="135">
        <f t="shared" si="242"/>
        <v>0</v>
      </c>
      <c r="X388" s="135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6">
        <v>39906</v>
      </c>
      <c r="E389" s="137" t="s">
        <v>329</v>
      </c>
      <c r="G389" s="43">
        <v>6.4</v>
      </c>
      <c r="H389" s="135" t="str">
        <f t="shared" si="228"/>
        <v>P, S, T &amp; D Plant - Demand</v>
      </c>
      <c r="I389" s="42">
        <f>'DepExp. Class.'!K$125</f>
        <v>0</v>
      </c>
      <c r="J389" s="135">
        <f t="shared" si="229"/>
        <v>0</v>
      </c>
      <c r="K389" s="135">
        <f t="shared" si="230"/>
        <v>0</v>
      </c>
      <c r="L389" s="135">
        <f t="shared" si="231"/>
        <v>0</v>
      </c>
      <c r="M389" s="135">
        <f t="shared" si="232"/>
        <v>0</v>
      </c>
      <c r="N389" s="135">
        <f t="shared" si="233"/>
        <v>0</v>
      </c>
      <c r="O389" s="135">
        <f t="shared" si="234"/>
        <v>0</v>
      </c>
      <c r="P389" s="135">
        <f t="shared" si="235"/>
        <v>0</v>
      </c>
      <c r="Q389" s="135">
        <f t="shared" si="236"/>
        <v>0</v>
      </c>
      <c r="R389" s="135">
        <f t="shared" si="237"/>
        <v>0</v>
      </c>
      <c r="S389" s="135">
        <f t="shared" si="238"/>
        <v>0</v>
      </c>
      <c r="T389" s="135">
        <f t="shared" si="239"/>
        <v>0</v>
      </c>
      <c r="U389" s="135">
        <f t="shared" si="240"/>
        <v>0</v>
      </c>
      <c r="V389" s="135">
        <f t="shared" si="241"/>
        <v>0</v>
      </c>
      <c r="W389" s="135">
        <f t="shared" si="242"/>
        <v>0</v>
      </c>
      <c r="X389" s="135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6">
        <v>39907</v>
      </c>
      <c r="E390" s="137" t="s">
        <v>330</v>
      </c>
      <c r="G390" s="43">
        <v>6.4</v>
      </c>
      <c r="H390" s="135" t="str">
        <f t="shared" si="228"/>
        <v>P, S, T &amp; D Plant - Demand</v>
      </c>
      <c r="I390" s="42">
        <f>'DepExp. Class.'!K$126</f>
        <v>0</v>
      </c>
      <c r="J390" s="135">
        <f t="shared" si="229"/>
        <v>0</v>
      </c>
      <c r="K390" s="135">
        <f t="shared" si="230"/>
        <v>0</v>
      </c>
      <c r="L390" s="135">
        <f t="shared" si="231"/>
        <v>0</v>
      </c>
      <c r="M390" s="135">
        <f t="shared" si="232"/>
        <v>0</v>
      </c>
      <c r="N390" s="135">
        <f t="shared" si="233"/>
        <v>0</v>
      </c>
      <c r="O390" s="135">
        <f t="shared" si="234"/>
        <v>0</v>
      </c>
      <c r="P390" s="135">
        <f t="shared" si="235"/>
        <v>0</v>
      </c>
      <c r="Q390" s="135">
        <f t="shared" si="236"/>
        <v>0</v>
      </c>
      <c r="R390" s="135">
        <f t="shared" si="237"/>
        <v>0</v>
      </c>
      <c r="S390" s="135">
        <f t="shared" si="238"/>
        <v>0</v>
      </c>
      <c r="T390" s="135">
        <f t="shared" si="239"/>
        <v>0</v>
      </c>
      <c r="U390" s="135">
        <f t="shared" si="240"/>
        <v>0</v>
      </c>
      <c r="V390" s="135">
        <f t="shared" si="241"/>
        <v>0</v>
      </c>
      <c r="W390" s="135">
        <f t="shared" si="242"/>
        <v>0</v>
      </c>
      <c r="X390" s="135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6">
        <v>39908</v>
      </c>
      <c r="E391" s="137" t="s">
        <v>331</v>
      </c>
      <c r="G391" s="43">
        <v>6.4</v>
      </c>
      <c r="H391" s="135" t="str">
        <f t="shared" si="228"/>
        <v>P, S, T &amp; D Plant - Demand</v>
      </c>
      <c r="I391" s="42">
        <f>'DepExp. Class.'!K$127</f>
        <v>1177.4559084884108</v>
      </c>
      <c r="J391" s="135">
        <f t="shared" si="229"/>
        <v>582.98501776713806</v>
      </c>
      <c r="K391" s="135">
        <f t="shared" si="230"/>
        <v>296.51936035727681</v>
      </c>
      <c r="L391" s="135">
        <f t="shared" si="231"/>
        <v>4.0040864887180883</v>
      </c>
      <c r="M391" s="135">
        <f t="shared" si="232"/>
        <v>149.12153254411706</v>
      </c>
      <c r="N391" s="135">
        <f t="shared" si="233"/>
        <v>144.82591133116074</v>
      </c>
      <c r="O391" s="135">
        <f t="shared" si="234"/>
        <v>0</v>
      </c>
      <c r="P391" s="135">
        <f t="shared" si="235"/>
        <v>0</v>
      </c>
      <c r="Q391" s="135">
        <f t="shared" si="236"/>
        <v>0</v>
      </c>
      <c r="R391" s="135">
        <f t="shared" si="237"/>
        <v>0</v>
      </c>
      <c r="S391" s="135">
        <f t="shared" si="238"/>
        <v>0</v>
      </c>
      <c r="T391" s="135">
        <f t="shared" si="239"/>
        <v>0</v>
      </c>
      <c r="U391" s="135">
        <f t="shared" si="240"/>
        <v>0</v>
      </c>
      <c r="V391" s="135">
        <f t="shared" si="241"/>
        <v>0</v>
      </c>
      <c r="W391" s="135">
        <f t="shared" si="242"/>
        <v>0</v>
      </c>
      <c r="X391" s="135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6">
        <v>40600</v>
      </c>
      <c r="E392" s="137" t="s">
        <v>614</v>
      </c>
      <c r="G392" s="43">
        <v>6.4</v>
      </c>
      <c r="H392" s="135" t="str">
        <f t="shared" si="228"/>
        <v>P, S, T &amp; D Plant - Demand</v>
      </c>
      <c r="I392" s="42">
        <f>'DepExp. Class.'!K$128</f>
        <v>28344.972416540459</v>
      </c>
      <c r="J392" s="135">
        <f t="shared" si="229"/>
        <v>14034.23612615769</v>
      </c>
      <c r="K392" s="135">
        <f t="shared" si="230"/>
        <v>7138.1297844835235</v>
      </c>
      <c r="L392" s="135">
        <f t="shared" si="231"/>
        <v>96.390633617745891</v>
      </c>
      <c r="M392" s="135">
        <f t="shared" si="232"/>
        <v>3589.8123201076464</v>
      </c>
      <c r="N392" s="135">
        <f t="shared" si="233"/>
        <v>3486.4035521738519</v>
      </c>
      <c r="O392" s="135">
        <f t="shared" si="234"/>
        <v>0</v>
      </c>
      <c r="P392" s="135">
        <f t="shared" si="235"/>
        <v>0</v>
      </c>
      <c r="Q392" s="135">
        <f t="shared" si="236"/>
        <v>0</v>
      </c>
      <c r="R392" s="135">
        <f t="shared" si="237"/>
        <v>0</v>
      </c>
      <c r="S392" s="135">
        <f t="shared" si="238"/>
        <v>0</v>
      </c>
      <c r="T392" s="135">
        <f t="shared" si="239"/>
        <v>0</v>
      </c>
      <c r="U392" s="135">
        <f t="shared" si="240"/>
        <v>0</v>
      </c>
      <c r="V392" s="135">
        <f t="shared" si="241"/>
        <v>0</v>
      </c>
      <c r="W392" s="135">
        <f t="shared" si="242"/>
        <v>0</v>
      </c>
      <c r="X392" s="135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6"/>
      <c r="E393" s="137"/>
      <c r="G393" s="43"/>
      <c r="H393" s="135"/>
      <c r="I393" s="42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5"/>
      <c r="I395" s="42">
        <f>'DepExp. Class.'!K$131</f>
        <v>874502.67204510863</v>
      </c>
      <c r="J395" s="42">
        <f>SUM(J359:J393)</f>
        <v>432986.02701321052</v>
      </c>
      <c r="K395" s="42">
        <f t="shared" ref="K395:X395" si="245">SUM(K359:K393)</f>
        <v>220226.4824323121</v>
      </c>
      <c r="L395" s="42">
        <f t="shared" si="245"/>
        <v>2973.8560129856019</v>
      </c>
      <c r="M395" s="42">
        <f t="shared" si="245"/>
        <v>110753.34348332886</v>
      </c>
      <c r="N395" s="42">
        <f t="shared" si="245"/>
        <v>107562.9631032716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367</v>
      </c>
      <c r="E397" s="44"/>
      <c r="G397" s="43"/>
      <c r="H397" s="44"/>
      <c r="I397" s="42">
        <f>'DepExp. Class.'!K$133</f>
        <v>8888648.2910215855</v>
      </c>
      <c r="J397" s="42">
        <f>J395+J355+J329+J316+J294+J282</f>
        <v>4400970.5539798271</v>
      </c>
      <c r="K397" s="42">
        <f t="shared" ref="K397:X397" si="246">K395+K355+K329+K316+K294+K282</f>
        <v>2238433.1223732308</v>
      </c>
      <c r="L397" s="42">
        <f t="shared" si="246"/>
        <v>30226.963293035249</v>
      </c>
      <c r="M397" s="42">
        <f t="shared" si="246"/>
        <v>1125722.7093152185</v>
      </c>
      <c r="N397" s="42">
        <f t="shared" si="246"/>
        <v>1093294.942060275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1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358</v>
      </c>
      <c r="E399" s="44"/>
      <c r="G399" s="43"/>
      <c r="H399" s="135"/>
      <c r="I399" s="42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5"/>
      <c r="I400" s="42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333</v>
      </c>
      <c r="E401" s="44"/>
      <c r="G401" s="43"/>
      <c r="H401" s="135"/>
      <c r="I401" s="42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5"/>
      <c r="I402" s="42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6">
        <v>30100</v>
      </c>
      <c r="D403" s="44"/>
      <c r="E403" s="137" t="s">
        <v>334</v>
      </c>
      <c r="G403" s="43">
        <v>99</v>
      </c>
      <c r="H403" s="135" t="str">
        <f t="shared" ref="H403:H444" si="247">VLOOKUP($G403,alloc,3)</f>
        <v>-</v>
      </c>
      <c r="I403" s="42">
        <f>'DepExp. Class.'!K$139</f>
        <v>0</v>
      </c>
      <c r="J403" s="135">
        <f t="shared" ref="J403:J444" si="248">$I403*VLOOKUP($G403,alloc,6)</f>
        <v>0</v>
      </c>
      <c r="K403" s="135">
        <f t="shared" ref="K403:K444" si="249">$I403*VLOOKUP($G403,alloc,7)</f>
        <v>0</v>
      </c>
      <c r="L403" s="135">
        <f t="shared" ref="L403:L444" si="250">$I403*VLOOKUP($G403,alloc,8)</f>
        <v>0</v>
      </c>
      <c r="M403" s="135">
        <f t="shared" ref="M403:M444" si="251">$I403*VLOOKUP($G403,alloc,9)</f>
        <v>0</v>
      </c>
      <c r="N403" s="135">
        <f t="shared" ref="N403:N444" si="252">$I403*VLOOKUP($G403,alloc,10)</f>
        <v>0</v>
      </c>
      <c r="O403" s="135">
        <f t="shared" ref="O403:O444" si="253">$I403*VLOOKUP($G403,alloc,11)</f>
        <v>0</v>
      </c>
      <c r="P403" s="135">
        <f t="shared" ref="P403:P444" si="254">$I403*VLOOKUP($G403,alloc,12)</f>
        <v>0</v>
      </c>
      <c r="Q403" s="135">
        <f t="shared" ref="Q403:Q444" si="255">$I403*VLOOKUP($G403,alloc,13)</f>
        <v>0</v>
      </c>
      <c r="R403" s="135">
        <f t="shared" ref="R403:R444" si="256">$I403*VLOOKUP($G403,alloc,14)</f>
        <v>0</v>
      </c>
      <c r="S403" s="135">
        <f t="shared" ref="S403:S444" si="257">$I403*VLOOKUP($G403,alloc,15)</f>
        <v>0</v>
      </c>
      <c r="T403" s="135">
        <f t="shared" ref="T403:T444" si="258">$I403*VLOOKUP($G403,alloc,16)</f>
        <v>0</v>
      </c>
      <c r="U403" s="135">
        <f t="shared" ref="U403:U444" si="259">$I403*VLOOKUP($G403,alloc,17)</f>
        <v>0</v>
      </c>
      <c r="V403" s="135">
        <f t="shared" ref="V403:V444" si="260">$I403*VLOOKUP($G403,alloc,18)</f>
        <v>0</v>
      </c>
      <c r="W403" s="135">
        <f t="shared" ref="W403:W444" si="261">$I403*VLOOKUP($G403,alloc,19)</f>
        <v>0</v>
      </c>
      <c r="X403" s="135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6">
        <v>30200</v>
      </c>
      <c r="D404" s="44"/>
      <c r="E404" s="137" t="s">
        <v>196</v>
      </c>
      <c r="G404" s="43">
        <v>99</v>
      </c>
      <c r="H404" s="135" t="str">
        <f t="shared" si="247"/>
        <v>-</v>
      </c>
      <c r="I404" s="42">
        <f>'DepExp. Class.'!K$140</f>
        <v>0</v>
      </c>
      <c r="J404" s="135">
        <f t="shared" si="248"/>
        <v>0</v>
      </c>
      <c r="K404" s="135">
        <f t="shared" si="249"/>
        <v>0</v>
      </c>
      <c r="L404" s="135">
        <f t="shared" si="250"/>
        <v>0</v>
      </c>
      <c r="M404" s="135">
        <f t="shared" si="251"/>
        <v>0</v>
      </c>
      <c r="N404" s="135">
        <f t="shared" si="252"/>
        <v>0</v>
      </c>
      <c r="O404" s="135">
        <f t="shared" si="253"/>
        <v>0</v>
      </c>
      <c r="P404" s="135">
        <f t="shared" si="254"/>
        <v>0</v>
      </c>
      <c r="Q404" s="135">
        <f t="shared" si="255"/>
        <v>0</v>
      </c>
      <c r="R404" s="135">
        <f t="shared" si="256"/>
        <v>0</v>
      </c>
      <c r="S404" s="135">
        <f t="shared" si="257"/>
        <v>0</v>
      </c>
      <c r="T404" s="135">
        <f t="shared" si="258"/>
        <v>0</v>
      </c>
      <c r="U404" s="135">
        <f t="shared" si="259"/>
        <v>0</v>
      </c>
      <c r="V404" s="135">
        <f t="shared" si="260"/>
        <v>0</v>
      </c>
      <c r="W404" s="135">
        <f t="shared" si="261"/>
        <v>0</v>
      </c>
      <c r="X404" s="135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8">
        <v>30300</v>
      </c>
      <c r="D405" s="44"/>
      <c r="E405" s="137" t="s">
        <v>335</v>
      </c>
      <c r="G405" s="43">
        <v>99</v>
      </c>
      <c r="H405" s="135" t="str">
        <f t="shared" si="247"/>
        <v>-</v>
      </c>
      <c r="I405" s="42">
        <f>'DepExp. Class.'!K$141</f>
        <v>0</v>
      </c>
      <c r="J405" s="135">
        <f t="shared" si="248"/>
        <v>0</v>
      </c>
      <c r="K405" s="135">
        <f t="shared" si="249"/>
        <v>0</v>
      </c>
      <c r="L405" s="135">
        <f t="shared" si="250"/>
        <v>0</v>
      </c>
      <c r="M405" s="135">
        <f t="shared" si="251"/>
        <v>0</v>
      </c>
      <c r="N405" s="135">
        <f t="shared" si="252"/>
        <v>0</v>
      </c>
      <c r="O405" s="135">
        <f t="shared" si="253"/>
        <v>0</v>
      </c>
      <c r="P405" s="135">
        <f t="shared" si="254"/>
        <v>0</v>
      </c>
      <c r="Q405" s="135">
        <f t="shared" si="255"/>
        <v>0</v>
      </c>
      <c r="R405" s="135">
        <f t="shared" si="256"/>
        <v>0</v>
      </c>
      <c r="S405" s="135">
        <f t="shared" si="257"/>
        <v>0</v>
      </c>
      <c r="T405" s="135">
        <f t="shared" si="258"/>
        <v>0</v>
      </c>
      <c r="U405" s="135">
        <f t="shared" si="259"/>
        <v>0</v>
      </c>
      <c r="V405" s="135">
        <f t="shared" si="260"/>
        <v>0</v>
      </c>
      <c r="W405" s="135">
        <f t="shared" si="261"/>
        <v>0</v>
      </c>
      <c r="X405" s="135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5"/>
      <c r="I406" s="42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336</v>
      </c>
      <c r="E407" s="44"/>
      <c r="G407" s="43"/>
      <c r="H407" s="135"/>
      <c r="I407" s="42">
        <f>'DepExp. Class.'!K$143</f>
        <v>0</v>
      </c>
      <c r="J407" s="135">
        <f>SUM(J403:J405)</f>
        <v>0</v>
      </c>
      <c r="K407" s="135">
        <f t="shared" ref="K407:X407" si="264">SUM(K403:K405)</f>
        <v>0</v>
      </c>
      <c r="L407" s="135">
        <f t="shared" si="264"/>
        <v>0</v>
      </c>
      <c r="M407" s="135">
        <f t="shared" si="264"/>
        <v>0</v>
      </c>
      <c r="N407" s="135">
        <f t="shared" si="264"/>
        <v>0</v>
      </c>
      <c r="O407" s="135">
        <f t="shared" si="264"/>
        <v>0</v>
      </c>
      <c r="P407" s="135">
        <f t="shared" si="264"/>
        <v>0</v>
      </c>
      <c r="Q407" s="135">
        <f t="shared" si="264"/>
        <v>0</v>
      </c>
      <c r="R407" s="135">
        <f t="shared" si="264"/>
        <v>0</v>
      </c>
      <c r="S407" s="135">
        <f t="shared" si="264"/>
        <v>0</v>
      </c>
      <c r="T407" s="135">
        <f t="shared" si="264"/>
        <v>0</v>
      </c>
      <c r="U407" s="135">
        <f t="shared" si="264"/>
        <v>0</v>
      </c>
      <c r="V407" s="135">
        <f t="shared" si="264"/>
        <v>0</v>
      </c>
      <c r="W407" s="135">
        <f t="shared" si="264"/>
        <v>0</v>
      </c>
      <c r="X407" s="135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5"/>
      <c r="I408" s="42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5"/>
      <c r="I409" s="42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5"/>
      <c r="I410" s="42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1">
        <v>37400</v>
      </c>
      <c r="E411" s="137" t="s">
        <v>125</v>
      </c>
      <c r="G411" s="43">
        <v>6.4</v>
      </c>
      <c r="H411" s="135" t="str">
        <f t="shared" si="247"/>
        <v>P, S, T &amp; D Plant - Demand</v>
      </c>
      <c r="I411" s="42">
        <f>'DepExp. Class.'!K$147</f>
        <v>0</v>
      </c>
      <c r="J411" s="135">
        <f t="shared" si="248"/>
        <v>0</v>
      </c>
      <c r="K411" s="135">
        <f t="shared" si="249"/>
        <v>0</v>
      </c>
      <c r="L411" s="135">
        <f t="shared" si="250"/>
        <v>0</v>
      </c>
      <c r="M411" s="135">
        <f t="shared" si="251"/>
        <v>0</v>
      </c>
      <c r="N411" s="135">
        <f t="shared" si="252"/>
        <v>0</v>
      </c>
      <c r="O411" s="135">
        <f t="shared" si="253"/>
        <v>0</v>
      </c>
      <c r="P411" s="135">
        <f t="shared" si="254"/>
        <v>0</v>
      </c>
      <c r="Q411" s="135">
        <f t="shared" si="255"/>
        <v>0</v>
      </c>
      <c r="R411" s="135">
        <f t="shared" si="256"/>
        <v>0</v>
      </c>
      <c r="S411" s="135">
        <f t="shared" si="257"/>
        <v>0</v>
      </c>
      <c r="T411" s="135">
        <f t="shared" si="258"/>
        <v>0</v>
      </c>
      <c r="U411" s="135">
        <f t="shared" si="259"/>
        <v>0</v>
      </c>
      <c r="V411" s="135">
        <f t="shared" si="260"/>
        <v>0</v>
      </c>
      <c r="W411" s="135">
        <f t="shared" si="261"/>
        <v>0</v>
      </c>
      <c r="X411" s="135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1">
        <v>39001</v>
      </c>
      <c r="E412" s="137" t="s">
        <v>302</v>
      </c>
      <c r="G412" s="43">
        <v>6.4</v>
      </c>
      <c r="H412" s="135" t="str">
        <f t="shared" si="247"/>
        <v>P, S, T &amp; D Plant - Demand</v>
      </c>
      <c r="I412" s="42">
        <f>'DepExp. Class.'!K$148</f>
        <v>1380.7527198220575</v>
      </c>
      <c r="J412" s="135">
        <f t="shared" si="248"/>
        <v>683.64186131680469</v>
      </c>
      <c r="K412" s="135">
        <f t="shared" si="249"/>
        <v>347.71570667033302</v>
      </c>
      <c r="L412" s="135">
        <f t="shared" si="250"/>
        <v>4.6954227923471059</v>
      </c>
      <c r="M412" s="135">
        <f t="shared" si="251"/>
        <v>174.86851113486912</v>
      </c>
      <c r="N412" s="135">
        <f t="shared" si="252"/>
        <v>169.83121790770355</v>
      </c>
      <c r="O412" s="135">
        <f t="shared" si="253"/>
        <v>0</v>
      </c>
      <c r="P412" s="135">
        <f t="shared" si="254"/>
        <v>0</v>
      </c>
      <c r="Q412" s="135">
        <f t="shared" si="255"/>
        <v>0</v>
      </c>
      <c r="R412" s="135">
        <f t="shared" si="256"/>
        <v>0</v>
      </c>
      <c r="S412" s="135">
        <f t="shared" si="257"/>
        <v>0</v>
      </c>
      <c r="T412" s="135">
        <f t="shared" si="258"/>
        <v>0</v>
      </c>
      <c r="U412" s="135">
        <f t="shared" si="259"/>
        <v>0</v>
      </c>
      <c r="V412" s="135">
        <f t="shared" si="260"/>
        <v>0</v>
      </c>
      <c r="W412" s="135">
        <f t="shared" si="261"/>
        <v>0</v>
      </c>
      <c r="X412" s="135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1">
        <v>36602</v>
      </c>
      <c r="E413" s="137" t="s">
        <v>149</v>
      </c>
      <c r="G413" s="43">
        <v>6.4</v>
      </c>
      <c r="H413" s="135" t="str">
        <f t="shared" si="247"/>
        <v>P, S, T &amp; D Plant - Demand</v>
      </c>
      <c r="I413" s="42">
        <f>'DepExp. Class.'!K$149</f>
        <v>0</v>
      </c>
      <c r="J413" s="135">
        <f t="shared" si="248"/>
        <v>0</v>
      </c>
      <c r="K413" s="135">
        <f t="shared" si="249"/>
        <v>0</v>
      </c>
      <c r="L413" s="135">
        <f t="shared" si="250"/>
        <v>0</v>
      </c>
      <c r="M413" s="135">
        <f t="shared" si="251"/>
        <v>0</v>
      </c>
      <c r="N413" s="135">
        <f t="shared" si="252"/>
        <v>0</v>
      </c>
      <c r="O413" s="135">
        <f t="shared" si="253"/>
        <v>0</v>
      </c>
      <c r="P413" s="135">
        <f t="shared" si="254"/>
        <v>0</v>
      </c>
      <c r="Q413" s="135">
        <f t="shared" si="255"/>
        <v>0</v>
      </c>
      <c r="R413" s="135">
        <f t="shared" si="256"/>
        <v>0</v>
      </c>
      <c r="S413" s="135">
        <f t="shared" si="257"/>
        <v>0</v>
      </c>
      <c r="T413" s="135">
        <f t="shared" si="258"/>
        <v>0</v>
      </c>
      <c r="U413" s="135">
        <f t="shared" si="259"/>
        <v>0</v>
      </c>
      <c r="V413" s="135">
        <f t="shared" si="260"/>
        <v>0</v>
      </c>
      <c r="W413" s="135">
        <f t="shared" si="261"/>
        <v>0</v>
      </c>
      <c r="X413" s="135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1">
        <v>38900</v>
      </c>
      <c r="E414" s="137" t="s">
        <v>125</v>
      </c>
      <c r="G414" s="43">
        <v>6.4</v>
      </c>
      <c r="H414" s="135" t="str">
        <f t="shared" si="247"/>
        <v>P, S, T &amp; D Plant - Demand</v>
      </c>
      <c r="I414" s="42">
        <f>'DepExp. Class.'!K$150</f>
        <v>0</v>
      </c>
      <c r="J414" s="135">
        <f t="shared" si="248"/>
        <v>0</v>
      </c>
      <c r="K414" s="135">
        <f t="shared" si="249"/>
        <v>0</v>
      </c>
      <c r="L414" s="135">
        <f t="shared" si="250"/>
        <v>0</v>
      </c>
      <c r="M414" s="135">
        <f t="shared" si="251"/>
        <v>0</v>
      </c>
      <c r="N414" s="135">
        <f t="shared" si="252"/>
        <v>0</v>
      </c>
      <c r="O414" s="135">
        <f t="shared" si="253"/>
        <v>0</v>
      </c>
      <c r="P414" s="135">
        <f t="shared" si="254"/>
        <v>0</v>
      </c>
      <c r="Q414" s="135">
        <f t="shared" si="255"/>
        <v>0</v>
      </c>
      <c r="R414" s="135">
        <f t="shared" si="256"/>
        <v>0</v>
      </c>
      <c r="S414" s="135">
        <f t="shared" si="257"/>
        <v>0</v>
      </c>
      <c r="T414" s="135">
        <f t="shared" si="258"/>
        <v>0</v>
      </c>
      <c r="U414" s="135">
        <f t="shared" si="259"/>
        <v>0</v>
      </c>
      <c r="V414" s="135">
        <f t="shared" si="260"/>
        <v>0</v>
      </c>
      <c r="W414" s="135">
        <f t="shared" si="261"/>
        <v>0</v>
      </c>
      <c r="X414" s="135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1">
        <v>39004</v>
      </c>
      <c r="E415" s="137" t="s">
        <v>304</v>
      </c>
      <c r="G415" s="43">
        <v>6.4</v>
      </c>
      <c r="H415" s="135" t="str">
        <f t="shared" si="247"/>
        <v>P, S, T &amp; D Plant - Demand</v>
      </c>
      <c r="I415" s="42">
        <f>'DepExp. Class.'!K$151</f>
        <v>323.95018857167719</v>
      </c>
      <c r="J415" s="135">
        <f t="shared" si="248"/>
        <v>160.39505605146471</v>
      </c>
      <c r="K415" s="135">
        <f t="shared" si="249"/>
        <v>81.580551773024951</v>
      </c>
      <c r="L415" s="135">
        <f t="shared" si="250"/>
        <v>1.1016332448004327</v>
      </c>
      <c r="M415" s="135">
        <f t="shared" si="251"/>
        <v>41.027394944903527</v>
      </c>
      <c r="N415" s="135">
        <f t="shared" si="252"/>
        <v>39.845552557483558</v>
      </c>
      <c r="O415" s="135">
        <f t="shared" si="253"/>
        <v>0</v>
      </c>
      <c r="P415" s="135">
        <f t="shared" si="254"/>
        <v>0</v>
      </c>
      <c r="Q415" s="135">
        <f t="shared" si="255"/>
        <v>0</v>
      </c>
      <c r="R415" s="135">
        <f t="shared" si="256"/>
        <v>0</v>
      </c>
      <c r="S415" s="135">
        <f t="shared" si="257"/>
        <v>0</v>
      </c>
      <c r="T415" s="135">
        <f t="shared" si="258"/>
        <v>0</v>
      </c>
      <c r="U415" s="135">
        <f t="shared" si="259"/>
        <v>0</v>
      </c>
      <c r="V415" s="135">
        <f t="shared" si="260"/>
        <v>0</v>
      </c>
      <c r="W415" s="135">
        <f t="shared" si="261"/>
        <v>0</v>
      </c>
      <c r="X415" s="135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1">
        <v>39009</v>
      </c>
      <c r="E416" s="137" t="s">
        <v>305</v>
      </c>
      <c r="G416" s="43">
        <v>6.4</v>
      </c>
      <c r="H416" s="135" t="str">
        <f t="shared" si="247"/>
        <v>P, S, T &amp; D Plant - Demand</v>
      </c>
      <c r="I416" s="42">
        <f>'DepExp. Class.'!K$152</f>
        <v>0</v>
      </c>
      <c r="J416" s="135">
        <f t="shared" si="248"/>
        <v>0</v>
      </c>
      <c r="K416" s="135">
        <f t="shared" si="249"/>
        <v>0</v>
      </c>
      <c r="L416" s="135">
        <f t="shared" si="250"/>
        <v>0</v>
      </c>
      <c r="M416" s="135">
        <f t="shared" si="251"/>
        <v>0</v>
      </c>
      <c r="N416" s="135">
        <f t="shared" si="252"/>
        <v>0</v>
      </c>
      <c r="O416" s="135">
        <f t="shared" si="253"/>
        <v>0</v>
      </c>
      <c r="P416" s="135">
        <f t="shared" si="254"/>
        <v>0</v>
      </c>
      <c r="Q416" s="135">
        <f t="shared" si="255"/>
        <v>0</v>
      </c>
      <c r="R416" s="135">
        <f t="shared" si="256"/>
        <v>0</v>
      </c>
      <c r="S416" s="135">
        <f t="shared" si="257"/>
        <v>0</v>
      </c>
      <c r="T416" s="135">
        <f t="shared" si="258"/>
        <v>0</v>
      </c>
      <c r="U416" s="135">
        <f t="shared" si="259"/>
        <v>0</v>
      </c>
      <c r="V416" s="135">
        <f t="shared" si="260"/>
        <v>0</v>
      </c>
      <c r="W416" s="135">
        <f t="shared" si="261"/>
        <v>0</v>
      </c>
      <c r="X416" s="135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1">
        <v>39100</v>
      </c>
      <c r="E417" s="137" t="s">
        <v>306</v>
      </c>
      <c r="G417" s="43">
        <v>6.4</v>
      </c>
      <c r="H417" s="135" t="str">
        <f t="shared" si="247"/>
        <v>P, S, T &amp; D Plant - Demand</v>
      </c>
      <c r="I417" s="42">
        <f>'DepExp. Class.'!K$153</f>
        <v>0</v>
      </c>
      <c r="J417" s="135">
        <f t="shared" si="248"/>
        <v>0</v>
      </c>
      <c r="K417" s="135">
        <f t="shared" si="249"/>
        <v>0</v>
      </c>
      <c r="L417" s="135">
        <f t="shared" si="250"/>
        <v>0</v>
      </c>
      <c r="M417" s="135">
        <f t="shared" si="251"/>
        <v>0</v>
      </c>
      <c r="N417" s="135">
        <f t="shared" si="252"/>
        <v>0</v>
      </c>
      <c r="O417" s="135">
        <f t="shared" si="253"/>
        <v>0</v>
      </c>
      <c r="P417" s="135">
        <f t="shared" si="254"/>
        <v>0</v>
      </c>
      <c r="Q417" s="135">
        <f t="shared" si="255"/>
        <v>0</v>
      </c>
      <c r="R417" s="135">
        <f t="shared" si="256"/>
        <v>0</v>
      </c>
      <c r="S417" s="135">
        <f t="shared" si="257"/>
        <v>0</v>
      </c>
      <c r="T417" s="135">
        <f t="shared" si="258"/>
        <v>0</v>
      </c>
      <c r="U417" s="135">
        <f t="shared" si="259"/>
        <v>0</v>
      </c>
      <c r="V417" s="135">
        <f t="shared" si="260"/>
        <v>0</v>
      </c>
      <c r="W417" s="135">
        <f t="shared" si="261"/>
        <v>0</v>
      </c>
      <c r="X417" s="135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1">
        <v>39102</v>
      </c>
      <c r="E418" s="137" t="s">
        <v>307</v>
      </c>
      <c r="G418" s="43">
        <v>6.4</v>
      </c>
      <c r="H418" s="135" t="str">
        <f t="shared" si="247"/>
        <v>P, S, T &amp; D Plant - Demand</v>
      </c>
      <c r="I418" s="42">
        <f>'DepExp. Class.'!K$154</f>
        <v>0</v>
      </c>
      <c r="J418" s="135">
        <f t="shared" si="248"/>
        <v>0</v>
      </c>
      <c r="K418" s="135">
        <f t="shared" si="249"/>
        <v>0</v>
      </c>
      <c r="L418" s="135">
        <f t="shared" si="250"/>
        <v>0</v>
      </c>
      <c r="M418" s="135">
        <f t="shared" si="251"/>
        <v>0</v>
      </c>
      <c r="N418" s="135">
        <f t="shared" si="252"/>
        <v>0</v>
      </c>
      <c r="O418" s="135">
        <f t="shared" si="253"/>
        <v>0</v>
      </c>
      <c r="P418" s="135">
        <f t="shared" si="254"/>
        <v>0</v>
      </c>
      <c r="Q418" s="135">
        <f t="shared" si="255"/>
        <v>0</v>
      </c>
      <c r="R418" s="135">
        <f t="shared" si="256"/>
        <v>0</v>
      </c>
      <c r="S418" s="135">
        <f t="shared" si="257"/>
        <v>0</v>
      </c>
      <c r="T418" s="135">
        <f t="shared" si="258"/>
        <v>0</v>
      </c>
      <c r="U418" s="135">
        <f t="shared" si="259"/>
        <v>0</v>
      </c>
      <c r="V418" s="135">
        <f t="shared" si="260"/>
        <v>0</v>
      </c>
      <c r="W418" s="135">
        <f t="shared" si="261"/>
        <v>0</v>
      </c>
      <c r="X418" s="135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1">
        <v>39103</v>
      </c>
      <c r="E419" s="137" t="s">
        <v>308</v>
      </c>
      <c r="G419" s="43">
        <v>6.4</v>
      </c>
      <c r="H419" s="135" t="str">
        <f t="shared" si="247"/>
        <v>P, S, T &amp; D Plant - Demand</v>
      </c>
      <c r="I419" s="42">
        <f>'DepExp. Class.'!K$155</f>
        <v>0</v>
      </c>
      <c r="J419" s="135">
        <f t="shared" si="248"/>
        <v>0</v>
      </c>
      <c r="K419" s="135">
        <f t="shared" si="249"/>
        <v>0</v>
      </c>
      <c r="L419" s="135">
        <f t="shared" si="250"/>
        <v>0</v>
      </c>
      <c r="M419" s="135">
        <f t="shared" si="251"/>
        <v>0</v>
      </c>
      <c r="N419" s="135">
        <f t="shared" si="252"/>
        <v>0</v>
      </c>
      <c r="O419" s="135">
        <f t="shared" si="253"/>
        <v>0</v>
      </c>
      <c r="P419" s="135">
        <f t="shared" si="254"/>
        <v>0</v>
      </c>
      <c r="Q419" s="135">
        <f t="shared" si="255"/>
        <v>0</v>
      </c>
      <c r="R419" s="135">
        <f t="shared" si="256"/>
        <v>0</v>
      </c>
      <c r="S419" s="135">
        <f t="shared" si="257"/>
        <v>0</v>
      </c>
      <c r="T419" s="135">
        <f t="shared" si="258"/>
        <v>0</v>
      </c>
      <c r="U419" s="135">
        <f t="shared" si="259"/>
        <v>0</v>
      </c>
      <c r="V419" s="135">
        <f t="shared" si="260"/>
        <v>0</v>
      </c>
      <c r="W419" s="135">
        <f t="shared" si="261"/>
        <v>0</v>
      </c>
      <c r="X419" s="135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1">
        <v>39200</v>
      </c>
      <c r="E420" s="137" t="s">
        <v>309</v>
      </c>
      <c r="G420" s="43">
        <v>6.4</v>
      </c>
      <c r="H420" s="135" t="str">
        <f t="shared" si="247"/>
        <v>P, S, T &amp; D Plant - Demand</v>
      </c>
      <c r="I420" s="42">
        <f>'DepExp. Class.'!K$156</f>
        <v>238.78422186286889</v>
      </c>
      <c r="J420" s="135">
        <f t="shared" si="248"/>
        <v>118.22746212548053</v>
      </c>
      <c r="K420" s="135">
        <f t="shared" si="249"/>
        <v>60.133160163155999</v>
      </c>
      <c r="L420" s="135">
        <f t="shared" si="250"/>
        <v>0.81201569382552063</v>
      </c>
      <c r="M420" s="135">
        <f t="shared" si="251"/>
        <v>30.241360933215738</v>
      </c>
      <c r="N420" s="135">
        <f t="shared" si="252"/>
        <v>29.370222947191099</v>
      </c>
      <c r="O420" s="135">
        <f t="shared" si="253"/>
        <v>0</v>
      </c>
      <c r="P420" s="135">
        <f t="shared" si="254"/>
        <v>0</v>
      </c>
      <c r="Q420" s="135">
        <f t="shared" si="255"/>
        <v>0</v>
      </c>
      <c r="R420" s="135">
        <f t="shared" si="256"/>
        <v>0</v>
      </c>
      <c r="S420" s="135">
        <f t="shared" si="257"/>
        <v>0</v>
      </c>
      <c r="T420" s="135">
        <f t="shared" si="258"/>
        <v>0</v>
      </c>
      <c r="U420" s="135">
        <f t="shared" si="259"/>
        <v>0</v>
      </c>
      <c r="V420" s="135">
        <f t="shared" si="260"/>
        <v>0</v>
      </c>
      <c r="W420" s="135">
        <f t="shared" si="261"/>
        <v>0</v>
      </c>
      <c r="X420" s="135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1">
        <v>39201</v>
      </c>
      <c r="E421" s="137" t="s">
        <v>310</v>
      </c>
      <c r="G421" s="43">
        <v>6.4</v>
      </c>
      <c r="H421" s="135" t="str">
        <f t="shared" si="247"/>
        <v>P, S, T &amp; D Plant - Demand</v>
      </c>
      <c r="I421" s="42">
        <f>'DepExp. Class.'!K$157</f>
        <v>0</v>
      </c>
      <c r="J421" s="135">
        <f t="shared" si="248"/>
        <v>0</v>
      </c>
      <c r="K421" s="135">
        <f t="shared" si="249"/>
        <v>0</v>
      </c>
      <c r="L421" s="135">
        <f t="shared" si="250"/>
        <v>0</v>
      </c>
      <c r="M421" s="135">
        <f t="shared" si="251"/>
        <v>0</v>
      </c>
      <c r="N421" s="135">
        <f t="shared" si="252"/>
        <v>0</v>
      </c>
      <c r="O421" s="135">
        <f t="shared" si="253"/>
        <v>0</v>
      </c>
      <c r="P421" s="135">
        <f t="shared" si="254"/>
        <v>0</v>
      </c>
      <c r="Q421" s="135">
        <f t="shared" si="255"/>
        <v>0</v>
      </c>
      <c r="R421" s="135">
        <f t="shared" si="256"/>
        <v>0</v>
      </c>
      <c r="S421" s="135">
        <f t="shared" si="257"/>
        <v>0</v>
      </c>
      <c r="T421" s="135">
        <f t="shared" si="258"/>
        <v>0</v>
      </c>
      <c r="U421" s="135">
        <f t="shared" si="259"/>
        <v>0</v>
      </c>
      <c r="V421" s="135">
        <f t="shared" si="260"/>
        <v>0</v>
      </c>
      <c r="W421" s="135">
        <f t="shared" si="261"/>
        <v>0</v>
      </c>
      <c r="X421" s="135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1">
        <v>39202</v>
      </c>
      <c r="E422" s="137" t="s">
        <v>311</v>
      </c>
      <c r="G422" s="43">
        <v>6.4</v>
      </c>
      <c r="H422" s="135" t="str">
        <f t="shared" si="247"/>
        <v>P, S, T &amp; D Plant - Demand</v>
      </c>
      <c r="I422" s="42">
        <f>'DepExp. Class.'!K$158</f>
        <v>0</v>
      </c>
      <c r="J422" s="135">
        <f t="shared" si="248"/>
        <v>0</v>
      </c>
      <c r="K422" s="135">
        <f t="shared" si="249"/>
        <v>0</v>
      </c>
      <c r="L422" s="135">
        <f t="shared" si="250"/>
        <v>0</v>
      </c>
      <c r="M422" s="135">
        <f t="shared" si="251"/>
        <v>0</v>
      </c>
      <c r="N422" s="135">
        <f t="shared" si="252"/>
        <v>0</v>
      </c>
      <c r="O422" s="135">
        <f t="shared" si="253"/>
        <v>0</v>
      </c>
      <c r="P422" s="135">
        <f t="shared" si="254"/>
        <v>0</v>
      </c>
      <c r="Q422" s="135">
        <f t="shared" si="255"/>
        <v>0</v>
      </c>
      <c r="R422" s="135">
        <f t="shared" si="256"/>
        <v>0</v>
      </c>
      <c r="S422" s="135">
        <f t="shared" si="257"/>
        <v>0</v>
      </c>
      <c r="T422" s="135">
        <f t="shared" si="258"/>
        <v>0</v>
      </c>
      <c r="U422" s="135">
        <f t="shared" si="259"/>
        <v>0</v>
      </c>
      <c r="V422" s="135">
        <f t="shared" si="260"/>
        <v>0</v>
      </c>
      <c r="W422" s="135">
        <f t="shared" si="261"/>
        <v>0</v>
      </c>
      <c r="X422" s="135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1">
        <v>39300</v>
      </c>
      <c r="E423" s="137" t="s">
        <v>197</v>
      </c>
      <c r="G423" s="43">
        <v>6.4</v>
      </c>
      <c r="H423" s="135" t="str">
        <f t="shared" si="247"/>
        <v>P, S, T &amp; D Plant - Demand</v>
      </c>
      <c r="I423" s="42">
        <f>'DepExp. Class.'!K$159</f>
        <v>0</v>
      </c>
      <c r="J423" s="135">
        <f t="shared" si="248"/>
        <v>0</v>
      </c>
      <c r="K423" s="135">
        <f t="shared" si="249"/>
        <v>0</v>
      </c>
      <c r="L423" s="135">
        <f t="shared" si="250"/>
        <v>0</v>
      </c>
      <c r="M423" s="135">
        <f t="shared" si="251"/>
        <v>0</v>
      </c>
      <c r="N423" s="135">
        <f t="shared" si="252"/>
        <v>0</v>
      </c>
      <c r="O423" s="135">
        <f t="shared" si="253"/>
        <v>0</v>
      </c>
      <c r="P423" s="135">
        <f t="shared" si="254"/>
        <v>0</v>
      </c>
      <c r="Q423" s="135">
        <f t="shared" si="255"/>
        <v>0</v>
      </c>
      <c r="R423" s="135">
        <f t="shared" si="256"/>
        <v>0</v>
      </c>
      <c r="S423" s="135">
        <f t="shared" si="257"/>
        <v>0</v>
      </c>
      <c r="T423" s="135">
        <f t="shared" si="258"/>
        <v>0</v>
      </c>
      <c r="U423" s="135">
        <f t="shared" si="259"/>
        <v>0</v>
      </c>
      <c r="V423" s="135">
        <f t="shared" si="260"/>
        <v>0</v>
      </c>
      <c r="W423" s="135">
        <f t="shared" si="261"/>
        <v>0</v>
      </c>
      <c r="X423" s="135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1">
        <v>39400</v>
      </c>
      <c r="E424" s="137" t="s">
        <v>312</v>
      </c>
      <c r="G424" s="43">
        <v>6.4</v>
      </c>
      <c r="H424" s="135" t="str">
        <f t="shared" si="247"/>
        <v>P, S, T &amp; D Plant - Demand</v>
      </c>
      <c r="I424" s="42">
        <f>'DepExp. Class.'!K$160</f>
        <v>811.25622233563922</v>
      </c>
      <c r="J424" s="135">
        <f t="shared" si="248"/>
        <v>401.67128109213525</v>
      </c>
      <c r="K424" s="135">
        <f t="shared" si="249"/>
        <v>204.29909468256929</v>
      </c>
      <c r="L424" s="135">
        <f t="shared" si="250"/>
        <v>2.7587785286268169</v>
      </c>
      <c r="M424" s="135">
        <f t="shared" si="251"/>
        <v>102.74335564373466</v>
      </c>
      <c r="N424" s="135">
        <f t="shared" si="252"/>
        <v>99.783712388573164</v>
      </c>
      <c r="O424" s="135">
        <f t="shared" si="253"/>
        <v>0</v>
      </c>
      <c r="P424" s="135">
        <f t="shared" si="254"/>
        <v>0</v>
      </c>
      <c r="Q424" s="135">
        <f t="shared" si="255"/>
        <v>0</v>
      </c>
      <c r="R424" s="135">
        <f t="shared" si="256"/>
        <v>0</v>
      </c>
      <c r="S424" s="135">
        <f t="shared" si="257"/>
        <v>0</v>
      </c>
      <c r="T424" s="135">
        <f t="shared" si="258"/>
        <v>0</v>
      </c>
      <c r="U424" s="135">
        <f t="shared" si="259"/>
        <v>0</v>
      </c>
      <c r="V424" s="135">
        <f t="shared" si="260"/>
        <v>0</v>
      </c>
      <c r="W424" s="135">
        <f t="shared" si="261"/>
        <v>0</v>
      </c>
      <c r="X424" s="135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1">
        <v>39600</v>
      </c>
      <c r="E425" s="137" t="s">
        <v>313</v>
      </c>
      <c r="G425" s="43">
        <v>6.4</v>
      </c>
      <c r="H425" s="135" t="str">
        <f t="shared" si="247"/>
        <v>P, S, T &amp; D Plant - Demand</v>
      </c>
      <c r="I425" s="42">
        <f>'DepExp. Class.'!K$161</f>
        <v>5.1366151611639062</v>
      </c>
      <c r="J425" s="135">
        <f t="shared" si="248"/>
        <v>2.5432541969562545</v>
      </c>
      <c r="K425" s="135">
        <f t="shared" si="249"/>
        <v>1.2935565833162601</v>
      </c>
      <c r="L425" s="135">
        <f t="shared" si="250"/>
        <v>1.7467704069670745E-2</v>
      </c>
      <c r="M425" s="135">
        <f t="shared" si="251"/>
        <v>0.65053809607652735</v>
      </c>
      <c r="N425" s="135">
        <f t="shared" si="252"/>
        <v>0.63179858074519302</v>
      </c>
      <c r="O425" s="135">
        <f t="shared" si="253"/>
        <v>0</v>
      </c>
      <c r="P425" s="135">
        <f t="shared" si="254"/>
        <v>0</v>
      </c>
      <c r="Q425" s="135">
        <f t="shared" si="255"/>
        <v>0</v>
      </c>
      <c r="R425" s="135">
        <f t="shared" si="256"/>
        <v>0</v>
      </c>
      <c r="S425" s="135">
        <f t="shared" si="257"/>
        <v>0</v>
      </c>
      <c r="T425" s="135">
        <f t="shared" si="258"/>
        <v>0</v>
      </c>
      <c r="U425" s="135">
        <f t="shared" si="259"/>
        <v>0</v>
      </c>
      <c r="V425" s="135">
        <f t="shared" si="260"/>
        <v>0</v>
      </c>
      <c r="W425" s="135">
        <f t="shared" si="261"/>
        <v>0</v>
      </c>
      <c r="X425" s="135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1">
        <v>39603</v>
      </c>
      <c r="E426" s="137" t="s">
        <v>314</v>
      </c>
      <c r="G426" s="43">
        <v>6.4</v>
      </c>
      <c r="H426" s="135" t="str">
        <f t="shared" si="247"/>
        <v>P, S, T &amp; D Plant - Demand</v>
      </c>
      <c r="I426" s="42">
        <f>'DepExp. Class.'!K$162</f>
        <v>0</v>
      </c>
      <c r="J426" s="135">
        <f t="shared" si="248"/>
        <v>0</v>
      </c>
      <c r="K426" s="135">
        <f t="shared" si="249"/>
        <v>0</v>
      </c>
      <c r="L426" s="135">
        <f t="shared" si="250"/>
        <v>0</v>
      </c>
      <c r="M426" s="135">
        <f t="shared" si="251"/>
        <v>0</v>
      </c>
      <c r="N426" s="135">
        <f t="shared" si="252"/>
        <v>0</v>
      </c>
      <c r="O426" s="135">
        <f t="shared" si="253"/>
        <v>0</v>
      </c>
      <c r="P426" s="135">
        <f t="shared" si="254"/>
        <v>0</v>
      </c>
      <c r="Q426" s="135">
        <f t="shared" si="255"/>
        <v>0</v>
      </c>
      <c r="R426" s="135">
        <f t="shared" si="256"/>
        <v>0</v>
      </c>
      <c r="S426" s="135">
        <f t="shared" si="257"/>
        <v>0</v>
      </c>
      <c r="T426" s="135">
        <f t="shared" si="258"/>
        <v>0</v>
      </c>
      <c r="U426" s="135">
        <f t="shared" si="259"/>
        <v>0</v>
      </c>
      <c r="V426" s="135">
        <f t="shared" si="260"/>
        <v>0</v>
      </c>
      <c r="W426" s="135">
        <f t="shared" si="261"/>
        <v>0</v>
      </c>
      <c r="X426" s="135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1">
        <v>39604</v>
      </c>
      <c r="E427" s="137" t="s">
        <v>315</v>
      </c>
      <c r="G427" s="43">
        <v>6.4</v>
      </c>
      <c r="H427" s="135" t="str">
        <f t="shared" si="247"/>
        <v>P, S, T &amp; D Plant - Demand</v>
      </c>
      <c r="I427" s="42">
        <f>'DepExp. Class.'!K$163</f>
        <v>0</v>
      </c>
      <c r="J427" s="135">
        <f t="shared" si="248"/>
        <v>0</v>
      </c>
      <c r="K427" s="135">
        <f t="shared" si="249"/>
        <v>0</v>
      </c>
      <c r="L427" s="135">
        <f t="shared" si="250"/>
        <v>0</v>
      </c>
      <c r="M427" s="135">
        <f t="shared" si="251"/>
        <v>0</v>
      </c>
      <c r="N427" s="135">
        <f t="shared" si="252"/>
        <v>0</v>
      </c>
      <c r="O427" s="135">
        <f t="shared" si="253"/>
        <v>0</v>
      </c>
      <c r="P427" s="135">
        <f t="shared" si="254"/>
        <v>0</v>
      </c>
      <c r="Q427" s="135">
        <f t="shared" si="255"/>
        <v>0</v>
      </c>
      <c r="R427" s="135">
        <f t="shared" si="256"/>
        <v>0</v>
      </c>
      <c r="S427" s="135">
        <f t="shared" si="257"/>
        <v>0</v>
      </c>
      <c r="T427" s="135">
        <f t="shared" si="258"/>
        <v>0</v>
      </c>
      <c r="U427" s="135">
        <f t="shared" si="259"/>
        <v>0</v>
      </c>
      <c r="V427" s="135">
        <f t="shared" si="260"/>
        <v>0</v>
      </c>
      <c r="W427" s="135">
        <f t="shared" si="261"/>
        <v>0</v>
      </c>
      <c r="X427" s="135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1">
        <v>39605</v>
      </c>
      <c r="E428" s="140" t="s">
        <v>316</v>
      </c>
      <c r="G428" s="43">
        <v>6.4</v>
      </c>
      <c r="H428" s="135" t="str">
        <f t="shared" si="247"/>
        <v>P, S, T &amp; D Plant - Demand</v>
      </c>
      <c r="I428" s="42">
        <f>'DepExp. Class.'!K$164</f>
        <v>0</v>
      </c>
      <c r="J428" s="135">
        <f t="shared" si="248"/>
        <v>0</v>
      </c>
      <c r="K428" s="135">
        <f t="shared" si="249"/>
        <v>0</v>
      </c>
      <c r="L428" s="135">
        <f t="shared" si="250"/>
        <v>0</v>
      </c>
      <c r="M428" s="135">
        <f t="shared" si="251"/>
        <v>0</v>
      </c>
      <c r="N428" s="135">
        <f t="shared" si="252"/>
        <v>0</v>
      </c>
      <c r="O428" s="135">
        <f t="shared" si="253"/>
        <v>0</v>
      </c>
      <c r="P428" s="135">
        <f t="shared" si="254"/>
        <v>0</v>
      </c>
      <c r="Q428" s="135">
        <f t="shared" si="255"/>
        <v>0</v>
      </c>
      <c r="R428" s="135">
        <f t="shared" si="256"/>
        <v>0</v>
      </c>
      <c r="S428" s="135">
        <f t="shared" si="257"/>
        <v>0</v>
      </c>
      <c r="T428" s="135">
        <f t="shared" si="258"/>
        <v>0</v>
      </c>
      <c r="U428" s="135">
        <f t="shared" si="259"/>
        <v>0</v>
      </c>
      <c r="V428" s="135">
        <f t="shared" si="260"/>
        <v>0</v>
      </c>
      <c r="W428" s="135">
        <f t="shared" si="261"/>
        <v>0</v>
      </c>
      <c r="X428" s="135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1">
        <v>39700</v>
      </c>
      <c r="E429" s="137" t="s">
        <v>317</v>
      </c>
      <c r="G429" s="43">
        <v>6.4</v>
      </c>
      <c r="H429" s="135" t="str">
        <f t="shared" si="247"/>
        <v>P, S, T &amp; D Plant - Demand</v>
      </c>
      <c r="I429" s="42">
        <f>'DepExp. Class.'!K$165</f>
        <v>489.63451449870257</v>
      </c>
      <c r="J429" s="135">
        <f t="shared" si="248"/>
        <v>242.42910845033964</v>
      </c>
      <c r="K429" s="135">
        <f t="shared" si="249"/>
        <v>123.30492547647704</v>
      </c>
      <c r="L429" s="135">
        <f t="shared" si="250"/>
        <v>1.6650635745937934</v>
      </c>
      <c r="M429" s="135">
        <f t="shared" si="251"/>
        <v>62.010856340494456</v>
      </c>
      <c r="N429" s="135">
        <f t="shared" si="252"/>
        <v>60.224560656797614</v>
      </c>
      <c r="O429" s="135">
        <f t="shared" si="253"/>
        <v>0</v>
      </c>
      <c r="P429" s="135">
        <f t="shared" si="254"/>
        <v>0</v>
      </c>
      <c r="Q429" s="135">
        <f t="shared" si="255"/>
        <v>0</v>
      </c>
      <c r="R429" s="135">
        <f t="shared" si="256"/>
        <v>0</v>
      </c>
      <c r="S429" s="135">
        <f t="shared" si="257"/>
        <v>0</v>
      </c>
      <c r="T429" s="135">
        <f t="shared" si="258"/>
        <v>0</v>
      </c>
      <c r="U429" s="135">
        <f t="shared" si="259"/>
        <v>0</v>
      </c>
      <c r="V429" s="135">
        <f t="shared" si="260"/>
        <v>0</v>
      </c>
      <c r="W429" s="135">
        <f t="shared" si="261"/>
        <v>0</v>
      </c>
      <c r="X429" s="135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1">
        <v>39701</v>
      </c>
      <c r="E430" s="137" t="s">
        <v>318</v>
      </c>
      <c r="G430" s="43">
        <v>6.4</v>
      </c>
      <c r="H430" s="135" t="str">
        <f t="shared" si="247"/>
        <v>P, S, T &amp; D Plant - Demand</v>
      </c>
      <c r="I430" s="42">
        <f>'DepExp. Class.'!K$166</f>
        <v>0</v>
      </c>
      <c r="J430" s="135">
        <f t="shared" si="248"/>
        <v>0</v>
      </c>
      <c r="K430" s="135">
        <f t="shared" si="249"/>
        <v>0</v>
      </c>
      <c r="L430" s="135">
        <f t="shared" si="250"/>
        <v>0</v>
      </c>
      <c r="M430" s="135">
        <f t="shared" si="251"/>
        <v>0</v>
      </c>
      <c r="N430" s="135">
        <f t="shared" si="252"/>
        <v>0</v>
      </c>
      <c r="O430" s="135">
        <f t="shared" si="253"/>
        <v>0</v>
      </c>
      <c r="P430" s="135">
        <f t="shared" si="254"/>
        <v>0</v>
      </c>
      <c r="Q430" s="135">
        <f t="shared" si="255"/>
        <v>0</v>
      </c>
      <c r="R430" s="135">
        <f t="shared" si="256"/>
        <v>0</v>
      </c>
      <c r="S430" s="135">
        <f t="shared" si="257"/>
        <v>0</v>
      </c>
      <c r="T430" s="135">
        <f t="shared" si="258"/>
        <v>0</v>
      </c>
      <c r="U430" s="135">
        <f t="shared" si="259"/>
        <v>0</v>
      </c>
      <c r="V430" s="135">
        <f t="shared" si="260"/>
        <v>0</v>
      </c>
      <c r="W430" s="135">
        <f t="shared" si="261"/>
        <v>0</v>
      </c>
      <c r="X430" s="135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1">
        <v>39702</v>
      </c>
      <c r="E431" s="137" t="s">
        <v>319</v>
      </c>
      <c r="G431" s="43">
        <v>6.4</v>
      </c>
      <c r="H431" s="135" t="str">
        <f t="shared" si="247"/>
        <v>P, S, T &amp; D Plant - Demand</v>
      </c>
      <c r="I431" s="42">
        <f>'DepExp. Class.'!K$167</f>
        <v>0</v>
      </c>
      <c r="J431" s="135">
        <f t="shared" si="248"/>
        <v>0</v>
      </c>
      <c r="K431" s="135">
        <f t="shared" si="249"/>
        <v>0</v>
      </c>
      <c r="L431" s="135">
        <f t="shared" si="250"/>
        <v>0</v>
      </c>
      <c r="M431" s="135">
        <f t="shared" si="251"/>
        <v>0</v>
      </c>
      <c r="N431" s="135">
        <f t="shared" si="252"/>
        <v>0</v>
      </c>
      <c r="O431" s="135">
        <f t="shared" si="253"/>
        <v>0</v>
      </c>
      <c r="P431" s="135">
        <f t="shared" si="254"/>
        <v>0</v>
      </c>
      <c r="Q431" s="135">
        <f t="shared" si="255"/>
        <v>0</v>
      </c>
      <c r="R431" s="135">
        <f t="shared" si="256"/>
        <v>0</v>
      </c>
      <c r="S431" s="135">
        <f t="shared" si="257"/>
        <v>0</v>
      </c>
      <c r="T431" s="135">
        <f t="shared" si="258"/>
        <v>0</v>
      </c>
      <c r="U431" s="135">
        <f t="shared" si="259"/>
        <v>0</v>
      </c>
      <c r="V431" s="135">
        <f t="shared" si="260"/>
        <v>0</v>
      </c>
      <c r="W431" s="135">
        <f t="shared" si="261"/>
        <v>0</v>
      </c>
      <c r="X431" s="135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1">
        <v>39705</v>
      </c>
      <c r="E432" s="137" t="s">
        <v>320</v>
      </c>
      <c r="G432" s="43">
        <v>6.4</v>
      </c>
      <c r="H432" s="135" t="str">
        <f t="shared" si="247"/>
        <v>P, S, T &amp; D Plant - Demand</v>
      </c>
      <c r="I432" s="42">
        <f>'DepExp. Class.'!K$168</f>
        <v>0</v>
      </c>
      <c r="J432" s="135">
        <f t="shared" si="248"/>
        <v>0</v>
      </c>
      <c r="K432" s="135">
        <f t="shared" si="249"/>
        <v>0</v>
      </c>
      <c r="L432" s="135">
        <f t="shared" si="250"/>
        <v>0</v>
      </c>
      <c r="M432" s="135">
        <f t="shared" si="251"/>
        <v>0</v>
      </c>
      <c r="N432" s="135">
        <f t="shared" si="252"/>
        <v>0</v>
      </c>
      <c r="O432" s="135">
        <f t="shared" si="253"/>
        <v>0</v>
      </c>
      <c r="P432" s="135">
        <f t="shared" si="254"/>
        <v>0</v>
      </c>
      <c r="Q432" s="135">
        <f t="shared" si="255"/>
        <v>0</v>
      </c>
      <c r="R432" s="135">
        <f t="shared" si="256"/>
        <v>0</v>
      </c>
      <c r="S432" s="135">
        <f t="shared" si="257"/>
        <v>0</v>
      </c>
      <c r="T432" s="135">
        <f t="shared" si="258"/>
        <v>0</v>
      </c>
      <c r="U432" s="135">
        <f t="shared" si="259"/>
        <v>0</v>
      </c>
      <c r="V432" s="135">
        <f t="shared" si="260"/>
        <v>0</v>
      </c>
      <c r="W432" s="135">
        <f t="shared" si="261"/>
        <v>0</v>
      </c>
      <c r="X432" s="135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1">
        <v>39800</v>
      </c>
      <c r="E433" s="137" t="s">
        <v>321</v>
      </c>
      <c r="G433" s="43">
        <v>6.4</v>
      </c>
      <c r="H433" s="135" t="str">
        <f t="shared" si="247"/>
        <v>P, S, T &amp; D Plant - Demand</v>
      </c>
      <c r="I433" s="42">
        <f>'DepExp. Class.'!K$169</f>
        <v>8116.1569759270624</v>
      </c>
      <c r="J433" s="135">
        <f t="shared" si="248"/>
        <v>4018.4926541207219</v>
      </c>
      <c r="K433" s="135">
        <f t="shared" si="249"/>
        <v>2043.8962153161847</v>
      </c>
      <c r="L433" s="135">
        <f t="shared" si="250"/>
        <v>27.600009693224507</v>
      </c>
      <c r="M433" s="135">
        <f t="shared" si="251"/>
        <v>1027.8888219029923</v>
      </c>
      <c r="N433" s="135">
        <f t="shared" si="252"/>
        <v>998.27927489393858</v>
      </c>
      <c r="O433" s="135">
        <f t="shared" si="253"/>
        <v>0</v>
      </c>
      <c r="P433" s="135">
        <f t="shared" si="254"/>
        <v>0</v>
      </c>
      <c r="Q433" s="135">
        <f t="shared" si="255"/>
        <v>0</v>
      </c>
      <c r="R433" s="135">
        <f t="shared" si="256"/>
        <v>0</v>
      </c>
      <c r="S433" s="135">
        <f t="shared" si="257"/>
        <v>0</v>
      </c>
      <c r="T433" s="135">
        <f t="shared" si="258"/>
        <v>0</v>
      </c>
      <c r="U433" s="135">
        <f t="shared" si="259"/>
        <v>0</v>
      </c>
      <c r="V433" s="135">
        <f t="shared" si="260"/>
        <v>0</v>
      </c>
      <c r="W433" s="135">
        <f t="shared" si="261"/>
        <v>0</v>
      </c>
      <c r="X433" s="135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1">
        <v>39900</v>
      </c>
      <c r="E434" s="137" t="s">
        <v>322</v>
      </c>
      <c r="G434" s="43">
        <v>6.4</v>
      </c>
      <c r="H434" s="135" t="str">
        <f t="shared" si="247"/>
        <v>P, S, T &amp; D Plant - Demand</v>
      </c>
      <c r="I434" s="42">
        <f>'DepExp. Class.'!K$170</f>
        <v>0</v>
      </c>
      <c r="J434" s="135">
        <f t="shared" si="248"/>
        <v>0</v>
      </c>
      <c r="K434" s="135">
        <f t="shared" si="249"/>
        <v>0</v>
      </c>
      <c r="L434" s="135">
        <f t="shared" si="250"/>
        <v>0</v>
      </c>
      <c r="M434" s="135">
        <f t="shared" si="251"/>
        <v>0</v>
      </c>
      <c r="N434" s="135">
        <f t="shared" si="252"/>
        <v>0</v>
      </c>
      <c r="O434" s="135">
        <f t="shared" si="253"/>
        <v>0</v>
      </c>
      <c r="P434" s="135">
        <f t="shared" si="254"/>
        <v>0</v>
      </c>
      <c r="Q434" s="135">
        <f t="shared" si="255"/>
        <v>0</v>
      </c>
      <c r="R434" s="135">
        <f t="shared" si="256"/>
        <v>0</v>
      </c>
      <c r="S434" s="135">
        <f t="shared" si="257"/>
        <v>0</v>
      </c>
      <c r="T434" s="135">
        <f t="shared" si="258"/>
        <v>0</v>
      </c>
      <c r="U434" s="135">
        <f t="shared" si="259"/>
        <v>0</v>
      </c>
      <c r="V434" s="135">
        <f t="shared" si="260"/>
        <v>0</v>
      </c>
      <c r="W434" s="135">
        <f t="shared" si="261"/>
        <v>0</v>
      </c>
      <c r="X434" s="135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1">
        <v>39901</v>
      </c>
      <c r="E435" s="137" t="s">
        <v>323</v>
      </c>
      <c r="G435" s="43">
        <v>6.4</v>
      </c>
      <c r="H435" s="135" t="str">
        <f t="shared" si="247"/>
        <v>P, S, T &amp; D Plant - Demand</v>
      </c>
      <c r="I435" s="42">
        <f>'DepExp. Class.'!K$171</f>
        <v>0</v>
      </c>
      <c r="J435" s="135">
        <f t="shared" si="248"/>
        <v>0</v>
      </c>
      <c r="K435" s="135">
        <f t="shared" si="249"/>
        <v>0</v>
      </c>
      <c r="L435" s="135">
        <f t="shared" si="250"/>
        <v>0</v>
      </c>
      <c r="M435" s="135">
        <f t="shared" si="251"/>
        <v>0</v>
      </c>
      <c r="N435" s="135">
        <f t="shared" si="252"/>
        <v>0</v>
      </c>
      <c r="O435" s="135">
        <f t="shared" si="253"/>
        <v>0</v>
      </c>
      <c r="P435" s="135">
        <f t="shared" si="254"/>
        <v>0</v>
      </c>
      <c r="Q435" s="135">
        <f t="shared" si="255"/>
        <v>0</v>
      </c>
      <c r="R435" s="135">
        <f t="shared" si="256"/>
        <v>0</v>
      </c>
      <c r="S435" s="135">
        <f t="shared" si="257"/>
        <v>0</v>
      </c>
      <c r="T435" s="135">
        <f t="shared" si="258"/>
        <v>0</v>
      </c>
      <c r="U435" s="135">
        <f t="shared" si="259"/>
        <v>0</v>
      </c>
      <c r="V435" s="135">
        <f t="shared" si="260"/>
        <v>0</v>
      </c>
      <c r="W435" s="135">
        <f t="shared" si="261"/>
        <v>0</v>
      </c>
      <c r="X435" s="135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1">
        <v>39902</v>
      </c>
      <c r="E436" s="137" t="s">
        <v>324</v>
      </c>
      <c r="G436" s="43">
        <v>6.4</v>
      </c>
      <c r="H436" s="135" t="str">
        <f t="shared" si="247"/>
        <v>P, S, T &amp; D Plant - Demand</v>
      </c>
      <c r="I436" s="42">
        <f>'DepExp. Class.'!K$172</f>
        <v>0</v>
      </c>
      <c r="J436" s="135">
        <f t="shared" si="248"/>
        <v>0</v>
      </c>
      <c r="K436" s="135">
        <f t="shared" si="249"/>
        <v>0</v>
      </c>
      <c r="L436" s="135">
        <f t="shared" si="250"/>
        <v>0</v>
      </c>
      <c r="M436" s="135">
        <f t="shared" si="251"/>
        <v>0</v>
      </c>
      <c r="N436" s="135">
        <f t="shared" si="252"/>
        <v>0</v>
      </c>
      <c r="O436" s="135">
        <f t="shared" si="253"/>
        <v>0</v>
      </c>
      <c r="P436" s="135">
        <f t="shared" si="254"/>
        <v>0</v>
      </c>
      <c r="Q436" s="135">
        <f t="shared" si="255"/>
        <v>0</v>
      </c>
      <c r="R436" s="135">
        <f t="shared" si="256"/>
        <v>0</v>
      </c>
      <c r="S436" s="135">
        <f t="shared" si="257"/>
        <v>0</v>
      </c>
      <c r="T436" s="135">
        <f t="shared" si="258"/>
        <v>0</v>
      </c>
      <c r="U436" s="135">
        <f t="shared" si="259"/>
        <v>0</v>
      </c>
      <c r="V436" s="135">
        <f t="shared" si="260"/>
        <v>0</v>
      </c>
      <c r="W436" s="135">
        <f t="shared" si="261"/>
        <v>0</v>
      </c>
      <c r="X436" s="135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1">
        <v>39903</v>
      </c>
      <c r="E437" s="137" t="s">
        <v>325</v>
      </c>
      <c r="G437" s="43">
        <v>6.4</v>
      </c>
      <c r="H437" s="135" t="str">
        <f t="shared" si="247"/>
        <v>P, S, T &amp; D Plant - Demand</v>
      </c>
      <c r="I437" s="42">
        <f>'DepExp. Class.'!K$173</f>
        <v>0</v>
      </c>
      <c r="J437" s="135">
        <f t="shared" si="248"/>
        <v>0</v>
      </c>
      <c r="K437" s="135">
        <f t="shared" si="249"/>
        <v>0</v>
      </c>
      <c r="L437" s="135">
        <f t="shared" si="250"/>
        <v>0</v>
      </c>
      <c r="M437" s="135">
        <f t="shared" si="251"/>
        <v>0</v>
      </c>
      <c r="N437" s="135">
        <f t="shared" si="252"/>
        <v>0</v>
      </c>
      <c r="O437" s="135">
        <f t="shared" si="253"/>
        <v>0</v>
      </c>
      <c r="P437" s="135">
        <f t="shared" si="254"/>
        <v>0</v>
      </c>
      <c r="Q437" s="135">
        <f t="shared" si="255"/>
        <v>0</v>
      </c>
      <c r="R437" s="135">
        <f t="shared" si="256"/>
        <v>0</v>
      </c>
      <c r="S437" s="135">
        <f t="shared" si="257"/>
        <v>0</v>
      </c>
      <c r="T437" s="135">
        <f t="shared" si="258"/>
        <v>0</v>
      </c>
      <c r="U437" s="135">
        <f t="shared" si="259"/>
        <v>0</v>
      </c>
      <c r="V437" s="135">
        <f t="shared" si="260"/>
        <v>0</v>
      </c>
      <c r="W437" s="135">
        <f t="shared" si="261"/>
        <v>0</v>
      </c>
      <c r="X437" s="135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1">
        <v>39904</v>
      </c>
      <c r="E438" s="137" t="s">
        <v>326</v>
      </c>
      <c r="G438" s="43">
        <v>6.4</v>
      </c>
      <c r="H438" s="135" t="str">
        <f t="shared" si="247"/>
        <v>P, S, T &amp; D Plant - Demand</v>
      </c>
      <c r="I438" s="42">
        <f>'DepExp. Class.'!K$174</f>
        <v>0</v>
      </c>
      <c r="J438" s="135">
        <f t="shared" si="248"/>
        <v>0</v>
      </c>
      <c r="K438" s="135">
        <f t="shared" si="249"/>
        <v>0</v>
      </c>
      <c r="L438" s="135">
        <f t="shared" si="250"/>
        <v>0</v>
      </c>
      <c r="M438" s="135">
        <f t="shared" si="251"/>
        <v>0</v>
      </c>
      <c r="N438" s="135">
        <f t="shared" si="252"/>
        <v>0</v>
      </c>
      <c r="O438" s="135">
        <f t="shared" si="253"/>
        <v>0</v>
      </c>
      <c r="P438" s="135">
        <f t="shared" si="254"/>
        <v>0</v>
      </c>
      <c r="Q438" s="135">
        <f t="shared" si="255"/>
        <v>0</v>
      </c>
      <c r="R438" s="135">
        <f t="shared" si="256"/>
        <v>0</v>
      </c>
      <c r="S438" s="135">
        <f t="shared" si="257"/>
        <v>0</v>
      </c>
      <c r="T438" s="135">
        <f t="shared" si="258"/>
        <v>0</v>
      </c>
      <c r="U438" s="135">
        <f t="shared" si="259"/>
        <v>0</v>
      </c>
      <c r="V438" s="135">
        <f t="shared" si="260"/>
        <v>0</v>
      </c>
      <c r="W438" s="135">
        <f t="shared" si="261"/>
        <v>0</v>
      </c>
      <c r="X438" s="135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1">
        <v>39905</v>
      </c>
      <c r="E439" s="137" t="s">
        <v>327</v>
      </c>
      <c r="G439" s="43">
        <v>6.4</v>
      </c>
      <c r="H439" s="135" t="str">
        <f t="shared" si="247"/>
        <v>P, S, T &amp; D Plant - Demand</v>
      </c>
      <c r="I439" s="42">
        <f>'DepExp. Class.'!K$175</f>
        <v>0</v>
      </c>
      <c r="J439" s="135">
        <f t="shared" si="248"/>
        <v>0</v>
      </c>
      <c r="K439" s="135">
        <f t="shared" si="249"/>
        <v>0</v>
      </c>
      <c r="L439" s="135">
        <f t="shared" si="250"/>
        <v>0</v>
      </c>
      <c r="M439" s="135">
        <f t="shared" si="251"/>
        <v>0</v>
      </c>
      <c r="N439" s="135">
        <f t="shared" si="252"/>
        <v>0</v>
      </c>
      <c r="O439" s="135">
        <f t="shared" si="253"/>
        <v>0</v>
      </c>
      <c r="P439" s="135">
        <f t="shared" si="254"/>
        <v>0</v>
      </c>
      <c r="Q439" s="135">
        <f t="shared" si="255"/>
        <v>0</v>
      </c>
      <c r="R439" s="135">
        <f t="shared" si="256"/>
        <v>0</v>
      </c>
      <c r="S439" s="135">
        <f t="shared" si="257"/>
        <v>0</v>
      </c>
      <c r="T439" s="135">
        <f t="shared" si="258"/>
        <v>0</v>
      </c>
      <c r="U439" s="135">
        <f t="shared" si="259"/>
        <v>0</v>
      </c>
      <c r="V439" s="135">
        <f t="shared" si="260"/>
        <v>0</v>
      </c>
      <c r="W439" s="135">
        <f t="shared" si="261"/>
        <v>0</v>
      </c>
      <c r="X439" s="135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1">
        <v>39906</v>
      </c>
      <c r="E440" s="137" t="s">
        <v>328</v>
      </c>
      <c r="G440" s="43">
        <v>6.4</v>
      </c>
      <c r="H440" s="135" t="str">
        <f t="shared" si="247"/>
        <v>P, S, T &amp; D Plant - Demand</v>
      </c>
      <c r="I440" s="42">
        <f>'DepExp. Class.'!K$176</f>
        <v>0</v>
      </c>
      <c r="J440" s="135">
        <f t="shared" si="248"/>
        <v>0</v>
      </c>
      <c r="K440" s="135">
        <f t="shared" si="249"/>
        <v>0</v>
      </c>
      <c r="L440" s="135">
        <f t="shared" si="250"/>
        <v>0</v>
      </c>
      <c r="M440" s="135">
        <f t="shared" si="251"/>
        <v>0</v>
      </c>
      <c r="N440" s="135">
        <f t="shared" si="252"/>
        <v>0</v>
      </c>
      <c r="O440" s="135">
        <f t="shared" si="253"/>
        <v>0</v>
      </c>
      <c r="P440" s="135">
        <f t="shared" si="254"/>
        <v>0</v>
      </c>
      <c r="Q440" s="135">
        <f t="shared" si="255"/>
        <v>0</v>
      </c>
      <c r="R440" s="135">
        <f t="shared" si="256"/>
        <v>0</v>
      </c>
      <c r="S440" s="135">
        <f t="shared" si="257"/>
        <v>0</v>
      </c>
      <c r="T440" s="135">
        <f t="shared" si="258"/>
        <v>0</v>
      </c>
      <c r="U440" s="135">
        <f t="shared" si="259"/>
        <v>0</v>
      </c>
      <c r="V440" s="135">
        <f t="shared" si="260"/>
        <v>0</v>
      </c>
      <c r="W440" s="135">
        <f t="shared" si="261"/>
        <v>0</v>
      </c>
      <c r="X440" s="135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1">
        <v>39907</v>
      </c>
      <c r="E441" s="137" t="s">
        <v>329</v>
      </c>
      <c r="G441" s="43">
        <v>6.4</v>
      </c>
      <c r="H441" s="135" t="str">
        <f t="shared" si="247"/>
        <v>P, S, T &amp; D Plant - Demand</v>
      </c>
      <c r="I441" s="42">
        <f>'DepExp. Class.'!K$177</f>
        <v>1119.1291289310002</v>
      </c>
      <c r="J441" s="135">
        <f t="shared" si="248"/>
        <v>554.10611166845445</v>
      </c>
      <c r="K441" s="135">
        <f t="shared" si="249"/>
        <v>281.83089581148653</v>
      </c>
      <c r="L441" s="135">
        <f t="shared" si="250"/>
        <v>3.8057389597171198</v>
      </c>
      <c r="M441" s="135">
        <f t="shared" si="251"/>
        <v>141.73460731552828</v>
      </c>
      <c r="N441" s="135">
        <f t="shared" si="252"/>
        <v>137.6517751758137</v>
      </c>
      <c r="O441" s="135">
        <f t="shared" si="253"/>
        <v>0</v>
      </c>
      <c r="P441" s="135">
        <f t="shared" si="254"/>
        <v>0</v>
      </c>
      <c r="Q441" s="135">
        <f t="shared" si="255"/>
        <v>0</v>
      </c>
      <c r="R441" s="135">
        <f t="shared" si="256"/>
        <v>0</v>
      </c>
      <c r="S441" s="135">
        <f t="shared" si="257"/>
        <v>0</v>
      </c>
      <c r="T441" s="135">
        <f t="shared" si="258"/>
        <v>0</v>
      </c>
      <c r="U441" s="135">
        <f t="shared" si="259"/>
        <v>0</v>
      </c>
      <c r="V441" s="135">
        <f t="shared" si="260"/>
        <v>0</v>
      </c>
      <c r="W441" s="135">
        <f t="shared" si="261"/>
        <v>0</v>
      </c>
      <c r="X441" s="135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1">
        <v>39908</v>
      </c>
      <c r="E442" s="137" t="s">
        <v>330</v>
      </c>
      <c r="G442" s="43">
        <v>6.4</v>
      </c>
      <c r="H442" s="135" t="str">
        <f t="shared" si="247"/>
        <v>P, S, T &amp; D Plant - Demand</v>
      </c>
      <c r="I442" s="42">
        <f>'DepExp. Class.'!K$178</f>
        <v>0</v>
      </c>
      <c r="J442" s="135">
        <f t="shared" si="248"/>
        <v>0</v>
      </c>
      <c r="K442" s="135">
        <f t="shared" si="249"/>
        <v>0</v>
      </c>
      <c r="L442" s="135">
        <f t="shared" si="250"/>
        <v>0</v>
      </c>
      <c r="M442" s="135">
        <f t="shared" si="251"/>
        <v>0</v>
      </c>
      <c r="N442" s="135">
        <f t="shared" si="252"/>
        <v>0</v>
      </c>
      <c r="O442" s="135">
        <f t="shared" si="253"/>
        <v>0</v>
      </c>
      <c r="P442" s="135">
        <f t="shared" si="254"/>
        <v>0</v>
      </c>
      <c r="Q442" s="135">
        <f t="shared" si="255"/>
        <v>0</v>
      </c>
      <c r="R442" s="135">
        <f t="shared" si="256"/>
        <v>0</v>
      </c>
      <c r="S442" s="135">
        <f t="shared" si="257"/>
        <v>0</v>
      </c>
      <c r="T442" s="135">
        <f t="shared" si="258"/>
        <v>0</v>
      </c>
      <c r="U442" s="135">
        <f t="shared" si="259"/>
        <v>0</v>
      </c>
      <c r="V442" s="135">
        <f t="shared" si="260"/>
        <v>0</v>
      </c>
      <c r="W442" s="135">
        <f t="shared" si="261"/>
        <v>0</v>
      </c>
      <c r="X442" s="135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1">
        <v>39909</v>
      </c>
      <c r="E443" s="137" t="s">
        <v>331</v>
      </c>
      <c r="G443" s="43">
        <v>6.4</v>
      </c>
      <c r="H443" s="135" t="str">
        <f t="shared" si="247"/>
        <v>P, S, T &amp; D Plant - Demand</v>
      </c>
      <c r="I443" s="42">
        <f>'DepExp. Class.'!K$179</f>
        <v>0</v>
      </c>
      <c r="J443" s="135">
        <f t="shared" si="248"/>
        <v>0</v>
      </c>
      <c r="K443" s="135">
        <f t="shared" si="249"/>
        <v>0</v>
      </c>
      <c r="L443" s="135">
        <f t="shared" si="250"/>
        <v>0</v>
      </c>
      <c r="M443" s="135">
        <f t="shared" si="251"/>
        <v>0</v>
      </c>
      <c r="N443" s="135">
        <f t="shared" si="252"/>
        <v>0</v>
      </c>
      <c r="O443" s="135">
        <f t="shared" si="253"/>
        <v>0</v>
      </c>
      <c r="P443" s="135">
        <f t="shared" si="254"/>
        <v>0</v>
      </c>
      <c r="Q443" s="135">
        <f t="shared" si="255"/>
        <v>0</v>
      </c>
      <c r="R443" s="135">
        <f t="shared" si="256"/>
        <v>0</v>
      </c>
      <c r="S443" s="135">
        <f t="shared" si="257"/>
        <v>0</v>
      </c>
      <c r="T443" s="135">
        <f t="shared" si="258"/>
        <v>0</v>
      </c>
      <c r="U443" s="135">
        <f t="shared" si="259"/>
        <v>0</v>
      </c>
      <c r="V443" s="135">
        <f t="shared" si="260"/>
        <v>0</v>
      </c>
      <c r="W443" s="135">
        <f t="shared" si="261"/>
        <v>0</v>
      </c>
      <c r="X443" s="135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1">
        <v>39924</v>
      </c>
      <c r="E444" s="137" t="s">
        <v>332</v>
      </c>
      <c r="G444" s="43">
        <v>6.4</v>
      </c>
      <c r="H444" s="135" t="str">
        <f t="shared" si="247"/>
        <v>P, S, T &amp; D Plant - Demand</v>
      </c>
      <c r="I444" s="42">
        <f>'DepExp. Class.'!K$180</f>
        <v>0</v>
      </c>
      <c r="J444" s="135">
        <f t="shared" si="248"/>
        <v>0</v>
      </c>
      <c r="K444" s="135">
        <f t="shared" si="249"/>
        <v>0</v>
      </c>
      <c r="L444" s="135">
        <f t="shared" si="250"/>
        <v>0</v>
      </c>
      <c r="M444" s="135">
        <f t="shared" si="251"/>
        <v>0</v>
      </c>
      <c r="N444" s="135">
        <f t="shared" si="252"/>
        <v>0</v>
      </c>
      <c r="O444" s="135">
        <f t="shared" si="253"/>
        <v>0</v>
      </c>
      <c r="P444" s="135">
        <f t="shared" si="254"/>
        <v>0</v>
      </c>
      <c r="Q444" s="135">
        <f t="shared" si="255"/>
        <v>0</v>
      </c>
      <c r="R444" s="135">
        <f t="shared" si="256"/>
        <v>0</v>
      </c>
      <c r="S444" s="135">
        <f t="shared" si="257"/>
        <v>0</v>
      </c>
      <c r="T444" s="135">
        <f t="shared" si="258"/>
        <v>0</v>
      </c>
      <c r="U444" s="135">
        <f t="shared" si="259"/>
        <v>0</v>
      </c>
      <c r="V444" s="135">
        <f t="shared" si="260"/>
        <v>0</v>
      </c>
      <c r="W444" s="135">
        <f t="shared" si="261"/>
        <v>0</v>
      </c>
      <c r="X444" s="135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7"/>
      <c r="G445" s="43"/>
      <c r="H445" s="135"/>
      <c r="I445" s="42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5"/>
      <c r="I447" s="42">
        <f>'DepExp. Class.'!K$183</f>
        <v>12484.80058711017</v>
      </c>
      <c r="J447" s="135">
        <f>SUM(J411:J444)</f>
        <v>6181.5067890223572</v>
      </c>
      <c r="K447" s="135">
        <f t="shared" ref="K447:X447" si="266">SUM(K411:K444)</f>
        <v>3144.054106476548</v>
      </c>
      <c r="L447" s="135">
        <f t="shared" si="266"/>
        <v>42.456130191204963</v>
      </c>
      <c r="M447" s="135">
        <f t="shared" si="266"/>
        <v>1581.1654463118145</v>
      </c>
      <c r="N447" s="135">
        <f t="shared" si="266"/>
        <v>1535.6181151082465</v>
      </c>
      <c r="O447" s="135">
        <f t="shared" si="266"/>
        <v>0</v>
      </c>
      <c r="P447" s="135">
        <f t="shared" si="266"/>
        <v>0</v>
      </c>
      <c r="Q447" s="135">
        <f t="shared" si="266"/>
        <v>0</v>
      </c>
      <c r="R447" s="135">
        <f t="shared" si="266"/>
        <v>0</v>
      </c>
      <c r="S447" s="135">
        <f t="shared" si="266"/>
        <v>0</v>
      </c>
      <c r="T447" s="135">
        <f t="shared" si="266"/>
        <v>0</v>
      </c>
      <c r="U447" s="135">
        <f t="shared" si="266"/>
        <v>0</v>
      </c>
      <c r="V447" s="135">
        <f t="shared" si="266"/>
        <v>0</v>
      </c>
      <c r="W447" s="135">
        <f t="shared" si="266"/>
        <v>0</v>
      </c>
      <c r="X447" s="135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361</v>
      </c>
      <c r="E449" s="44"/>
      <c r="G449" s="43"/>
      <c r="H449" s="135"/>
      <c r="I449" s="42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5"/>
      <c r="I451" s="42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5"/>
      <c r="I452" s="42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8">
        <v>37400</v>
      </c>
      <c r="E453" s="137" t="s">
        <v>125</v>
      </c>
      <c r="G453" s="43">
        <v>6.4</v>
      </c>
      <c r="H453" s="135" t="str">
        <f t="shared" ref="H453:H486" si="267">VLOOKUP($G453,alloc,3)</f>
        <v>P, S, T &amp; D Plant - Demand</v>
      </c>
      <c r="I453" s="42">
        <f>'DepExp. Class.'!K$189</f>
        <v>0</v>
      </c>
      <c r="J453" s="135">
        <f t="shared" ref="J453:J486" si="268">$I453*VLOOKUP($G453,alloc,6)</f>
        <v>0</v>
      </c>
      <c r="K453" s="135">
        <f t="shared" ref="K453:K486" si="269">$I453*VLOOKUP($G453,alloc,7)</f>
        <v>0</v>
      </c>
      <c r="L453" s="135">
        <f t="shared" ref="L453:L486" si="270">$I453*VLOOKUP($G453,alloc,8)</f>
        <v>0</v>
      </c>
      <c r="M453" s="135">
        <f t="shared" ref="M453:M486" si="271">$I453*VLOOKUP($G453,alloc,9)</f>
        <v>0</v>
      </c>
      <c r="N453" s="135">
        <f t="shared" ref="N453:N486" si="272">$I453*VLOOKUP($G453,alloc,10)</f>
        <v>0</v>
      </c>
      <c r="O453" s="135">
        <f t="shared" ref="O453:O486" si="273">$I453*VLOOKUP($G453,alloc,11)</f>
        <v>0</v>
      </c>
      <c r="P453" s="135">
        <f t="shared" ref="P453:P486" si="274">$I453*VLOOKUP($G453,alloc,12)</f>
        <v>0</v>
      </c>
      <c r="Q453" s="135">
        <f t="shared" ref="Q453:Q486" si="275">$I453*VLOOKUP($G453,alloc,13)</f>
        <v>0</v>
      </c>
      <c r="R453" s="135">
        <f t="shared" ref="R453:R486" si="276">$I453*VLOOKUP($G453,alloc,14)</f>
        <v>0</v>
      </c>
      <c r="S453" s="135">
        <f t="shared" ref="S453:S486" si="277">$I453*VLOOKUP($G453,alloc,15)</f>
        <v>0</v>
      </c>
      <c r="T453" s="135">
        <f t="shared" ref="T453:T486" si="278">$I453*VLOOKUP($G453,alloc,16)</f>
        <v>0</v>
      </c>
      <c r="U453" s="135">
        <f t="shared" ref="U453:U486" si="279">$I453*VLOOKUP($G453,alloc,17)</f>
        <v>0</v>
      </c>
      <c r="V453" s="135">
        <f t="shared" ref="V453:V486" si="280">$I453*VLOOKUP($G453,alloc,18)</f>
        <v>0</v>
      </c>
      <c r="W453" s="135">
        <f t="shared" ref="W453:W486" si="281">$I453*VLOOKUP($G453,alloc,19)</f>
        <v>0</v>
      </c>
      <c r="X453" s="135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8">
        <v>39000</v>
      </c>
      <c r="E454" s="137" t="s">
        <v>149</v>
      </c>
      <c r="G454" s="43">
        <v>6.4</v>
      </c>
      <c r="H454" s="135" t="str">
        <f t="shared" si="267"/>
        <v>P, S, T &amp; D Plant - Demand</v>
      </c>
      <c r="I454" s="42">
        <f>'DepExp. Class.'!K$190</f>
        <v>3700.4000065522691</v>
      </c>
      <c r="J454" s="135">
        <f t="shared" si="268"/>
        <v>1832.1516313378163</v>
      </c>
      <c r="K454" s="135">
        <f t="shared" si="269"/>
        <v>931.87374159729859</v>
      </c>
      <c r="L454" s="135">
        <f t="shared" si="270"/>
        <v>12.583674311940573</v>
      </c>
      <c r="M454" s="135">
        <f t="shared" si="271"/>
        <v>468.64542105167618</v>
      </c>
      <c r="N454" s="135">
        <f t="shared" si="272"/>
        <v>455.14553825353732</v>
      </c>
      <c r="O454" s="135">
        <f t="shared" si="273"/>
        <v>0</v>
      </c>
      <c r="P454" s="135">
        <f t="shared" si="274"/>
        <v>0</v>
      </c>
      <c r="Q454" s="135">
        <f t="shared" si="275"/>
        <v>0</v>
      </c>
      <c r="R454" s="135">
        <f t="shared" si="276"/>
        <v>0</v>
      </c>
      <c r="S454" s="135">
        <f t="shared" si="277"/>
        <v>0</v>
      </c>
      <c r="T454" s="135">
        <f t="shared" si="278"/>
        <v>0</v>
      </c>
      <c r="U454" s="135">
        <f t="shared" si="279"/>
        <v>0</v>
      </c>
      <c r="V454" s="135">
        <f t="shared" si="280"/>
        <v>0</v>
      </c>
      <c r="W454" s="135">
        <f t="shared" si="281"/>
        <v>0</v>
      </c>
      <c r="X454" s="135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8">
        <v>36602</v>
      </c>
      <c r="E455" s="137" t="s">
        <v>149</v>
      </c>
      <c r="G455" s="43">
        <v>6.4</v>
      </c>
      <c r="H455" s="135" t="str">
        <f t="shared" si="267"/>
        <v>P, S, T &amp; D Plant - Demand</v>
      </c>
      <c r="I455" s="42">
        <f>'DepExp. Class.'!K$191</f>
        <v>0</v>
      </c>
      <c r="J455" s="135">
        <f t="shared" si="268"/>
        <v>0</v>
      </c>
      <c r="K455" s="135">
        <f t="shared" si="269"/>
        <v>0</v>
      </c>
      <c r="L455" s="135">
        <f t="shared" si="270"/>
        <v>0</v>
      </c>
      <c r="M455" s="135">
        <f t="shared" si="271"/>
        <v>0</v>
      </c>
      <c r="N455" s="135">
        <f t="shared" si="272"/>
        <v>0</v>
      </c>
      <c r="O455" s="135">
        <f t="shared" si="273"/>
        <v>0</v>
      </c>
      <c r="P455" s="135">
        <f t="shared" si="274"/>
        <v>0</v>
      </c>
      <c r="Q455" s="135">
        <f t="shared" si="275"/>
        <v>0</v>
      </c>
      <c r="R455" s="135">
        <f t="shared" si="276"/>
        <v>0</v>
      </c>
      <c r="S455" s="135">
        <f t="shared" si="277"/>
        <v>0</v>
      </c>
      <c r="T455" s="135">
        <f t="shared" si="278"/>
        <v>0</v>
      </c>
      <c r="U455" s="135">
        <f t="shared" si="279"/>
        <v>0</v>
      </c>
      <c r="V455" s="135">
        <f t="shared" si="280"/>
        <v>0</v>
      </c>
      <c r="W455" s="135">
        <f t="shared" si="281"/>
        <v>0</v>
      </c>
      <c r="X455" s="135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8">
        <v>37503</v>
      </c>
      <c r="E456" s="137" t="s">
        <v>289</v>
      </c>
      <c r="G456" s="43">
        <v>6.4</v>
      </c>
      <c r="H456" s="135" t="str">
        <f t="shared" si="267"/>
        <v>P, S, T &amp; D Plant - Demand</v>
      </c>
      <c r="I456" s="42">
        <f>'DepExp. Class.'!K$192</f>
        <v>0</v>
      </c>
      <c r="J456" s="135">
        <f t="shared" si="268"/>
        <v>0</v>
      </c>
      <c r="K456" s="135">
        <f t="shared" si="269"/>
        <v>0</v>
      </c>
      <c r="L456" s="135">
        <f t="shared" si="270"/>
        <v>0</v>
      </c>
      <c r="M456" s="135">
        <f t="shared" si="271"/>
        <v>0</v>
      </c>
      <c r="N456" s="135">
        <f t="shared" si="272"/>
        <v>0</v>
      </c>
      <c r="O456" s="135">
        <f t="shared" si="273"/>
        <v>0</v>
      </c>
      <c r="P456" s="135">
        <f t="shared" si="274"/>
        <v>0</v>
      </c>
      <c r="Q456" s="135">
        <f t="shared" si="275"/>
        <v>0</v>
      </c>
      <c r="R456" s="135">
        <f t="shared" si="276"/>
        <v>0</v>
      </c>
      <c r="S456" s="135">
        <f t="shared" si="277"/>
        <v>0</v>
      </c>
      <c r="T456" s="135">
        <f t="shared" si="278"/>
        <v>0</v>
      </c>
      <c r="U456" s="135">
        <f t="shared" si="279"/>
        <v>0</v>
      </c>
      <c r="V456" s="135">
        <f t="shared" si="280"/>
        <v>0</v>
      </c>
      <c r="W456" s="135">
        <f t="shared" si="281"/>
        <v>0</v>
      </c>
      <c r="X456" s="135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8">
        <v>39004</v>
      </c>
      <c r="E457" s="137" t="s">
        <v>304</v>
      </c>
      <c r="G457" s="43">
        <v>6.4</v>
      </c>
      <c r="H457" s="135" t="str">
        <f t="shared" si="267"/>
        <v>P, S, T &amp; D Plant - Demand</v>
      </c>
      <c r="I457" s="42">
        <f>'DepExp. Class.'!K$193</f>
        <v>0</v>
      </c>
      <c r="J457" s="135">
        <f t="shared" si="268"/>
        <v>0</v>
      </c>
      <c r="K457" s="135">
        <f t="shared" si="269"/>
        <v>0</v>
      </c>
      <c r="L457" s="135">
        <f t="shared" si="270"/>
        <v>0</v>
      </c>
      <c r="M457" s="135">
        <f t="shared" si="271"/>
        <v>0</v>
      </c>
      <c r="N457" s="135">
        <f t="shared" si="272"/>
        <v>0</v>
      </c>
      <c r="O457" s="135">
        <f t="shared" si="273"/>
        <v>0</v>
      </c>
      <c r="P457" s="135">
        <f t="shared" si="274"/>
        <v>0</v>
      </c>
      <c r="Q457" s="135">
        <f t="shared" si="275"/>
        <v>0</v>
      </c>
      <c r="R457" s="135">
        <f t="shared" si="276"/>
        <v>0</v>
      </c>
      <c r="S457" s="135">
        <f t="shared" si="277"/>
        <v>0</v>
      </c>
      <c r="T457" s="135">
        <f t="shared" si="278"/>
        <v>0</v>
      </c>
      <c r="U457" s="135">
        <f t="shared" si="279"/>
        <v>0</v>
      </c>
      <c r="V457" s="135">
        <f t="shared" si="280"/>
        <v>0</v>
      </c>
      <c r="W457" s="135">
        <f t="shared" si="281"/>
        <v>0</v>
      </c>
      <c r="X457" s="135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8">
        <v>39009</v>
      </c>
      <c r="E458" s="137" t="s">
        <v>305</v>
      </c>
      <c r="G458" s="43">
        <v>6.4</v>
      </c>
      <c r="H458" s="135" t="str">
        <f t="shared" si="267"/>
        <v>P, S, T &amp; D Plant - Demand</v>
      </c>
      <c r="I458" s="42">
        <f>'DepExp. Class.'!K$194</f>
        <v>9471.3471097198199</v>
      </c>
      <c r="J458" s="135">
        <f t="shared" si="268"/>
        <v>4689.4779016628354</v>
      </c>
      <c r="K458" s="135">
        <f t="shared" si="269"/>
        <v>2385.1744820757385</v>
      </c>
      <c r="L458" s="135">
        <f t="shared" si="270"/>
        <v>32.208503705819666</v>
      </c>
      <c r="M458" s="135">
        <f t="shared" si="271"/>
        <v>1199.5199022542547</v>
      </c>
      <c r="N458" s="135">
        <f t="shared" si="272"/>
        <v>1164.9663200211705</v>
      </c>
      <c r="O458" s="135">
        <f t="shared" si="273"/>
        <v>0</v>
      </c>
      <c r="P458" s="135">
        <f t="shared" si="274"/>
        <v>0</v>
      </c>
      <c r="Q458" s="135">
        <f t="shared" si="275"/>
        <v>0</v>
      </c>
      <c r="R458" s="135">
        <f t="shared" si="276"/>
        <v>0</v>
      </c>
      <c r="S458" s="135">
        <f t="shared" si="277"/>
        <v>0</v>
      </c>
      <c r="T458" s="135">
        <f t="shared" si="278"/>
        <v>0</v>
      </c>
      <c r="U458" s="135">
        <f t="shared" si="279"/>
        <v>0</v>
      </c>
      <c r="V458" s="135">
        <f t="shared" si="280"/>
        <v>0</v>
      </c>
      <c r="W458" s="135">
        <f t="shared" si="281"/>
        <v>0</v>
      </c>
      <c r="X458" s="135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8">
        <v>39100</v>
      </c>
      <c r="E459" s="137" t="s">
        <v>306</v>
      </c>
      <c r="G459" s="43">
        <v>6.4</v>
      </c>
      <c r="H459" s="135" t="str">
        <f t="shared" si="267"/>
        <v>P, S, T &amp; D Plant - Demand</v>
      </c>
      <c r="I459" s="42">
        <f>'DepExp. Class.'!K$195</f>
        <v>6141.7440172165007</v>
      </c>
      <c r="J459" s="135">
        <f t="shared" si="268"/>
        <v>3040.9161983779004</v>
      </c>
      <c r="K459" s="135">
        <f t="shared" si="269"/>
        <v>1546.6787285488349</v>
      </c>
      <c r="L459" s="135">
        <f t="shared" si="270"/>
        <v>20.88577080399762</v>
      </c>
      <c r="M459" s="135">
        <f t="shared" si="271"/>
        <v>777.83488429452404</v>
      </c>
      <c r="N459" s="135">
        <f t="shared" si="272"/>
        <v>755.42843519124324</v>
      </c>
      <c r="O459" s="135">
        <f t="shared" si="273"/>
        <v>0</v>
      </c>
      <c r="P459" s="135">
        <f t="shared" si="274"/>
        <v>0</v>
      </c>
      <c r="Q459" s="135">
        <f t="shared" si="275"/>
        <v>0</v>
      </c>
      <c r="R459" s="135">
        <f t="shared" si="276"/>
        <v>0</v>
      </c>
      <c r="S459" s="135">
        <f t="shared" si="277"/>
        <v>0</v>
      </c>
      <c r="T459" s="135">
        <f t="shared" si="278"/>
        <v>0</v>
      </c>
      <c r="U459" s="135">
        <f t="shared" si="279"/>
        <v>0</v>
      </c>
      <c r="V459" s="135">
        <f t="shared" si="280"/>
        <v>0</v>
      </c>
      <c r="W459" s="135">
        <f t="shared" si="281"/>
        <v>0</v>
      </c>
      <c r="X459" s="135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8">
        <v>39102</v>
      </c>
      <c r="E460" s="137" t="s">
        <v>307</v>
      </c>
      <c r="G460" s="43">
        <v>6.4</v>
      </c>
      <c r="H460" s="135" t="str">
        <f t="shared" si="267"/>
        <v>P, S, T &amp; D Plant - Demand</v>
      </c>
      <c r="I460" s="42">
        <f>'DepExp. Class.'!K$196</f>
        <v>0</v>
      </c>
      <c r="J460" s="135">
        <f t="shared" si="268"/>
        <v>0</v>
      </c>
      <c r="K460" s="135">
        <f t="shared" si="269"/>
        <v>0</v>
      </c>
      <c r="L460" s="135">
        <f t="shared" si="270"/>
        <v>0</v>
      </c>
      <c r="M460" s="135">
        <f t="shared" si="271"/>
        <v>0</v>
      </c>
      <c r="N460" s="135">
        <f t="shared" si="272"/>
        <v>0</v>
      </c>
      <c r="O460" s="135">
        <f t="shared" si="273"/>
        <v>0</v>
      </c>
      <c r="P460" s="135">
        <f t="shared" si="274"/>
        <v>0</v>
      </c>
      <c r="Q460" s="135">
        <f t="shared" si="275"/>
        <v>0</v>
      </c>
      <c r="R460" s="135">
        <f t="shared" si="276"/>
        <v>0</v>
      </c>
      <c r="S460" s="135">
        <f t="shared" si="277"/>
        <v>0</v>
      </c>
      <c r="T460" s="135">
        <f t="shared" si="278"/>
        <v>0</v>
      </c>
      <c r="U460" s="135">
        <f t="shared" si="279"/>
        <v>0</v>
      </c>
      <c r="V460" s="135">
        <f t="shared" si="280"/>
        <v>0</v>
      </c>
      <c r="W460" s="135">
        <f t="shared" si="281"/>
        <v>0</v>
      </c>
      <c r="X460" s="135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5">
        <v>39103</v>
      </c>
      <c r="E461" s="137" t="s">
        <v>308</v>
      </c>
      <c r="G461" s="43">
        <v>6.4</v>
      </c>
      <c r="H461" s="135" t="str">
        <f t="shared" si="267"/>
        <v>P, S, T &amp; D Plant - Demand</v>
      </c>
      <c r="I461" s="42">
        <f>'DepExp. Class.'!K$197</f>
        <v>0</v>
      </c>
      <c r="J461" s="135">
        <f t="shared" si="268"/>
        <v>0</v>
      </c>
      <c r="K461" s="135">
        <f t="shared" si="269"/>
        <v>0</v>
      </c>
      <c r="L461" s="135">
        <f t="shared" si="270"/>
        <v>0</v>
      </c>
      <c r="M461" s="135">
        <f t="shared" si="271"/>
        <v>0</v>
      </c>
      <c r="N461" s="135">
        <f t="shared" si="272"/>
        <v>0</v>
      </c>
      <c r="O461" s="135">
        <f t="shared" si="273"/>
        <v>0</v>
      </c>
      <c r="P461" s="135">
        <f t="shared" si="274"/>
        <v>0</v>
      </c>
      <c r="Q461" s="135">
        <f t="shared" si="275"/>
        <v>0</v>
      </c>
      <c r="R461" s="135">
        <f t="shared" si="276"/>
        <v>0</v>
      </c>
      <c r="S461" s="135">
        <f t="shared" si="277"/>
        <v>0</v>
      </c>
      <c r="T461" s="135">
        <f t="shared" si="278"/>
        <v>0</v>
      </c>
      <c r="U461" s="135">
        <f t="shared" si="279"/>
        <v>0</v>
      </c>
      <c r="V461" s="135">
        <f t="shared" si="280"/>
        <v>0</v>
      </c>
      <c r="W461" s="135">
        <f t="shared" si="281"/>
        <v>0</v>
      </c>
      <c r="X461" s="135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8">
        <v>39200</v>
      </c>
      <c r="E462" s="137" t="s">
        <v>309</v>
      </c>
      <c r="G462" s="43">
        <v>6.4</v>
      </c>
      <c r="H462" s="135" t="str">
        <f t="shared" si="267"/>
        <v>P, S, T &amp; D Plant - Demand</v>
      </c>
      <c r="I462" s="42">
        <f>'DepExp. Class.'!K$198</f>
        <v>0</v>
      </c>
      <c r="J462" s="135">
        <f t="shared" si="268"/>
        <v>0</v>
      </c>
      <c r="K462" s="135">
        <f t="shared" si="269"/>
        <v>0</v>
      </c>
      <c r="L462" s="135">
        <f t="shared" si="270"/>
        <v>0</v>
      </c>
      <c r="M462" s="135">
        <f t="shared" si="271"/>
        <v>0</v>
      </c>
      <c r="N462" s="135">
        <f t="shared" si="272"/>
        <v>0</v>
      </c>
      <c r="O462" s="135">
        <f t="shared" si="273"/>
        <v>0</v>
      </c>
      <c r="P462" s="135">
        <f t="shared" si="274"/>
        <v>0</v>
      </c>
      <c r="Q462" s="135">
        <f t="shared" si="275"/>
        <v>0</v>
      </c>
      <c r="R462" s="135">
        <f t="shared" si="276"/>
        <v>0</v>
      </c>
      <c r="S462" s="135">
        <f t="shared" si="277"/>
        <v>0</v>
      </c>
      <c r="T462" s="135">
        <f t="shared" si="278"/>
        <v>0</v>
      </c>
      <c r="U462" s="135">
        <f t="shared" si="279"/>
        <v>0</v>
      </c>
      <c r="V462" s="135">
        <f t="shared" si="280"/>
        <v>0</v>
      </c>
      <c r="W462" s="135">
        <f t="shared" si="281"/>
        <v>0</v>
      </c>
      <c r="X462" s="135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8">
        <v>39201</v>
      </c>
      <c r="E463" s="137" t="s">
        <v>310</v>
      </c>
      <c r="G463" s="43">
        <v>6.4</v>
      </c>
      <c r="H463" s="135" t="str">
        <f t="shared" si="267"/>
        <v>P, S, T &amp; D Plant - Demand</v>
      </c>
      <c r="I463" s="42">
        <f>'DepExp. Class.'!K$199</f>
        <v>0</v>
      </c>
      <c r="J463" s="135">
        <f t="shared" si="268"/>
        <v>0</v>
      </c>
      <c r="K463" s="135">
        <f t="shared" si="269"/>
        <v>0</v>
      </c>
      <c r="L463" s="135">
        <f t="shared" si="270"/>
        <v>0</v>
      </c>
      <c r="M463" s="135">
        <f t="shared" si="271"/>
        <v>0</v>
      </c>
      <c r="N463" s="135">
        <f t="shared" si="272"/>
        <v>0</v>
      </c>
      <c r="O463" s="135">
        <f t="shared" si="273"/>
        <v>0</v>
      </c>
      <c r="P463" s="135">
        <f t="shared" si="274"/>
        <v>0</v>
      </c>
      <c r="Q463" s="135">
        <f t="shared" si="275"/>
        <v>0</v>
      </c>
      <c r="R463" s="135">
        <f t="shared" si="276"/>
        <v>0</v>
      </c>
      <c r="S463" s="135">
        <f t="shared" si="277"/>
        <v>0</v>
      </c>
      <c r="T463" s="135">
        <f t="shared" si="278"/>
        <v>0</v>
      </c>
      <c r="U463" s="135">
        <f t="shared" si="279"/>
        <v>0</v>
      </c>
      <c r="V463" s="135">
        <f t="shared" si="280"/>
        <v>0</v>
      </c>
      <c r="W463" s="135">
        <f t="shared" si="281"/>
        <v>0</v>
      </c>
      <c r="X463" s="135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8">
        <v>39202</v>
      </c>
      <c r="E464" s="137" t="s">
        <v>311</v>
      </c>
      <c r="G464" s="43">
        <v>6.4</v>
      </c>
      <c r="H464" s="135" t="str">
        <f t="shared" si="267"/>
        <v>P, S, T &amp; D Plant - Demand</v>
      </c>
      <c r="I464" s="42">
        <f>'DepExp. Class.'!K$200</f>
        <v>0</v>
      </c>
      <c r="J464" s="135">
        <f t="shared" si="268"/>
        <v>0</v>
      </c>
      <c r="K464" s="135">
        <f t="shared" si="269"/>
        <v>0</v>
      </c>
      <c r="L464" s="135">
        <f t="shared" si="270"/>
        <v>0</v>
      </c>
      <c r="M464" s="135">
        <f t="shared" si="271"/>
        <v>0</v>
      </c>
      <c r="N464" s="135">
        <f t="shared" si="272"/>
        <v>0</v>
      </c>
      <c r="O464" s="135">
        <f t="shared" si="273"/>
        <v>0</v>
      </c>
      <c r="P464" s="135">
        <f t="shared" si="274"/>
        <v>0</v>
      </c>
      <c r="Q464" s="135">
        <f t="shared" si="275"/>
        <v>0</v>
      </c>
      <c r="R464" s="135">
        <f t="shared" si="276"/>
        <v>0</v>
      </c>
      <c r="S464" s="135">
        <f t="shared" si="277"/>
        <v>0</v>
      </c>
      <c r="T464" s="135">
        <f t="shared" si="278"/>
        <v>0</v>
      </c>
      <c r="U464" s="135">
        <f t="shared" si="279"/>
        <v>0</v>
      </c>
      <c r="V464" s="135">
        <f t="shared" si="280"/>
        <v>0</v>
      </c>
      <c r="W464" s="135">
        <f t="shared" si="281"/>
        <v>0</v>
      </c>
      <c r="X464" s="135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8">
        <v>39300</v>
      </c>
      <c r="E465" s="137" t="s">
        <v>197</v>
      </c>
      <c r="G465" s="43">
        <v>6.4</v>
      </c>
      <c r="H465" s="135" t="str">
        <f t="shared" si="267"/>
        <v>P, S, T &amp; D Plant - Demand</v>
      </c>
      <c r="I465" s="42">
        <f>'DepExp. Class.'!K$201</f>
        <v>0</v>
      </c>
      <c r="J465" s="135">
        <f t="shared" si="268"/>
        <v>0</v>
      </c>
      <c r="K465" s="135">
        <f t="shared" si="269"/>
        <v>0</v>
      </c>
      <c r="L465" s="135">
        <f t="shared" si="270"/>
        <v>0</v>
      </c>
      <c r="M465" s="135">
        <f t="shared" si="271"/>
        <v>0</v>
      </c>
      <c r="N465" s="135">
        <f t="shared" si="272"/>
        <v>0</v>
      </c>
      <c r="O465" s="135">
        <f t="shared" si="273"/>
        <v>0</v>
      </c>
      <c r="P465" s="135">
        <f t="shared" si="274"/>
        <v>0</v>
      </c>
      <c r="Q465" s="135">
        <f t="shared" si="275"/>
        <v>0</v>
      </c>
      <c r="R465" s="135">
        <f t="shared" si="276"/>
        <v>0</v>
      </c>
      <c r="S465" s="135">
        <f t="shared" si="277"/>
        <v>0</v>
      </c>
      <c r="T465" s="135">
        <f t="shared" si="278"/>
        <v>0</v>
      </c>
      <c r="U465" s="135">
        <f t="shared" si="279"/>
        <v>0</v>
      </c>
      <c r="V465" s="135">
        <f t="shared" si="280"/>
        <v>0</v>
      </c>
      <c r="W465" s="135">
        <f t="shared" si="281"/>
        <v>0</v>
      </c>
      <c r="X465" s="135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8">
        <v>39400</v>
      </c>
      <c r="E466" s="137" t="s">
        <v>312</v>
      </c>
      <c r="G466" s="43">
        <v>6.4</v>
      </c>
      <c r="H466" s="135" t="str">
        <f t="shared" si="267"/>
        <v>P, S, T &amp; D Plant - Demand</v>
      </c>
      <c r="I466" s="42">
        <f>'DepExp. Class.'!K$202</f>
        <v>1006.739947251001</v>
      </c>
      <c r="J466" s="135">
        <f t="shared" si="268"/>
        <v>498.45968906681077</v>
      </c>
      <c r="K466" s="135">
        <f t="shared" si="269"/>
        <v>253.52786720329544</v>
      </c>
      <c r="L466" s="135">
        <f t="shared" si="270"/>
        <v>3.4235454520037933</v>
      </c>
      <c r="M466" s="135">
        <f t="shared" si="271"/>
        <v>127.5008284600497</v>
      </c>
      <c r="N466" s="135">
        <f t="shared" si="272"/>
        <v>123.82801706884125</v>
      </c>
      <c r="O466" s="135">
        <f t="shared" si="273"/>
        <v>0</v>
      </c>
      <c r="P466" s="135">
        <f t="shared" si="274"/>
        <v>0</v>
      </c>
      <c r="Q466" s="135">
        <f t="shared" si="275"/>
        <v>0</v>
      </c>
      <c r="R466" s="135">
        <f t="shared" si="276"/>
        <v>0</v>
      </c>
      <c r="S466" s="135">
        <f t="shared" si="277"/>
        <v>0</v>
      </c>
      <c r="T466" s="135">
        <f t="shared" si="278"/>
        <v>0</v>
      </c>
      <c r="U466" s="135">
        <f t="shared" si="279"/>
        <v>0</v>
      </c>
      <c r="V466" s="135">
        <f t="shared" si="280"/>
        <v>0</v>
      </c>
      <c r="W466" s="135">
        <f t="shared" si="281"/>
        <v>0</v>
      </c>
      <c r="X466" s="135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8">
        <v>39600</v>
      </c>
      <c r="E467" s="137" t="s">
        <v>313</v>
      </c>
      <c r="G467" s="43">
        <v>6.4</v>
      </c>
      <c r="H467" s="135" t="str">
        <f t="shared" si="267"/>
        <v>P, S, T &amp; D Plant - Demand</v>
      </c>
      <c r="I467" s="42">
        <f>'DepExp. Class.'!K$203</f>
        <v>0</v>
      </c>
      <c r="J467" s="135">
        <f t="shared" si="268"/>
        <v>0</v>
      </c>
      <c r="K467" s="135">
        <f t="shared" si="269"/>
        <v>0</v>
      </c>
      <c r="L467" s="135">
        <f t="shared" si="270"/>
        <v>0</v>
      </c>
      <c r="M467" s="135">
        <f t="shared" si="271"/>
        <v>0</v>
      </c>
      <c r="N467" s="135">
        <f t="shared" si="272"/>
        <v>0</v>
      </c>
      <c r="O467" s="135">
        <f t="shared" si="273"/>
        <v>0</v>
      </c>
      <c r="P467" s="135">
        <f t="shared" si="274"/>
        <v>0</v>
      </c>
      <c r="Q467" s="135">
        <f t="shared" si="275"/>
        <v>0</v>
      </c>
      <c r="R467" s="135">
        <f t="shared" si="276"/>
        <v>0</v>
      </c>
      <c r="S467" s="135">
        <f t="shared" si="277"/>
        <v>0</v>
      </c>
      <c r="T467" s="135">
        <f t="shared" si="278"/>
        <v>0</v>
      </c>
      <c r="U467" s="135">
        <f t="shared" si="279"/>
        <v>0</v>
      </c>
      <c r="V467" s="135">
        <f t="shared" si="280"/>
        <v>0</v>
      </c>
      <c r="W467" s="135">
        <f t="shared" si="281"/>
        <v>0</v>
      </c>
      <c r="X467" s="135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8">
        <v>39603</v>
      </c>
      <c r="E468" s="137" t="s">
        <v>314</v>
      </c>
      <c r="G468" s="43">
        <v>6.4</v>
      </c>
      <c r="H468" s="135" t="str">
        <f t="shared" si="267"/>
        <v>P, S, T &amp; D Plant - Demand</v>
      </c>
      <c r="I468" s="42">
        <f>'DepExp. Class.'!K$204</f>
        <v>0</v>
      </c>
      <c r="J468" s="135">
        <f t="shared" si="268"/>
        <v>0</v>
      </c>
      <c r="K468" s="135">
        <f t="shared" si="269"/>
        <v>0</v>
      </c>
      <c r="L468" s="135">
        <f t="shared" si="270"/>
        <v>0</v>
      </c>
      <c r="M468" s="135">
        <f t="shared" si="271"/>
        <v>0</v>
      </c>
      <c r="N468" s="135">
        <f t="shared" si="272"/>
        <v>0</v>
      </c>
      <c r="O468" s="135">
        <f t="shared" si="273"/>
        <v>0</v>
      </c>
      <c r="P468" s="135">
        <f t="shared" si="274"/>
        <v>0</v>
      </c>
      <c r="Q468" s="135">
        <f t="shared" si="275"/>
        <v>0</v>
      </c>
      <c r="R468" s="135">
        <f t="shared" si="276"/>
        <v>0</v>
      </c>
      <c r="S468" s="135">
        <f t="shared" si="277"/>
        <v>0</v>
      </c>
      <c r="T468" s="135">
        <f t="shared" si="278"/>
        <v>0</v>
      </c>
      <c r="U468" s="135">
        <f t="shared" si="279"/>
        <v>0</v>
      </c>
      <c r="V468" s="135">
        <f t="shared" si="280"/>
        <v>0</v>
      </c>
      <c r="W468" s="135">
        <f t="shared" si="281"/>
        <v>0</v>
      </c>
      <c r="X468" s="135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6">
        <v>39604</v>
      </c>
      <c r="E469" s="137" t="s">
        <v>315</v>
      </c>
      <c r="G469" s="43">
        <v>6.4</v>
      </c>
      <c r="H469" s="135" t="str">
        <f t="shared" si="267"/>
        <v>P, S, T &amp; D Plant - Demand</v>
      </c>
      <c r="I469" s="42">
        <f>'DepExp. Class.'!K$205</f>
        <v>0</v>
      </c>
      <c r="J469" s="135">
        <f t="shared" si="268"/>
        <v>0</v>
      </c>
      <c r="K469" s="135">
        <f t="shared" si="269"/>
        <v>0</v>
      </c>
      <c r="L469" s="135">
        <f t="shared" si="270"/>
        <v>0</v>
      </c>
      <c r="M469" s="135">
        <f t="shared" si="271"/>
        <v>0</v>
      </c>
      <c r="N469" s="135">
        <f t="shared" si="272"/>
        <v>0</v>
      </c>
      <c r="O469" s="135">
        <f t="shared" si="273"/>
        <v>0</v>
      </c>
      <c r="P469" s="135">
        <f t="shared" si="274"/>
        <v>0</v>
      </c>
      <c r="Q469" s="135">
        <f t="shared" si="275"/>
        <v>0</v>
      </c>
      <c r="R469" s="135">
        <f t="shared" si="276"/>
        <v>0</v>
      </c>
      <c r="S469" s="135">
        <f t="shared" si="277"/>
        <v>0</v>
      </c>
      <c r="T469" s="135">
        <f t="shared" si="278"/>
        <v>0</v>
      </c>
      <c r="U469" s="135">
        <f t="shared" si="279"/>
        <v>0</v>
      </c>
      <c r="V469" s="135">
        <f t="shared" si="280"/>
        <v>0</v>
      </c>
      <c r="W469" s="135">
        <f t="shared" si="281"/>
        <v>0</v>
      </c>
      <c r="X469" s="135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6">
        <v>39605</v>
      </c>
      <c r="E470" s="140" t="s">
        <v>316</v>
      </c>
      <c r="G470" s="43">
        <v>6.4</v>
      </c>
      <c r="H470" s="135" t="str">
        <f t="shared" si="267"/>
        <v>P, S, T &amp; D Plant - Demand</v>
      </c>
      <c r="I470" s="42">
        <f>'DepExp. Class.'!K$206</f>
        <v>0</v>
      </c>
      <c r="J470" s="135">
        <f t="shared" si="268"/>
        <v>0</v>
      </c>
      <c r="K470" s="135">
        <f t="shared" si="269"/>
        <v>0</v>
      </c>
      <c r="L470" s="135">
        <f t="shared" si="270"/>
        <v>0</v>
      </c>
      <c r="M470" s="135">
        <f t="shared" si="271"/>
        <v>0</v>
      </c>
      <c r="N470" s="135">
        <f t="shared" si="272"/>
        <v>0</v>
      </c>
      <c r="O470" s="135">
        <f t="shared" si="273"/>
        <v>0</v>
      </c>
      <c r="P470" s="135">
        <f t="shared" si="274"/>
        <v>0</v>
      </c>
      <c r="Q470" s="135">
        <f t="shared" si="275"/>
        <v>0</v>
      </c>
      <c r="R470" s="135">
        <f t="shared" si="276"/>
        <v>0</v>
      </c>
      <c r="S470" s="135">
        <f t="shared" si="277"/>
        <v>0</v>
      </c>
      <c r="T470" s="135">
        <f t="shared" si="278"/>
        <v>0</v>
      </c>
      <c r="U470" s="135">
        <f t="shared" si="279"/>
        <v>0</v>
      </c>
      <c r="V470" s="135">
        <f t="shared" si="280"/>
        <v>0</v>
      </c>
      <c r="W470" s="135">
        <f t="shared" si="281"/>
        <v>0</v>
      </c>
      <c r="X470" s="135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6">
        <v>39700</v>
      </c>
      <c r="E471" s="137" t="s">
        <v>317</v>
      </c>
      <c r="G471" s="43">
        <v>6.4</v>
      </c>
      <c r="H471" s="135" t="str">
        <f t="shared" si="267"/>
        <v>P, S, T &amp; D Plant - Demand</v>
      </c>
      <c r="I471" s="42">
        <f>'DepExp. Class.'!K$207</f>
        <v>15.349208336246777</v>
      </c>
      <c r="J471" s="135">
        <f t="shared" si="268"/>
        <v>7.599739769539239</v>
      </c>
      <c r="K471" s="135">
        <f t="shared" si="269"/>
        <v>3.865399464254565</v>
      </c>
      <c r="L471" s="135">
        <f t="shared" si="270"/>
        <v>5.2196907984932567E-2</v>
      </c>
      <c r="M471" s="135">
        <f t="shared" si="271"/>
        <v>1.9439347613266365</v>
      </c>
      <c r="N471" s="135">
        <f t="shared" si="272"/>
        <v>1.8879374331414029</v>
      </c>
      <c r="O471" s="135">
        <f t="shared" si="273"/>
        <v>0</v>
      </c>
      <c r="P471" s="135">
        <f t="shared" si="274"/>
        <v>0</v>
      </c>
      <c r="Q471" s="135">
        <f t="shared" si="275"/>
        <v>0</v>
      </c>
      <c r="R471" s="135">
        <f t="shared" si="276"/>
        <v>0</v>
      </c>
      <c r="S471" s="135">
        <f t="shared" si="277"/>
        <v>0</v>
      </c>
      <c r="T471" s="135">
        <f t="shared" si="278"/>
        <v>0</v>
      </c>
      <c r="U471" s="135">
        <f t="shared" si="279"/>
        <v>0</v>
      </c>
      <c r="V471" s="135">
        <f t="shared" si="280"/>
        <v>0</v>
      </c>
      <c r="W471" s="135">
        <f t="shared" si="281"/>
        <v>0</v>
      </c>
      <c r="X471" s="135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6">
        <v>39701</v>
      </c>
      <c r="E472" s="137" t="s">
        <v>318</v>
      </c>
      <c r="G472" s="43">
        <v>6.4</v>
      </c>
      <c r="H472" s="135" t="str">
        <f t="shared" si="267"/>
        <v>P, S, T &amp; D Plant - Demand</v>
      </c>
      <c r="I472" s="42">
        <f>'DepExp. Class.'!K$208</f>
        <v>0</v>
      </c>
      <c r="J472" s="135">
        <f t="shared" si="268"/>
        <v>0</v>
      </c>
      <c r="K472" s="135">
        <f t="shared" si="269"/>
        <v>0</v>
      </c>
      <c r="L472" s="135">
        <f t="shared" si="270"/>
        <v>0</v>
      </c>
      <c r="M472" s="135">
        <f t="shared" si="271"/>
        <v>0</v>
      </c>
      <c r="N472" s="135">
        <f t="shared" si="272"/>
        <v>0</v>
      </c>
      <c r="O472" s="135">
        <f t="shared" si="273"/>
        <v>0</v>
      </c>
      <c r="P472" s="135">
        <f t="shared" si="274"/>
        <v>0</v>
      </c>
      <c r="Q472" s="135">
        <f t="shared" si="275"/>
        <v>0</v>
      </c>
      <c r="R472" s="135">
        <f t="shared" si="276"/>
        <v>0</v>
      </c>
      <c r="S472" s="135">
        <f t="shared" si="277"/>
        <v>0</v>
      </c>
      <c r="T472" s="135">
        <f t="shared" si="278"/>
        <v>0</v>
      </c>
      <c r="U472" s="135">
        <f t="shared" si="279"/>
        <v>0</v>
      </c>
      <c r="V472" s="135">
        <f t="shared" si="280"/>
        <v>0</v>
      </c>
      <c r="W472" s="135">
        <f t="shared" si="281"/>
        <v>0</v>
      </c>
      <c r="X472" s="135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6">
        <v>39702</v>
      </c>
      <c r="E473" s="137" t="s">
        <v>319</v>
      </c>
      <c r="G473" s="43">
        <v>6.4</v>
      </c>
      <c r="H473" s="135" t="str">
        <f t="shared" si="267"/>
        <v>P, S, T &amp; D Plant - Demand</v>
      </c>
      <c r="I473" s="42">
        <f>'DepExp. Class.'!K$209</f>
        <v>0</v>
      </c>
      <c r="J473" s="135">
        <f t="shared" si="268"/>
        <v>0</v>
      </c>
      <c r="K473" s="135">
        <f t="shared" si="269"/>
        <v>0</v>
      </c>
      <c r="L473" s="135">
        <f t="shared" si="270"/>
        <v>0</v>
      </c>
      <c r="M473" s="135">
        <f t="shared" si="271"/>
        <v>0</v>
      </c>
      <c r="N473" s="135">
        <f t="shared" si="272"/>
        <v>0</v>
      </c>
      <c r="O473" s="135">
        <f t="shared" si="273"/>
        <v>0</v>
      </c>
      <c r="P473" s="135">
        <f t="shared" si="274"/>
        <v>0</v>
      </c>
      <c r="Q473" s="135">
        <f t="shared" si="275"/>
        <v>0</v>
      </c>
      <c r="R473" s="135">
        <f t="shared" si="276"/>
        <v>0</v>
      </c>
      <c r="S473" s="135">
        <f t="shared" si="277"/>
        <v>0</v>
      </c>
      <c r="T473" s="135">
        <f t="shared" si="278"/>
        <v>0</v>
      </c>
      <c r="U473" s="135">
        <f t="shared" si="279"/>
        <v>0</v>
      </c>
      <c r="V473" s="135">
        <f t="shared" si="280"/>
        <v>0</v>
      </c>
      <c r="W473" s="135">
        <f t="shared" si="281"/>
        <v>0</v>
      </c>
      <c r="X473" s="135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6">
        <v>39705</v>
      </c>
      <c r="E474" s="137" t="s">
        <v>320</v>
      </c>
      <c r="G474" s="43">
        <v>6.4</v>
      </c>
      <c r="H474" s="135" t="str">
        <f t="shared" si="267"/>
        <v>P, S, T &amp; D Plant - Demand</v>
      </c>
      <c r="I474" s="42">
        <f>'DepExp. Class.'!K$210</f>
        <v>0</v>
      </c>
      <c r="J474" s="135">
        <f t="shared" si="268"/>
        <v>0</v>
      </c>
      <c r="K474" s="135">
        <f t="shared" si="269"/>
        <v>0</v>
      </c>
      <c r="L474" s="135">
        <f t="shared" si="270"/>
        <v>0</v>
      </c>
      <c r="M474" s="135">
        <f t="shared" si="271"/>
        <v>0</v>
      </c>
      <c r="N474" s="135">
        <f t="shared" si="272"/>
        <v>0</v>
      </c>
      <c r="O474" s="135">
        <f t="shared" si="273"/>
        <v>0</v>
      </c>
      <c r="P474" s="135">
        <f t="shared" si="274"/>
        <v>0</v>
      </c>
      <c r="Q474" s="135">
        <f t="shared" si="275"/>
        <v>0</v>
      </c>
      <c r="R474" s="135">
        <f t="shared" si="276"/>
        <v>0</v>
      </c>
      <c r="S474" s="135">
        <f t="shared" si="277"/>
        <v>0</v>
      </c>
      <c r="T474" s="135">
        <f t="shared" si="278"/>
        <v>0</v>
      </c>
      <c r="U474" s="135">
        <f t="shared" si="279"/>
        <v>0</v>
      </c>
      <c r="V474" s="135">
        <f t="shared" si="280"/>
        <v>0</v>
      </c>
      <c r="W474" s="135">
        <f t="shared" si="281"/>
        <v>0</v>
      </c>
      <c r="X474" s="135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6">
        <v>39800</v>
      </c>
      <c r="E475" s="137" t="s">
        <v>321</v>
      </c>
      <c r="G475" s="43">
        <v>6.4</v>
      </c>
      <c r="H475" s="135" t="str">
        <f t="shared" si="267"/>
        <v>P, S, T &amp; D Plant - Demand</v>
      </c>
      <c r="I475" s="42">
        <f>'DepExp. Class.'!K$211</f>
        <v>37.945990592669006</v>
      </c>
      <c r="J475" s="135">
        <f t="shared" si="268"/>
        <v>18.787917101930727</v>
      </c>
      <c r="K475" s="135">
        <f t="shared" si="269"/>
        <v>9.555959401576354</v>
      </c>
      <c r="L475" s="135">
        <f t="shared" si="270"/>
        <v>0.12904010004772515</v>
      </c>
      <c r="M475" s="135">
        <f t="shared" si="271"/>
        <v>4.8057547040956958</v>
      </c>
      <c r="N475" s="135">
        <f t="shared" si="272"/>
        <v>4.667319285018503</v>
      </c>
      <c r="O475" s="135">
        <f t="shared" si="273"/>
        <v>0</v>
      </c>
      <c r="P475" s="135">
        <f t="shared" si="274"/>
        <v>0</v>
      </c>
      <c r="Q475" s="135">
        <f t="shared" si="275"/>
        <v>0</v>
      </c>
      <c r="R475" s="135">
        <f t="shared" si="276"/>
        <v>0</v>
      </c>
      <c r="S475" s="135">
        <f t="shared" si="277"/>
        <v>0</v>
      </c>
      <c r="T475" s="135">
        <f t="shared" si="278"/>
        <v>0</v>
      </c>
      <c r="U475" s="135">
        <f t="shared" si="279"/>
        <v>0</v>
      </c>
      <c r="V475" s="135">
        <f t="shared" si="280"/>
        <v>0</v>
      </c>
      <c r="W475" s="135">
        <f t="shared" si="281"/>
        <v>0</v>
      </c>
      <c r="X475" s="135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6">
        <v>39900</v>
      </c>
      <c r="E476" s="137" t="s">
        <v>322</v>
      </c>
      <c r="G476" s="43">
        <v>6.4</v>
      </c>
      <c r="H476" s="135" t="str">
        <f t="shared" si="267"/>
        <v>P, S, T &amp; D Plant - Demand</v>
      </c>
      <c r="I476" s="42">
        <f>'DepExp. Class.'!K$212</f>
        <v>0</v>
      </c>
      <c r="J476" s="135">
        <f t="shared" si="268"/>
        <v>0</v>
      </c>
      <c r="K476" s="135">
        <f t="shared" si="269"/>
        <v>0</v>
      </c>
      <c r="L476" s="135">
        <f t="shared" si="270"/>
        <v>0</v>
      </c>
      <c r="M476" s="135">
        <f t="shared" si="271"/>
        <v>0</v>
      </c>
      <c r="N476" s="135">
        <f t="shared" si="272"/>
        <v>0</v>
      </c>
      <c r="O476" s="135">
        <f t="shared" si="273"/>
        <v>0</v>
      </c>
      <c r="P476" s="135">
        <f t="shared" si="274"/>
        <v>0</v>
      </c>
      <c r="Q476" s="135">
        <f t="shared" si="275"/>
        <v>0</v>
      </c>
      <c r="R476" s="135">
        <f t="shared" si="276"/>
        <v>0</v>
      </c>
      <c r="S476" s="135">
        <f t="shared" si="277"/>
        <v>0</v>
      </c>
      <c r="T476" s="135">
        <f t="shared" si="278"/>
        <v>0</v>
      </c>
      <c r="U476" s="135">
        <f t="shared" si="279"/>
        <v>0</v>
      </c>
      <c r="V476" s="135">
        <f t="shared" si="280"/>
        <v>0</v>
      </c>
      <c r="W476" s="135">
        <f t="shared" si="281"/>
        <v>0</v>
      </c>
      <c r="X476" s="135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6">
        <v>39901</v>
      </c>
      <c r="E477" s="137" t="s">
        <v>323</v>
      </c>
      <c r="G477" s="43">
        <v>6.4</v>
      </c>
      <c r="H477" s="135" t="str">
        <f t="shared" si="267"/>
        <v>P, S, T &amp; D Plant - Demand</v>
      </c>
      <c r="I477" s="42">
        <f>'DepExp. Class.'!K$213</f>
        <v>56044.622638380184</v>
      </c>
      <c r="J477" s="135">
        <f t="shared" si="268"/>
        <v>27748.958656578186</v>
      </c>
      <c r="K477" s="135">
        <f t="shared" si="269"/>
        <v>14113.747730504521</v>
      </c>
      <c r="L477" s="135">
        <f t="shared" si="270"/>
        <v>190.58676817863258</v>
      </c>
      <c r="M477" s="135">
        <f t="shared" si="271"/>
        <v>7097.8963699974747</v>
      </c>
      <c r="N477" s="135">
        <f t="shared" si="272"/>
        <v>6893.4331131213667</v>
      </c>
      <c r="O477" s="135">
        <f t="shared" si="273"/>
        <v>0</v>
      </c>
      <c r="P477" s="135">
        <f t="shared" si="274"/>
        <v>0</v>
      </c>
      <c r="Q477" s="135">
        <f t="shared" si="275"/>
        <v>0</v>
      </c>
      <c r="R477" s="135">
        <f t="shared" si="276"/>
        <v>0</v>
      </c>
      <c r="S477" s="135">
        <f t="shared" si="277"/>
        <v>0</v>
      </c>
      <c r="T477" s="135">
        <f t="shared" si="278"/>
        <v>0</v>
      </c>
      <c r="U477" s="135">
        <f t="shared" si="279"/>
        <v>0</v>
      </c>
      <c r="V477" s="135">
        <f t="shared" si="280"/>
        <v>0</v>
      </c>
      <c r="W477" s="135">
        <f t="shared" si="281"/>
        <v>0</v>
      </c>
      <c r="X477" s="135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6">
        <v>39902</v>
      </c>
      <c r="E478" s="137" t="s">
        <v>324</v>
      </c>
      <c r="G478" s="43">
        <v>6.4</v>
      </c>
      <c r="H478" s="135" t="str">
        <f t="shared" si="267"/>
        <v>P, S, T &amp; D Plant - Demand</v>
      </c>
      <c r="I478" s="42">
        <f>'DepExp. Class.'!K$214</f>
        <v>9775.0807391179005</v>
      </c>
      <c r="J478" s="135">
        <f t="shared" si="268"/>
        <v>4839.8632825969198</v>
      </c>
      <c r="K478" s="135">
        <f t="shared" si="269"/>
        <v>2461.6638867819697</v>
      </c>
      <c r="L478" s="135">
        <f t="shared" si="270"/>
        <v>33.241388005668703</v>
      </c>
      <c r="M478" s="135">
        <f t="shared" si="271"/>
        <v>1237.9869259232555</v>
      </c>
      <c r="N478" s="135">
        <f t="shared" si="272"/>
        <v>1202.3252558100864</v>
      </c>
      <c r="O478" s="135">
        <f t="shared" si="273"/>
        <v>0</v>
      </c>
      <c r="P478" s="135">
        <f t="shared" si="274"/>
        <v>0</v>
      </c>
      <c r="Q478" s="135">
        <f t="shared" si="275"/>
        <v>0</v>
      </c>
      <c r="R478" s="135">
        <f t="shared" si="276"/>
        <v>0</v>
      </c>
      <c r="S478" s="135">
        <f t="shared" si="277"/>
        <v>0</v>
      </c>
      <c r="T478" s="135">
        <f t="shared" si="278"/>
        <v>0</v>
      </c>
      <c r="U478" s="135">
        <f t="shared" si="279"/>
        <v>0</v>
      </c>
      <c r="V478" s="135">
        <f t="shared" si="280"/>
        <v>0</v>
      </c>
      <c r="W478" s="135">
        <f t="shared" si="281"/>
        <v>0</v>
      </c>
      <c r="X478" s="135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6">
        <v>39903</v>
      </c>
      <c r="E479" s="137" t="s">
        <v>325</v>
      </c>
      <c r="G479" s="43">
        <v>6.4</v>
      </c>
      <c r="H479" s="135" t="str">
        <f t="shared" si="267"/>
        <v>P, S, T &amp; D Plant - Demand</v>
      </c>
      <c r="I479" s="42">
        <f>'DepExp. Class.'!K$215</f>
        <v>0</v>
      </c>
      <c r="J479" s="135">
        <f t="shared" si="268"/>
        <v>0</v>
      </c>
      <c r="K479" s="135">
        <f t="shared" si="269"/>
        <v>0</v>
      </c>
      <c r="L479" s="135">
        <f t="shared" si="270"/>
        <v>0</v>
      </c>
      <c r="M479" s="135">
        <f t="shared" si="271"/>
        <v>0</v>
      </c>
      <c r="N479" s="135">
        <f t="shared" si="272"/>
        <v>0</v>
      </c>
      <c r="O479" s="135">
        <f t="shared" si="273"/>
        <v>0</v>
      </c>
      <c r="P479" s="135">
        <f t="shared" si="274"/>
        <v>0</v>
      </c>
      <c r="Q479" s="135">
        <f t="shared" si="275"/>
        <v>0</v>
      </c>
      <c r="R479" s="135">
        <f t="shared" si="276"/>
        <v>0</v>
      </c>
      <c r="S479" s="135">
        <f t="shared" si="277"/>
        <v>0</v>
      </c>
      <c r="T479" s="135">
        <f t="shared" si="278"/>
        <v>0</v>
      </c>
      <c r="U479" s="135">
        <f t="shared" si="279"/>
        <v>0</v>
      </c>
      <c r="V479" s="135">
        <f t="shared" si="280"/>
        <v>0</v>
      </c>
      <c r="W479" s="135">
        <f t="shared" si="281"/>
        <v>0</v>
      </c>
      <c r="X479" s="135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6">
        <v>39904</v>
      </c>
      <c r="E480" s="137" t="s">
        <v>326</v>
      </c>
      <c r="G480" s="43">
        <v>6.4</v>
      </c>
      <c r="H480" s="135" t="str">
        <f t="shared" si="267"/>
        <v>P, S, T &amp; D Plant - Demand</v>
      </c>
      <c r="I480" s="42">
        <f>'DepExp. Class.'!K$216</f>
        <v>0</v>
      </c>
      <c r="J480" s="135">
        <f t="shared" si="268"/>
        <v>0</v>
      </c>
      <c r="K480" s="135">
        <f t="shared" si="269"/>
        <v>0</v>
      </c>
      <c r="L480" s="135">
        <f t="shared" si="270"/>
        <v>0</v>
      </c>
      <c r="M480" s="135">
        <f t="shared" si="271"/>
        <v>0</v>
      </c>
      <c r="N480" s="135">
        <f t="shared" si="272"/>
        <v>0</v>
      </c>
      <c r="O480" s="135">
        <f t="shared" si="273"/>
        <v>0</v>
      </c>
      <c r="P480" s="135">
        <f t="shared" si="274"/>
        <v>0</v>
      </c>
      <c r="Q480" s="135">
        <f t="shared" si="275"/>
        <v>0</v>
      </c>
      <c r="R480" s="135">
        <f t="shared" si="276"/>
        <v>0</v>
      </c>
      <c r="S480" s="135">
        <f t="shared" si="277"/>
        <v>0</v>
      </c>
      <c r="T480" s="135">
        <f t="shared" si="278"/>
        <v>0</v>
      </c>
      <c r="U480" s="135">
        <f t="shared" si="279"/>
        <v>0</v>
      </c>
      <c r="V480" s="135">
        <f t="shared" si="280"/>
        <v>0</v>
      </c>
      <c r="W480" s="135">
        <f t="shared" si="281"/>
        <v>0</v>
      </c>
      <c r="X480" s="135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6">
        <v>39905</v>
      </c>
      <c r="E481" s="137" t="s">
        <v>327</v>
      </c>
      <c r="G481" s="43">
        <v>6.4</v>
      </c>
      <c r="H481" s="135" t="str">
        <f t="shared" si="267"/>
        <v>P, S, T &amp; D Plant - Demand</v>
      </c>
      <c r="I481" s="42">
        <f>'DepExp. Class.'!K$217</f>
        <v>0</v>
      </c>
      <c r="J481" s="135">
        <f t="shared" si="268"/>
        <v>0</v>
      </c>
      <c r="K481" s="135">
        <f t="shared" si="269"/>
        <v>0</v>
      </c>
      <c r="L481" s="135">
        <f t="shared" si="270"/>
        <v>0</v>
      </c>
      <c r="M481" s="135">
        <f t="shared" si="271"/>
        <v>0</v>
      </c>
      <c r="N481" s="135">
        <f t="shared" si="272"/>
        <v>0</v>
      </c>
      <c r="O481" s="135">
        <f t="shared" si="273"/>
        <v>0</v>
      </c>
      <c r="P481" s="135">
        <f t="shared" si="274"/>
        <v>0</v>
      </c>
      <c r="Q481" s="135">
        <f t="shared" si="275"/>
        <v>0</v>
      </c>
      <c r="R481" s="135">
        <f t="shared" si="276"/>
        <v>0</v>
      </c>
      <c r="S481" s="135">
        <f t="shared" si="277"/>
        <v>0</v>
      </c>
      <c r="T481" s="135">
        <f t="shared" si="278"/>
        <v>0</v>
      </c>
      <c r="U481" s="135">
        <f t="shared" si="279"/>
        <v>0</v>
      </c>
      <c r="V481" s="135">
        <f t="shared" si="280"/>
        <v>0</v>
      </c>
      <c r="W481" s="135">
        <f t="shared" si="281"/>
        <v>0</v>
      </c>
      <c r="X481" s="135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6">
        <v>39906</v>
      </c>
      <c r="E482" s="137" t="s">
        <v>328</v>
      </c>
      <c r="G482" s="43">
        <v>6.4</v>
      </c>
      <c r="H482" s="135" t="str">
        <f t="shared" si="267"/>
        <v>P, S, T &amp; D Plant - Demand</v>
      </c>
      <c r="I482" s="42">
        <f>'DepExp. Class.'!K$218</f>
        <v>2852.0432405484275</v>
      </c>
      <c r="J482" s="135">
        <f t="shared" si="268"/>
        <v>1412.111033013799</v>
      </c>
      <c r="K482" s="135">
        <f t="shared" si="269"/>
        <v>718.23159687090606</v>
      </c>
      <c r="L482" s="135">
        <f t="shared" si="270"/>
        <v>9.698730731565318</v>
      </c>
      <c r="M482" s="135">
        <f t="shared" si="271"/>
        <v>361.20338421730168</v>
      </c>
      <c r="N482" s="135">
        <f t="shared" si="272"/>
        <v>350.79849571485539</v>
      </c>
      <c r="O482" s="135">
        <f t="shared" si="273"/>
        <v>0</v>
      </c>
      <c r="P482" s="135">
        <f t="shared" si="274"/>
        <v>0</v>
      </c>
      <c r="Q482" s="135">
        <f t="shared" si="275"/>
        <v>0</v>
      </c>
      <c r="R482" s="135">
        <f t="shared" si="276"/>
        <v>0</v>
      </c>
      <c r="S482" s="135">
        <f t="shared" si="277"/>
        <v>0</v>
      </c>
      <c r="T482" s="135">
        <f t="shared" si="278"/>
        <v>0</v>
      </c>
      <c r="U482" s="135">
        <f t="shared" si="279"/>
        <v>0</v>
      </c>
      <c r="V482" s="135">
        <f t="shared" si="280"/>
        <v>0</v>
      </c>
      <c r="W482" s="135">
        <f t="shared" si="281"/>
        <v>0</v>
      </c>
      <c r="X482" s="135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6">
        <v>39907</v>
      </c>
      <c r="E483" s="137" t="s">
        <v>329</v>
      </c>
      <c r="G483" s="43">
        <v>6.4</v>
      </c>
      <c r="H483" s="135" t="str">
        <f t="shared" si="267"/>
        <v>P, S, T &amp; D Plant - Demand</v>
      </c>
      <c r="I483" s="42">
        <f>'DepExp. Class.'!K$219</f>
        <v>0</v>
      </c>
      <c r="J483" s="135">
        <f t="shared" si="268"/>
        <v>0</v>
      </c>
      <c r="K483" s="135">
        <f t="shared" si="269"/>
        <v>0</v>
      </c>
      <c r="L483" s="135">
        <f t="shared" si="270"/>
        <v>0</v>
      </c>
      <c r="M483" s="135">
        <f t="shared" si="271"/>
        <v>0</v>
      </c>
      <c r="N483" s="135">
        <f t="shared" si="272"/>
        <v>0</v>
      </c>
      <c r="O483" s="135">
        <f t="shared" si="273"/>
        <v>0</v>
      </c>
      <c r="P483" s="135">
        <f t="shared" si="274"/>
        <v>0</v>
      </c>
      <c r="Q483" s="135">
        <f t="shared" si="275"/>
        <v>0</v>
      </c>
      <c r="R483" s="135">
        <f t="shared" si="276"/>
        <v>0</v>
      </c>
      <c r="S483" s="135">
        <f t="shared" si="277"/>
        <v>0</v>
      </c>
      <c r="T483" s="135">
        <f t="shared" si="278"/>
        <v>0</v>
      </c>
      <c r="U483" s="135">
        <f t="shared" si="279"/>
        <v>0</v>
      </c>
      <c r="V483" s="135">
        <f t="shared" si="280"/>
        <v>0</v>
      </c>
      <c r="W483" s="135">
        <f t="shared" si="281"/>
        <v>0</v>
      </c>
      <c r="X483" s="135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6">
        <v>39908</v>
      </c>
      <c r="E484" s="137" t="s">
        <v>330</v>
      </c>
      <c r="G484" s="43">
        <v>6.4</v>
      </c>
      <c r="H484" s="135" t="str">
        <f t="shared" si="267"/>
        <v>P, S, T &amp; D Plant - Demand</v>
      </c>
      <c r="I484" s="42">
        <f>'DepExp. Class.'!K$220</f>
        <v>0</v>
      </c>
      <c r="J484" s="135">
        <f t="shared" si="268"/>
        <v>0</v>
      </c>
      <c r="K484" s="135">
        <f t="shared" si="269"/>
        <v>0</v>
      </c>
      <c r="L484" s="135">
        <f t="shared" si="270"/>
        <v>0</v>
      </c>
      <c r="M484" s="135">
        <f t="shared" si="271"/>
        <v>0</v>
      </c>
      <c r="N484" s="135">
        <f t="shared" si="272"/>
        <v>0</v>
      </c>
      <c r="O484" s="135">
        <f t="shared" si="273"/>
        <v>0</v>
      </c>
      <c r="P484" s="135">
        <f t="shared" si="274"/>
        <v>0</v>
      </c>
      <c r="Q484" s="135">
        <f t="shared" si="275"/>
        <v>0</v>
      </c>
      <c r="R484" s="135">
        <f t="shared" si="276"/>
        <v>0</v>
      </c>
      <c r="S484" s="135">
        <f t="shared" si="277"/>
        <v>0</v>
      </c>
      <c r="T484" s="135">
        <f t="shared" si="278"/>
        <v>0</v>
      </c>
      <c r="U484" s="135">
        <f t="shared" si="279"/>
        <v>0</v>
      </c>
      <c r="V484" s="135">
        <f t="shared" si="280"/>
        <v>0</v>
      </c>
      <c r="W484" s="135">
        <f t="shared" si="281"/>
        <v>0</v>
      </c>
      <c r="X484" s="135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6">
        <v>39909</v>
      </c>
      <c r="E485" s="137" t="s">
        <v>331</v>
      </c>
      <c r="G485" s="43">
        <v>6.4</v>
      </c>
      <c r="H485" s="135" t="str">
        <f t="shared" si="267"/>
        <v>P, S, T &amp; D Plant - Demand</v>
      </c>
      <c r="I485" s="42">
        <f>'DepExp. Class.'!K$221</f>
        <v>1107.2573762367358</v>
      </c>
      <c r="J485" s="135">
        <f t="shared" si="268"/>
        <v>548.22813873927885</v>
      </c>
      <c r="K485" s="135">
        <f t="shared" si="269"/>
        <v>278.84122588852341</v>
      </c>
      <c r="L485" s="135">
        <f t="shared" si="270"/>
        <v>3.7653675757716001</v>
      </c>
      <c r="M485" s="135">
        <f t="shared" si="271"/>
        <v>140.23108268841409</v>
      </c>
      <c r="N485" s="135">
        <f t="shared" si="272"/>
        <v>136.19156134474784</v>
      </c>
      <c r="O485" s="135">
        <f t="shared" si="273"/>
        <v>0</v>
      </c>
      <c r="P485" s="135">
        <f t="shared" si="274"/>
        <v>0</v>
      </c>
      <c r="Q485" s="135">
        <f t="shared" si="275"/>
        <v>0</v>
      </c>
      <c r="R485" s="135">
        <f t="shared" si="276"/>
        <v>0</v>
      </c>
      <c r="S485" s="135">
        <f t="shared" si="277"/>
        <v>0</v>
      </c>
      <c r="T485" s="135">
        <f t="shared" si="278"/>
        <v>0</v>
      </c>
      <c r="U485" s="135">
        <f t="shared" si="279"/>
        <v>0</v>
      </c>
      <c r="V485" s="135">
        <f t="shared" si="280"/>
        <v>0</v>
      </c>
      <c r="W485" s="135">
        <f t="shared" si="281"/>
        <v>0</v>
      </c>
      <c r="X485" s="135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6">
        <v>39924</v>
      </c>
      <c r="E486" s="137" t="s">
        <v>332</v>
      </c>
      <c r="G486" s="43">
        <v>6.4</v>
      </c>
      <c r="H486" s="135" t="str">
        <f t="shared" si="267"/>
        <v>P, S, T &amp; D Plant - Demand</v>
      </c>
      <c r="I486" s="42">
        <f>'DepExp. Class.'!K$222</f>
        <v>0</v>
      </c>
      <c r="J486" s="135">
        <f t="shared" si="268"/>
        <v>0</v>
      </c>
      <c r="K486" s="135">
        <f t="shared" si="269"/>
        <v>0</v>
      </c>
      <c r="L486" s="135">
        <f t="shared" si="270"/>
        <v>0</v>
      </c>
      <c r="M486" s="135">
        <f t="shared" si="271"/>
        <v>0</v>
      </c>
      <c r="N486" s="135">
        <f t="shared" si="272"/>
        <v>0</v>
      </c>
      <c r="O486" s="135">
        <f t="shared" si="273"/>
        <v>0</v>
      </c>
      <c r="P486" s="135">
        <f t="shared" si="274"/>
        <v>0</v>
      </c>
      <c r="Q486" s="135">
        <f t="shared" si="275"/>
        <v>0</v>
      </c>
      <c r="R486" s="135">
        <f t="shared" si="276"/>
        <v>0</v>
      </c>
      <c r="S486" s="135">
        <f t="shared" si="277"/>
        <v>0</v>
      </c>
      <c r="T486" s="135">
        <f t="shared" si="278"/>
        <v>0</v>
      </c>
      <c r="U486" s="135">
        <f t="shared" si="279"/>
        <v>0</v>
      </c>
      <c r="V486" s="135">
        <f t="shared" si="280"/>
        <v>0</v>
      </c>
      <c r="W486" s="135">
        <f t="shared" si="281"/>
        <v>0</v>
      </c>
      <c r="X486" s="135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6"/>
      <c r="E487" s="137"/>
      <c r="G487" s="43"/>
      <c r="H487" s="135"/>
      <c r="I487" s="42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5"/>
      <c r="I488" s="42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5"/>
      <c r="I489" s="42">
        <f>'DepExp. Class.'!K$225</f>
        <v>90152.530273951765</v>
      </c>
      <c r="J489" s="135">
        <f>SUM(J453:J486)</f>
        <v>44636.554188245012</v>
      </c>
      <c r="K489" s="135">
        <f t="shared" ref="K489:X489" si="285">SUM(K453:K486)</f>
        <v>22703.160618336919</v>
      </c>
      <c r="L489" s="135">
        <f t="shared" si="285"/>
        <v>306.5749857734325</v>
      </c>
      <c r="M489" s="135">
        <f t="shared" si="285"/>
        <v>11417.568488352375</v>
      </c>
      <c r="N489" s="135">
        <f t="shared" si="285"/>
        <v>11088.671993244008</v>
      </c>
      <c r="O489" s="135">
        <f t="shared" si="285"/>
        <v>0</v>
      </c>
      <c r="P489" s="135">
        <f t="shared" si="285"/>
        <v>0</v>
      </c>
      <c r="Q489" s="135">
        <f t="shared" si="285"/>
        <v>0</v>
      </c>
      <c r="R489" s="135">
        <f t="shared" si="285"/>
        <v>0</v>
      </c>
      <c r="S489" s="135">
        <f t="shared" si="285"/>
        <v>0</v>
      </c>
      <c r="T489" s="135">
        <f t="shared" si="285"/>
        <v>0</v>
      </c>
      <c r="U489" s="135">
        <f t="shared" si="285"/>
        <v>0</v>
      </c>
      <c r="V489" s="135">
        <f t="shared" si="285"/>
        <v>0</v>
      </c>
      <c r="W489" s="135">
        <f t="shared" si="285"/>
        <v>0</v>
      </c>
      <c r="X489" s="135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5"/>
      <c r="I490" s="42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363</v>
      </c>
      <c r="E491" s="44"/>
      <c r="G491" s="43"/>
      <c r="H491" s="135"/>
      <c r="I491" s="42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5"/>
      <c r="I492" s="42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8">
        <v>37400</v>
      </c>
      <c r="E495" s="137" t="s">
        <v>125</v>
      </c>
      <c r="G495" s="43">
        <v>6.4</v>
      </c>
      <c r="H495" s="135" t="str">
        <f t="shared" ref="H495:H528" si="286">VLOOKUP($G495,alloc,3)</f>
        <v>P, S, T &amp; D Plant - Demand</v>
      </c>
      <c r="I495" s="42">
        <f>'DepExp. Class.'!K$231</f>
        <v>0</v>
      </c>
      <c r="J495" s="135">
        <f t="shared" ref="J495:J528" si="287">$I495*VLOOKUP($G495,alloc,6)</f>
        <v>0</v>
      </c>
      <c r="K495" s="135">
        <f t="shared" ref="K495:K528" si="288">$I495*VLOOKUP($G495,alloc,7)</f>
        <v>0</v>
      </c>
      <c r="L495" s="135">
        <f t="shared" ref="L495:L528" si="289">$I495*VLOOKUP($G495,alloc,8)</f>
        <v>0</v>
      </c>
      <c r="M495" s="135">
        <f t="shared" ref="M495:M528" si="290">$I495*VLOOKUP($G495,alloc,9)</f>
        <v>0</v>
      </c>
      <c r="N495" s="135">
        <f t="shared" ref="N495:N528" si="291">$I495*VLOOKUP($G495,alloc,10)</f>
        <v>0</v>
      </c>
      <c r="O495" s="135">
        <f t="shared" ref="O495:O528" si="292">$I495*VLOOKUP($G495,alloc,11)</f>
        <v>0</v>
      </c>
      <c r="P495" s="135">
        <f t="shared" ref="P495:P528" si="293">$I495*VLOOKUP($G495,alloc,12)</f>
        <v>0</v>
      </c>
      <c r="Q495" s="135">
        <f t="shared" ref="Q495:Q528" si="294">$I495*VLOOKUP($G495,alloc,13)</f>
        <v>0</v>
      </c>
      <c r="R495" s="135">
        <f t="shared" ref="R495:R528" si="295">$I495*VLOOKUP($G495,alloc,14)</f>
        <v>0</v>
      </c>
      <c r="S495" s="135">
        <f t="shared" ref="S495:S528" si="296">$I495*VLOOKUP($G495,alloc,15)</f>
        <v>0</v>
      </c>
      <c r="T495" s="135">
        <f t="shared" ref="T495:T528" si="297">$I495*VLOOKUP($G495,alloc,16)</f>
        <v>0</v>
      </c>
      <c r="U495" s="135">
        <f t="shared" ref="U495:U528" si="298">$I495*VLOOKUP($G495,alloc,17)</f>
        <v>0</v>
      </c>
      <c r="V495" s="135">
        <f t="shared" ref="V495:V528" si="299">$I495*VLOOKUP($G495,alloc,18)</f>
        <v>0</v>
      </c>
      <c r="W495" s="135">
        <f t="shared" ref="W495:W528" si="300">$I495*VLOOKUP($G495,alloc,19)</f>
        <v>0</v>
      </c>
      <c r="X495" s="135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8">
        <v>39001</v>
      </c>
      <c r="E496" s="137" t="s">
        <v>302</v>
      </c>
      <c r="G496" s="43">
        <v>6.4</v>
      </c>
      <c r="H496" s="135" t="str">
        <f t="shared" si="286"/>
        <v>P, S, T &amp; D Plant - Demand</v>
      </c>
      <c r="I496" s="42">
        <f>'DepExp. Class.'!K$232</f>
        <v>0</v>
      </c>
      <c r="J496" s="135">
        <f t="shared" si="287"/>
        <v>0</v>
      </c>
      <c r="K496" s="135">
        <f t="shared" si="288"/>
        <v>0</v>
      </c>
      <c r="L496" s="135">
        <f t="shared" si="289"/>
        <v>0</v>
      </c>
      <c r="M496" s="135">
        <f t="shared" si="290"/>
        <v>0</v>
      </c>
      <c r="N496" s="135">
        <f t="shared" si="291"/>
        <v>0</v>
      </c>
      <c r="O496" s="135">
        <f t="shared" si="292"/>
        <v>0</v>
      </c>
      <c r="P496" s="135">
        <f t="shared" si="293"/>
        <v>0</v>
      </c>
      <c r="Q496" s="135">
        <f t="shared" si="294"/>
        <v>0</v>
      </c>
      <c r="R496" s="135">
        <f t="shared" si="295"/>
        <v>0</v>
      </c>
      <c r="S496" s="135">
        <f t="shared" si="296"/>
        <v>0</v>
      </c>
      <c r="T496" s="135">
        <f t="shared" si="297"/>
        <v>0</v>
      </c>
      <c r="U496" s="135">
        <f t="shared" si="298"/>
        <v>0</v>
      </c>
      <c r="V496" s="135">
        <f t="shared" si="299"/>
        <v>0</v>
      </c>
      <c r="W496" s="135">
        <f t="shared" si="300"/>
        <v>0</v>
      </c>
      <c r="X496" s="135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8">
        <v>36602</v>
      </c>
      <c r="E497" s="137" t="s">
        <v>149</v>
      </c>
      <c r="G497" s="43">
        <v>6.4</v>
      </c>
      <c r="H497" s="135" t="str">
        <f t="shared" si="286"/>
        <v>P, S, T &amp; D Plant - Demand</v>
      </c>
      <c r="I497" s="42">
        <f>'DepExp. Class.'!K$233</f>
        <v>20813.726187766861</v>
      </c>
      <c r="J497" s="135">
        <f t="shared" si="287"/>
        <v>10305.345995463269</v>
      </c>
      <c r="K497" s="135">
        <f t="shared" si="288"/>
        <v>5241.531960012986</v>
      </c>
      <c r="L497" s="135">
        <f t="shared" si="289"/>
        <v>70.779686277429221</v>
      </c>
      <c r="M497" s="135">
        <f t="shared" si="290"/>
        <v>2636.0008257616778</v>
      </c>
      <c r="N497" s="135">
        <f t="shared" si="291"/>
        <v>2560.0677202514976</v>
      </c>
      <c r="O497" s="135">
        <f t="shared" si="292"/>
        <v>0</v>
      </c>
      <c r="P497" s="135">
        <f t="shared" si="293"/>
        <v>0</v>
      </c>
      <c r="Q497" s="135">
        <f t="shared" si="294"/>
        <v>0</v>
      </c>
      <c r="R497" s="135">
        <f t="shared" si="295"/>
        <v>0</v>
      </c>
      <c r="S497" s="135">
        <f t="shared" si="296"/>
        <v>0</v>
      </c>
      <c r="T497" s="135">
        <f t="shared" si="297"/>
        <v>0</v>
      </c>
      <c r="U497" s="135">
        <f t="shared" si="298"/>
        <v>0</v>
      </c>
      <c r="V497" s="135">
        <f t="shared" si="299"/>
        <v>0</v>
      </c>
      <c r="W497" s="135">
        <f t="shared" si="300"/>
        <v>0</v>
      </c>
      <c r="X497" s="135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8">
        <v>37503</v>
      </c>
      <c r="E498" s="137" t="s">
        <v>289</v>
      </c>
      <c r="G498" s="43">
        <v>6.4</v>
      </c>
      <c r="H498" s="135" t="str">
        <f t="shared" si="286"/>
        <v>P, S, T &amp; D Plant - Demand</v>
      </c>
      <c r="I498" s="42">
        <f>'DepExp. Class.'!K$234</f>
        <v>0</v>
      </c>
      <c r="J498" s="135">
        <f t="shared" si="287"/>
        <v>0</v>
      </c>
      <c r="K498" s="135">
        <f t="shared" si="288"/>
        <v>0</v>
      </c>
      <c r="L498" s="135">
        <f t="shared" si="289"/>
        <v>0</v>
      </c>
      <c r="M498" s="135">
        <f t="shared" si="290"/>
        <v>0</v>
      </c>
      <c r="N498" s="135">
        <f t="shared" si="291"/>
        <v>0</v>
      </c>
      <c r="O498" s="135">
        <f t="shared" si="292"/>
        <v>0</v>
      </c>
      <c r="P498" s="135">
        <f t="shared" si="293"/>
        <v>0</v>
      </c>
      <c r="Q498" s="135">
        <f t="shared" si="294"/>
        <v>0</v>
      </c>
      <c r="R498" s="135">
        <f t="shared" si="295"/>
        <v>0</v>
      </c>
      <c r="S498" s="135">
        <f t="shared" si="296"/>
        <v>0</v>
      </c>
      <c r="T498" s="135">
        <f t="shared" si="297"/>
        <v>0</v>
      </c>
      <c r="U498" s="135">
        <f t="shared" si="298"/>
        <v>0</v>
      </c>
      <c r="V498" s="135">
        <f t="shared" si="299"/>
        <v>0</v>
      </c>
      <c r="W498" s="135">
        <f t="shared" si="300"/>
        <v>0</v>
      </c>
      <c r="X498" s="135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8">
        <v>39004</v>
      </c>
      <c r="E499" s="137" t="s">
        <v>304</v>
      </c>
      <c r="G499" s="43">
        <v>6.4</v>
      </c>
      <c r="H499" s="135" t="str">
        <f t="shared" si="286"/>
        <v>P, S, T &amp; D Plant - Demand</v>
      </c>
      <c r="I499" s="42">
        <f>'DepExp. Class.'!K$235</f>
        <v>0</v>
      </c>
      <c r="J499" s="135">
        <f t="shared" si="287"/>
        <v>0</v>
      </c>
      <c r="K499" s="135">
        <f t="shared" si="288"/>
        <v>0</v>
      </c>
      <c r="L499" s="135">
        <f t="shared" si="289"/>
        <v>0</v>
      </c>
      <c r="M499" s="135">
        <f t="shared" si="290"/>
        <v>0</v>
      </c>
      <c r="N499" s="135">
        <f t="shared" si="291"/>
        <v>0</v>
      </c>
      <c r="O499" s="135">
        <f t="shared" si="292"/>
        <v>0</v>
      </c>
      <c r="P499" s="135">
        <f t="shared" si="293"/>
        <v>0</v>
      </c>
      <c r="Q499" s="135">
        <f t="shared" si="294"/>
        <v>0</v>
      </c>
      <c r="R499" s="135">
        <f t="shared" si="295"/>
        <v>0</v>
      </c>
      <c r="S499" s="135">
        <f t="shared" si="296"/>
        <v>0</v>
      </c>
      <c r="T499" s="135">
        <f t="shared" si="297"/>
        <v>0</v>
      </c>
      <c r="U499" s="135">
        <f t="shared" si="298"/>
        <v>0</v>
      </c>
      <c r="V499" s="135">
        <f t="shared" si="299"/>
        <v>0</v>
      </c>
      <c r="W499" s="135">
        <f t="shared" si="300"/>
        <v>0</v>
      </c>
      <c r="X499" s="135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8">
        <v>39009</v>
      </c>
      <c r="E500" s="137" t="s">
        <v>305</v>
      </c>
      <c r="G500" s="43">
        <v>6.4</v>
      </c>
      <c r="H500" s="135" t="str">
        <f t="shared" si="286"/>
        <v>P, S, T &amp; D Plant - Demand</v>
      </c>
      <c r="I500" s="42">
        <f>'DepExp. Class.'!K$236</f>
        <v>2971.9335921047314</v>
      </c>
      <c r="J500" s="135">
        <f t="shared" si="287"/>
        <v>1471.471454264637</v>
      </c>
      <c r="K500" s="135">
        <f t="shared" si="288"/>
        <v>748.42364915940504</v>
      </c>
      <c r="L500" s="135">
        <f t="shared" si="289"/>
        <v>10.106432908210332</v>
      </c>
      <c r="M500" s="135">
        <f t="shared" si="290"/>
        <v>376.38716548031357</v>
      </c>
      <c r="N500" s="135">
        <f t="shared" si="291"/>
        <v>365.54489029216523</v>
      </c>
      <c r="O500" s="135">
        <f t="shared" si="292"/>
        <v>0</v>
      </c>
      <c r="P500" s="135">
        <f t="shared" si="293"/>
        <v>0</v>
      </c>
      <c r="Q500" s="135">
        <f t="shared" si="294"/>
        <v>0</v>
      </c>
      <c r="R500" s="135">
        <f t="shared" si="295"/>
        <v>0</v>
      </c>
      <c r="S500" s="135">
        <f t="shared" si="296"/>
        <v>0</v>
      </c>
      <c r="T500" s="135">
        <f t="shared" si="297"/>
        <v>0</v>
      </c>
      <c r="U500" s="135">
        <f t="shared" si="298"/>
        <v>0</v>
      </c>
      <c r="V500" s="135">
        <f t="shared" si="299"/>
        <v>0</v>
      </c>
      <c r="W500" s="135">
        <f t="shared" si="300"/>
        <v>0</v>
      </c>
      <c r="X500" s="135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8">
        <v>39100</v>
      </c>
      <c r="E501" s="137" t="s">
        <v>306</v>
      </c>
      <c r="G501" s="43">
        <v>6.4</v>
      </c>
      <c r="H501" s="135" t="str">
        <f t="shared" si="286"/>
        <v>P, S, T &amp; D Plant - Demand</v>
      </c>
      <c r="I501" s="42">
        <f>'DepExp. Class.'!K$237</f>
        <v>4225.9874131405013</v>
      </c>
      <c r="J501" s="135">
        <f t="shared" si="287"/>
        <v>2092.3818287992103</v>
      </c>
      <c r="K501" s="135">
        <f t="shared" si="288"/>
        <v>1064.2327033977917</v>
      </c>
      <c r="L501" s="135">
        <f t="shared" si="289"/>
        <v>14.371000205155566</v>
      </c>
      <c r="M501" s="135">
        <f t="shared" si="290"/>
        <v>535.2096116861627</v>
      </c>
      <c r="N501" s="135">
        <f t="shared" si="291"/>
        <v>519.79226905218047</v>
      </c>
      <c r="O501" s="135">
        <f t="shared" si="292"/>
        <v>0</v>
      </c>
      <c r="P501" s="135">
        <f t="shared" si="293"/>
        <v>0</v>
      </c>
      <c r="Q501" s="135">
        <f t="shared" si="294"/>
        <v>0</v>
      </c>
      <c r="R501" s="135">
        <f t="shared" si="295"/>
        <v>0</v>
      </c>
      <c r="S501" s="135">
        <f t="shared" si="296"/>
        <v>0</v>
      </c>
      <c r="T501" s="135">
        <f t="shared" si="297"/>
        <v>0</v>
      </c>
      <c r="U501" s="135">
        <f t="shared" si="298"/>
        <v>0</v>
      </c>
      <c r="V501" s="135">
        <f t="shared" si="299"/>
        <v>0</v>
      </c>
      <c r="W501" s="135">
        <f t="shared" si="300"/>
        <v>0</v>
      </c>
      <c r="X501" s="135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8">
        <v>39102</v>
      </c>
      <c r="E502" s="137" t="s">
        <v>307</v>
      </c>
      <c r="G502" s="43">
        <v>6.4</v>
      </c>
      <c r="H502" s="135" t="str">
        <f t="shared" si="286"/>
        <v>P, S, T &amp; D Plant - Demand</v>
      </c>
      <c r="I502" s="42">
        <f>'DepExp. Class.'!K$238</f>
        <v>0</v>
      </c>
      <c r="J502" s="135">
        <f t="shared" si="287"/>
        <v>0</v>
      </c>
      <c r="K502" s="135">
        <f t="shared" si="288"/>
        <v>0</v>
      </c>
      <c r="L502" s="135">
        <f t="shared" si="289"/>
        <v>0</v>
      </c>
      <c r="M502" s="135">
        <f t="shared" si="290"/>
        <v>0</v>
      </c>
      <c r="N502" s="135">
        <f t="shared" si="291"/>
        <v>0</v>
      </c>
      <c r="O502" s="135">
        <f t="shared" si="292"/>
        <v>0</v>
      </c>
      <c r="P502" s="135">
        <f t="shared" si="293"/>
        <v>0</v>
      </c>
      <c r="Q502" s="135">
        <f t="shared" si="294"/>
        <v>0</v>
      </c>
      <c r="R502" s="135">
        <f t="shared" si="295"/>
        <v>0</v>
      </c>
      <c r="S502" s="135">
        <f t="shared" si="296"/>
        <v>0</v>
      </c>
      <c r="T502" s="135">
        <f t="shared" si="297"/>
        <v>0</v>
      </c>
      <c r="U502" s="135">
        <f t="shared" si="298"/>
        <v>0</v>
      </c>
      <c r="V502" s="135">
        <f t="shared" si="299"/>
        <v>0</v>
      </c>
      <c r="W502" s="135">
        <f t="shared" si="300"/>
        <v>0</v>
      </c>
      <c r="X502" s="135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5">
        <v>39103</v>
      </c>
      <c r="E503" s="137" t="s">
        <v>308</v>
      </c>
      <c r="G503" s="43">
        <v>6.4</v>
      </c>
      <c r="H503" s="135" t="str">
        <f t="shared" si="286"/>
        <v>P, S, T &amp; D Plant - Demand</v>
      </c>
      <c r="I503" s="42">
        <f>'DepExp. Class.'!K$239</f>
        <v>0</v>
      </c>
      <c r="J503" s="135">
        <f t="shared" si="287"/>
        <v>0</v>
      </c>
      <c r="K503" s="135">
        <f t="shared" si="288"/>
        <v>0</v>
      </c>
      <c r="L503" s="135">
        <f t="shared" si="289"/>
        <v>0</v>
      </c>
      <c r="M503" s="135">
        <f t="shared" si="290"/>
        <v>0</v>
      </c>
      <c r="N503" s="135">
        <f t="shared" si="291"/>
        <v>0</v>
      </c>
      <c r="O503" s="135">
        <f t="shared" si="292"/>
        <v>0</v>
      </c>
      <c r="P503" s="135">
        <f t="shared" si="293"/>
        <v>0</v>
      </c>
      <c r="Q503" s="135">
        <f t="shared" si="294"/>
        <v>0</v>
      </c>
      <c r="R503" s="135">
        <f t="shared" si="295"/>
        <v>0</v>
      </c>
      <c r="S503" s="135">
        <f t="shared" si="296"/>
        <v>0</v>
      </c>
      <c r="T503" s="135">
        <f t="shared" si="297"/>
        <v>0</v>
      </c>
      <c r="U503" s="135">
        <f t="shared" si="298"/>
        <v>0</v>
      </c>
      <c r="V503" s="135">
        <f t="shared" si="299"/>
        <v>0</v>
      </c>
      <c r="W503" s="135">
        <f t="shared" si="300"/>
        <v>0</v>
      </c>
      <c r="X503" s="135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8">
        <v>39200</v>
      </c>
      <c r="E504" s="137" t="s">
        <v>309</v>
      </c>
      <c r="G504" s="43">
        <v>6.4</v>
      </c>
      <c r="H504" s="135" t="str">
        <f t="shared" si="286"/>
        <v>P, S, T &amp; D Plant - Demand</v>
      </c>
      <c r="I504" s="42">
        <f>'DepExp. Class.'!K$240</f>
        <v>17.84703389764098</v>
      </c>
      <c r="J504" s="135">
        <f t="shared" si="287"/>
        <v>8.8364696282037887</v>
      </c>
      <c r="K504" s="135">
        <f t="shared" si="288"/>
        <v>4.4944282307750019</v>
      </c>
      <c r="L504" s="135">
        <f t="shared" si="289"/>
        <v>6.0691077073941509E-2</v>
      </c>
      <c r="M504" s="135">
        <f t="shared" si="290"/>
        <v>2.2602774566732107</v>
      </c>
      <c r="N504" s="135">
        <f t="shared" si="291"/>
        <v>2.195167504915037</v>
      </c>
      <c r="O504" s="135">
        <f t="shared" si="292"/>
        <v>0</v>
      </c>
      <c r="P504" s="135">
        <f t="shared" si="293"/>
        <v>0</v>
      </c>
      <c r="Q504" s="135">
        <f t="shared" si="294"/>
        <v>0</v>
      </c>
      <c r="R504" s="135">
        <f t="shared" si="295"/>
        <v>0</v>
      </c>
      <c r="S504" s="135">
        <f t="shared" si="296"/>
        <v>0</v>
      </c>
      <c r="T504" s="135">
        <f t="shared" si="297"/>
        <v>0</v>
      </c>
      <c r="U504" s="135">
        <f t="shared" si="298"/>
        <v>0</v>
      </c>
      <c r="V504" s="135">
        <f t="shared" si="299"/>
        <v>0</v>
      </c>
      <c r="W504" s="135">
        <f t="shared" si="300"/>
        <v>0</v>
      </c>
      <c r="X504" s="135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8">
        <v>39201</v>
      </c>
      <c r="E505" s="137" t="s">
        <v>310</v>
      </c>
      <c r="G505" s="43">
        <v>6.4</v>
      </c>
      <c r="H505" s="135" t="str">
        <f t="shared" si="286"/>
        <v>P, S, T &amp; D Plant - Demand</v>
      </c>
      <c r="I505" s="42">
        <f>'DepExp. Class.'!K$241</f>
        <v>0</v>
      </c>
      <c r="J505" s="135">
        <f t="shared" si="287"/>
        <v>0</v>
      </c>
      <c r="K505" s="135">
        <f t="shared" si="288"/>
        <v>0</v>
      </c>
      <c r="L505" s="135">
        <f t="shared" si="289"/>
        <v>0</v>
      </c>
      <c r="M505" s="135">
        <f t="shared" si="290"/>
        <v>0</v>
      </c>
      <c r="N505" s="135">
        <f t="shared" si="291"/>
        <v>0</v>
      </c>
      <c r="O505" s="135">
        <f t="shared" si="292"/>
        <v>0</v>
      </c>
      <c r="P505" s="135">
        <f t="shared" si="293"/>
        <v>0</v>
      </c>
      <c r="Q505" s="135">
        <f t="shared" si="294"/>
        <v>0</v>
      </c>
      <c r="R505" s="135">
        <f t="shared" si="295"/>
        <v>0</v>
      </c>
      <c r="S505" s="135">
        <f t="shared" si="296"/>
        <v>0</v>
      </c>
      <c r="T505" s="135">
        <f t="shared" si="297"/>
        <v>0</v>
      </c>
      <c r="U505" s="135">
        <f t="shared" si="298"/>
        <v>0</v>
      </c>
      <c r="V505" s="135">
        <f t="shared" si="299"/>
        <v>0</v>
      </c>
      <c r="W505" s="135">
        <f t="shared" si="300"/>
        <v>0</v>
      </c>
      <c r="X505" s="135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8">
        <v>39202</v>
      </c>
      <c r="E506" s="137" t="s">
        <v>311</v>
      </c>
      <c r="G506" s="43">
        <v>6.4</v>
      </c>
      <c r="H506" s="135" t="str">
        <f t="shared" si="286"/>
        <v>P, S, T &amp; D Plant - Demand</v>
      </c>
      <c r="I506" s="42">
        <f>'DepExp. Class.'!K$242</f>
        <v>0</v>
      </c>
      <c r="J506" s="135">
        <f t="shared" si="287"/>
        <v>0</v>
      </c>
      <c r="K506" s="135">
        <f t="shared" si="288"/>
        <v>0</v>
      </c>
      <c r="L506" s="135">
        <f t="shared" si="289"/>
        <v>0</v>
      </c>
      <c r="M506" s="135">
        <f t="shared" si="290"/>
        <v>0</v>
      </c>
      <c r="N506" s="135">
        <f t="shared" si="291"/>
        <v>0</v>
      </c>
      <c r="O506" s="135">
        <f t="shared" si="292"/>
        <v>0</v>
      </c>
      <c r="P506" s="135">
        <f t="shared" si="293"/>
        <v>0</v>
      </c>
      <c r="Q506" s="135">
        <f t="shared" si="294"/>
        <v>0</v>
      </c>
      <c r="R506" s="135">
        <f t="shared" si="295"/>
        <v>0</v>
      </c>
      <c r="S506" s="135">
        <f t="shared" si="296"/>
        <v>0</v>
      </c>
      <c r="T506" s="135">
        <f t="shared" si="297"/>
        <v>0</v>
      </c>
      <c r="U506" s="135">
        <f t="shared" si="298"/>
        <v>0</v>
      </c>
      <c r="V506" s="135">
        <f t="shared" si="299"/>
        <v>0</v>
      </c>
      <c r="W506" s="135">
        <f t="shared" si="300"/>
        <v>0</v>
      </c>
      <c r="X506" s="135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8">
        <v>39300</v>
      </c>
      <c r="E507" s="137" t="s">
        <v>197</v>
      </c>
      <c r="G507" s="43">
        <v>6.4</v>
      </c>
      <c r="H507" s="135" t="str">
        <f t="shared" si="286"/>
        <v>P, S, T &amp; D Plant - Demand</v>
      </c>
      <c r="I507" s="42">
        <f>'DepExp. Class.'!K$243</f>
        <v>0</v>
      </c>
      <c r="J507" s="135">
        <f t="shared" si="287"/>
        <v>0</v>
      </c>
      <c r="K507" s="135">
        <f t="shared" si="288"/>
        <v>0</v>
      </c>
      <c r="L507" s="135">
        <f t="shared" si="289"/>
        <v>0</v>
      </c>
      <c r="M507" s="135">
        <f t="shared" si="290"/>
        <v>0</v>
      </c>
      <c r="N507" s="135">
        <f t="shared" si="291"/>
        <v>0</v>
      </c>
      <c r="O507" s="135">
        <f t="shared" si="292"/>
        <v>0</v>
      </c>
      <c r="P507" s="135">
        <f t="shared" si="293"/>
        <v>0</v>
      </c>
      <c r="Q507" s="135">
        <f t="shared" si="294"/>
        <v>0</v>
      </c>
      <c r="R507" s="135">
        <f t="shared" si="295"/>
        <v>0</v>
      </c>
      <c r="S507" s="135">
        <f t="shared" si="296"/>
        <v>0</v>
      </c>
      <c r="T507" s="135">
        <f t="shared" si="297"/>
        <v>0</v>
      </c>
      <c r="U507" s="135">
        <f t="shared" si="298"/>
        <v>0</v>
      </c>
      <c r="V507" s="135">
        <f t="shared" si="299"/>
        <v>0</v>
      </c>
      <c r="W507" s="135">
        <f t="shared" si="300"/>
        <v>0</v>
      </c>
      <c r="X507" s="135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8">
        <v>39400</v>
      </c>
      <c r="E508" s="137" t="s">
        <v>312</v>
      </c>
      <c r="G508" s="43">
        <v>6.4</v>
      </c>
      <c r="H508" s="135" t="str">
        <f t="shared" si="286"/>
        <v>P, S, T &amp; D Plant - Demand</v>
      </c>
      <c r="I508" s="42">
        <f>'DepExp. Class.'!K$244</f>
        <v>388.14345039080087</v>
      </c>
      <c r="J508" s="135">
        <f t="shared" si="287"/>
        <v>192.17859003550663</v>
      </c>
      <c r="K508" s="135">
        <f t="shared" si="288"/>
        <v>97.746375730110387</v>
      </c>
      <c r="L508" s="135">
        <f t="shared" si="289"/>
        <v>1.3199304824835589</v>
      </c>
      <c r="M508" s="135">
        <f t="shared" si="290"/>
        <v>49.157293918158963</v>
      </c>
      <c r="N508" s="135">
        <f t="shared" si="291"/>
        <v>47.741260224541307</v>
      </c>
      <c r="O508" s="135">
        <f t="shared" si="292"/>
        <v>0</v>
      </c>
      <c r="P508" s="135">
        <f t="shared" si="293"/>
        <v>0</v>
      </c>
      <c r="Q508" s="135">
        <f t="shared" si="294"/>
        <v>0</v>
      </c>
      <c r="R508" s="135">
        <f t="shared" si="295"/>
        <v>0</v>
      </c>
      <c r="S508" s="135">
        <f t="shared" si="296"/>
        <v>0</v>
      </c>
      <c r="T508" s="135">
        <f t="shared" si="297"/>
        <v>0</v>
      </c>
      <c r="U508" s="135">
        <f t="shared" si="298"/>
        <v>0</v>
      </c>
      <c r="V508" s="135">
        <f t="shared" si="299"/>
        <v>0</v>
      </c>
      <c r="W508" s="135">
        <f t="shared" si="300"/>
        <v>0</v>
      </c>
      <c r="X508" s="135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8">
        <v>39600</v>
      </c>
      <c r="E509" s="137" t="s">
        <v>313</v>
      </c>
      <c r="G509" s="43">
        <v>6.4</v>
      </c>
      <c r="H509" s="135" t="str">
        <f t="shared" si="286"/>
        <v>P, S, T &amp; D Plant - Demand</v>
      </c>
      <c r="I509" s="42">
        <f>'DepExp. Class.'!K$245</f>
        <v>31.669185612820947</v>
      </c>
      <c r="J509" s="135">
        <f t="shared" si="287"/>
        <v>15.680129170070687</v>
      </c>
      <c r="K509" s="135">
        <f t="shared" si="288"/>
        <v>7.975268197519914</v>
      </c>
      <c r="L509" s="135">
        <f t="shared" si="289"/>
        <v>0.10769503750148256</v>
      </c>
      <c r="M509" s="135">
        <f t="shared" si="290"/>
        <v>4.0108147226257218</v>
      </c>
      <c r="N509" s="135">
        <f t="shared" si="291"/>
        <v>3.8952784851031397</v>
      </c>
      <c r="O509" s="135">
        <f t="shared" si="292"/>
        <v>0</v>
      </c>
      <c r="P509" s="135">
        <f t="shared" si="293"/>
        <v>0</v>
      </c>
      <c r="Q509" s="135">
        <f t="shared" si="294"/>
        <v>0</v>
      </c>
      <c r="R509" s="135">
        <f t="shared" si="295"/>
        <v>0</v>
      </c>
      <c r="S509" s="135">
        <f t="shared" si="296"/>
        <v>0</v>
      </c>
      <c r="T509" s="135">
        <f t="shared" si="297"/>
        <v>0</v>
      </c>
      <c r="U509" s="135">
        <f t="shared" si="298"/>
        <v>0</v>
      </c>
      <c r="V509" s="135">
        <f t="shared" si="299"/>
        <v>0</v>
      </c>
      <c r="W509" s="135">
        <f t="shared" si="300"/>
        <v>0</v>
      </c>
      <c r="X509" s="135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8">
        <v>39603</v>
      </c>
      <c r="E510" s="137" t="s">
        <v>314</v>
      </c>
      <c r="G510" s="43">
        <v>6.4</v>
      </c>
      <c r="H510" s="135" t="str">
        <f t="shared" si="286"/>
        <v>P, S, T &amp; D Plant - Demand</v>
      </c>
      <c r="I510" s="42">
        <f>'DepExp. Class.'!K$246</f>
        <v>0</v>
      </c>
      <c r="J510" s="135">
        <f t="shared" si="287"/>
        <v>0</v>
      </c>
      <c r="K510" s="135">
        <f t="shared" si="288"/>
        <v>0</v>
      </c>
      <c r="L510" s="135">
        <f t="shared" si="289"/>
        <v>0</v>
      </c>
      <c r="M510" s="135">
        <f t="shared" si="290"/>
        <v>0</v>
      </c>
      <c r="N510" s="135">
        <f t="shared" si="291"/>
        <v>0</v>
      </c>
      <c r="O510" s="135">
        <f t="shared" si="292"/>
        <v>0</v>
      </c>
      <c r="P510" s="135">
        <f t="shared" si="293"/>
        <v>0</v>
      </c>
      <c r="Q510" s="135">
        <f t="shared" si="294"/>
        <v>0</v>
      </c>
      <c r="R510" s="135">
        <f t="shared" si="295"/>
        <v>0</v>
      </c>
      <c r="S510" s="135">
        <f t="shared" si="296"/>
        <v>0</v>
      </c>
      <c r="T510" s="135">
        <f t="shared" si="297"/>
        <v>0</v>
      </c>
      <c r="U510" s="135">
        <f t="shared" si="298"/>
        <v>0</v>
      </c>
      <c r="V510" s="135">
        <f t="shared" si="299"/>
        <v>0</v>
      </c>
      <c r="W510" s="135">
        <f t="shared" si="300"/>
        <v>0</v>
      </c>
      <c r="X510" s="135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6">
        <v>39604</v>
      </c>
      <c r="E511" s="137" t="s">
        <v>315</v>
      </c>
      <c r="G511" s="43">
        <v>6.4</v>
      </c>
      <c r="H511" s="135" t="str">
        <f t="shared" si="286"/>
        <v>P, S, T &amp; D Plant - Demand</v>
      </c>
      <c r="I511" s="42">
        <f>'DepExp. Class.'!K$247</f>
        <v>0</v>
      </c>
      <c r="J511" s="135">
        <f t="shared" si="287"/>
        <v>0</v>
      </c>
      <c r="K511" s="135">
        <f t="shared" si="288"/>
        <v>0</v>
      </c>
      <c r="L511" s="135">
        <f t="shared" si="289"/>
        <v>0</v>
      </c>
      <c r="M511" s="135">
        <f t="shared" si="290"/>
        <v>0</v>
      </c>
      <c r="N511" s="135">
        <f t="shared" si="291"/>
        <v>0</v>
      </c>
      <c r="O511" s="135">
        <f t="shared" si="292"/>
        <v>0</v>
      </c>
      <c r="P511" s="135">
        <f t="shared" si="293"/>
        <v>0</v>
      </c>
      <c r="Q511" s="135">
        <f t="shared" si="294"/>
        <v>0</v>
      </c>
      <c r="R511" s="135">
        <f t="shared" si="295"/>
        <v>0</v>
      </c>
      <c r="S511" s="135">
        <f t="shared" si="296"/>
        <v>0</v>
      </c>
      <c r="T511" s="135">
        <f t="shared" si="297"/>
        <v>0</v>
      </c>
      <c r="U511" s="135">
        <f t="shared" si="298"/>
        <v>0</v>
      </c>
      <c r="V511" s="135">
        <f t="shared" si="299"/>
        <v>0</v>
      </c>
      <c r="W511" s="135">
        <f t="shared" si="300"/>
        <v>0</v>
      </c>
      <c r="X511" s="135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6">
        <v>39605</v>
      </c>
      <c r="E512" s="140" t="s">
        <v>316</v>
      </c>
      <c r="G512" s="43">
        <v>6.4</v>
      </c>
      <c r="H512" s="135" t="str">
        <f t="shared" si="286"/>
        <v>P, S, T &amp; D Plant - Demand</v>
      </c>
      <c r="I512" s="42">
        <f>'DepExp. Class.'!K$248</f>
        <v>0</v>
      </c>
      <c r="J512" s="135">
        <f t="shared" si="287"/>
        <v>0</v>
      </c>
      <c r="K512" s="135">
        <f t="shared" si="288"/>
        <v>0</v>
      </c>
      <c r="L512" s="135">
        <f t="shared" si="289"/>
        <v>0</v>
      </c>
      <c r="M512" s="135">
        <f t="shared" si="290"/>
        <v>0</v>
      </c>
      <c r="N512" s="135">
        <f t="shared" si="291"/>
        <v>0</v>
      </c>
      <c r="O512" s="135">
        <f t="shared" si="292"/>
        <v>0</v>
      </c>
      <c r="P512" s="135">
        <f t="shared" si="293"/>
        <v>0</v>
      </c>
      <c r="Q512" s="135">
        <f t="shared" si="294"/>
        <v>0</v>
      </c>
      <c r="R512" s="135">
        <f t="shared" si="295"/>
        <v>0</v>
      </c>
      <c r="S512" s="135">
        <f t="shared" si="296"/>
        <v>0</v>
      </c>
      <c r="T512" s="135">
        <f t="shared" si="297"/>
        <v>0</v>
      </c>
      <c r="U512" s="135">
        <f t="shared" si="298"/>
        <v>0</v>
      </c>
      <c r="V512" s="135">
        <f t="shared" si="299"/>
        <v>0</v>
      </c>
      <c r="W512" s="135">
        <f t="shared" si="300"/>
        <v>0</v>
      </c>
      <c r="X512" s="135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6">
        <v>39700</v>
      </c>
      <c r="E513" s="137" t="s">
        <v>317</v>
      </c>
      <c r="G513" s="43">
        <v>6.4</v>
      </c>
      <c r="H513" s="135" t="str">
        <f t="shared" si="286"/>
        <v>P, S, T &amp; D Plant - Demand</v>
      </c>
      <c r="I513" s="42">
        <f>'DepExp. Class.'!K$249</f>
        <v>3857.9385503620865</v>
      </c>
      <c r="J513" s="135">
        <f t="shared" si="287"/>
        <v>1910.1525230059219</v>
      </c>
      <c r="K513" s="135">
        <f t="shared" si="288"/>
        <v>971.54675857003019</v>
      </c>
      <c r="L513" s="135">
        <f t="shared" si="289"/>
        <v>13.119403888032314</v>
      </c>
      <c r="M513" s="135">
        <f t="shared" si="290"/>
        <v>488.59724168319985</v>
      </c>
      <c r="N513" s="135">
        <f t="shared" si="291"/>
        <v>474.52262321490207</v>
      </c>
      <c r="O513" s="135">
        <f t="shared" si="292"/>
        <v>0</v>
      </c>
      <c r="P513" s="135">
        <f t="shared" si="293"/>
        <v>0</v>
      </c>
      <c r="Q513" s="135">
        <f t="shared" si="294"/>
        <v>0</v>
      </c>
      <c r="R513" s="135">
        <f t="shared" si="295"/>
        <v>0</v>
      </c>
      <c r="S513" s="135">
        <f t="shared" si="296"/>
        <v>0</v>
      </c>
      <c r="T513" s="135">
        <f t="shared" si="297"/>
        <v>0</v>
      </c>
      <c r="U513" s="135">
        <f t="shared" si="298"/>
        <v>0</v>
      </c>
      <c r="V513" s="135">
        <f t="shared" si="299"/>
        <v>0</v>
      </c>
      <c r="W513" s="135">
        <f t="shared" si="300"/>
        <v>0</v>
      </c>
      <c r="X513" s="135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6">
        <v>39701</v>
      </c>
      <c r="E514" s="137" t="s">
        <v>318</v>
      </c>
      <c r="G514" s="43">
        <v>6.4</v>
      </c>
      <c r="H514" s="135" t="str">
        <f t="shared" si="286"/>
        <v>P, S, T &amp; D Plant - Demand</v>
      </c>
      <c r="I514" s="42">
        <f>'DepExp. Class.'!K$250</f>
        <v>0</v>
      </c>
      <c r="J514" s="135">
        <f t="shared" si="287"/>
        <v>0</v>
      </c>
      <c r="K514" s="135">
        <f t="shared" si="288"/>
        <v>0</v>
      </c>
      <c r="L514" s="135">
        <f t="shared" si="289"/>
        <v>0</v>
      </c>
      <c r="M514" s="135">
        <f t="shared" si="290"/>
        <v>0</v>
      </c>
      <c r="N514" s="135">
        <f t="shared" si="291"/>
        <v>0</v>
      </c>
      <c r="O514" s="135">
        <f t="shared" si="292"/>
        <v>0</v>
      </c>
      <c r="P514" s="135">
        <f t="shared" si="293"/>
        <v>0</v>
      </c>
      <c r="Q514" s="135">
        <f t="shared" si="294"/>
        <v>0</v>
      </c>
      <c r="R514" s="135">
        <f t="shared" si="295"/>
        <v>0</v>
      </c>
      <c r="S514" s="135">
        <f t="shared" si="296"/>
        <v>0</v>
      </c>
      <c r="T514" s="135">
        <f t="shared" si="297"/>
        <v>0</v>
      </c>
      <c r="U514" s="135">
        <f t="shared" si="298"/>
        <v>0</v>
      </c>
      <c r="V514" s="135">
        <f t="shared" si="299"/>
        <v>0</v>
      </c>
      <c r="W514" s="135">
        <f t="shared" si="300"/>
        <v>0</v>
      </c>
      <c r="X514" s="135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6">
        <v>39702</v>
      </c>
      <c r="E515" s="137" t="s">
        <v>319</v>
      </c>
      <c r="G515" s="43">
        <v>6.4</v>
      </c>
      <c r="H515" s="135" t="str">
        <f t="shared" si="286"/>
        <v>P, S, T &amp; D Plant - Demand</v>
      </c>
      <c r="I515" s="42">
        <f>'DepExp. Class.'!K$251</f>
        <v>0</v>
      </c>
      <c r="J515" s="135">
        <f t="shared" si="287"/>
        <v>0</v>
      </c>
      <c r="K515" s="135">
        <f t="shared" si="288"/>
        <v>0</v>
      </c>
      <c r="L515" s="135">
        <f t="shared" si="289"/>
        <v>0</v>
      </c>
      <c r="M515" s="135">
        <f t="shared" si="290"/>
        <v>0</v>
      </c>
      <c r="N515" s="135">
        <f t="shared" si="291"/>
        <v>0</v>
      </c>
      <c r="O515" s="135">
        <f t="shared" si="292"/>
        <v>0</v>
      </c>
      <c r="P515" s="135">
        <f t="shared" si="293"/>
        <v>0</v>
      </c>
      <c r="Q515" s="135">
        <f t="shared" si="294"/>
        <v>0</v>
      </c>
      <c r="R515" s="135">
        <f t="shared" si="295"/>
        <v>0</v>
      </c>
      <c r="S515" s="135">
        <f t="shared" si="296"/>
        <v>0</v>
      </c>
      <c r="T515" s="135">
        <f t="shared" si="297"/>
        <v>0</v>
      </c>
      <c r="U515" s="135">
        <f t="shared" si="298"/>
        <v>0</v>
      </c>
      <c r="V515" s="135">
        <f t="shared" si="299"/>
        <v>0</v>
      </c>
      <c r="W515" s="135">
        <f t="shared" si="300"/>
        <v>0</v>
      </c>
      <c r="X515" s="135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6">
        <v>39705</v>
      </c>
      <c r="E516" s="137" t="s">
        <v>320</v>
      </c>
      <c r="G516" s="43">
        <v>6.4</v>
      </c>
      <c r="H516" s="135" t="str">
        <f t="shared" si="286"/>
        <v>P, S, T &amp; D Plant - Demand</v>
      </c>
      <c r="I516" s="42">
        <f>'DepExp. Class.'!K$252</f>
        <v>0</v>
      </c>
      <c r="J516" s="135">
        <f t="shared" si="287"/>
        <v>0</v>
      </c>
      <c r="K516" s="135">
        <f t="shared" si="288"/>
        <v>0</v>
      </c>
      <c r="L516" s="135">
        <f t="shared" si="289"/>
        <v>0</v>
      </c>
      <c r="M516" s="135">
        <f t="shared" si="290"/>
        <v>0</v>
      </c>
      <c r="N516" s="135">
        <f t="shared" si="291"/>
        <v>0</v>
      </c>
      <c r="O516" s="135">
        <f t="shared" si="292"/>
        <v>0</v>
      </c>
      <c r="P516" s="135">
        <f t="shared" si="293"/>
        <v>0</v>
      </c>
      <c r="Q516" s="135">
        <f t="shared" si="294"/>
        <v>0</v>
      </c>
      <c r="R516" s="135">
        <f t="shared" si="295"/>
        <v>0</v>
      </c>
      <c r="S516" s="135">
        <f t="shared" si="296"/>
        <v>0</v>
      </c>
      <c r="T516" s="135">
        <f t="shared" si="297"/>
        <v>0</v>
      </c>
      <c r="U516" s="135">
        <f t="shared" si="298"/>
        <v>0</v>
      </c>
      <c r="V516" s="135">
        <f t="shared" si="299"/>
        <v>0</v>
      </c>
      <c r="W516" s="135">
        <f t="shared" si="300"/>
        <v>0</v>
      </c>
      <c r="X516" s="135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6">
        <v>39800</v>
      </c>
      <c r="E517" s="137" t="s">
        <v>321</v>
      </c>
      <c r="G517" s="43">
        <v>6.4</v>
      </c>
      <c r="H517" s="135" t="str">
        <f t="shared" si="286"/>
        <v>P, S, T &amp; D Plant - Demand</v>
      </c>
      <c r="I517" s="42">
        <f>'DepExp. Class.'!K$253</f>
        <v>479.31713970303588</v>
      </c>
      <c r="J517" s="135">
        <f t="shared" si="287"/>
        <v>237.32074313050043</v>
      </c>
      <c r="K517" s="135">
        <f t="shared" si="288"/>
        <v>120.70669538316949</v>
      </c>
      <c r="L517" s="135">
        <f t="shared" si="289"/>
        <v>1.6299780476364363</v>
      </c>
      <c r="M517" s="135">
        <f t="shared" si="290"/>
        <v>60.704189372949998</v>
      </c>
      <c r="N517" s="135">
        <f t="shared" si="291"/>
        <v>58.95553376877951</v>
      </c>
      <c r="O517" s="135">
        <f t="shared" si="292"/>
        <v>0</v>
      </c>
      <c r="P517" s="135">
        <f t="shared" si="293"/>
        <v>0</v>
      </c>
      <c r="Q517" s="135">
        <f t="shared" si="294"/>
        <v>0</v>
      </c>
      <c r="R517" s="135">
        <f t="shared" si="295"/>
        <v>0</v>
      </c>
      <c r="S517" s="135">
        <f t="shared" si="296"/>
        <v>0</v>
      </c>
      <c r="T517" s="135">
        <f t="shared" si="297"/>
        <v>0</v>
      </c>
      <c r="U517" s="135">
        <f t="shared" si="298"/>
        <v>0</v>
      </c>
      <c r="V517" s="135">
        <f t="shared" si="299"/>
        <v>0</v>
      </c>
      <c r="W517" s="135">
        <f t="shared" si="300"/>
        <v>0</v>
      </c>
      <c r="X517" s="135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6">
        <v>39900</v>
      </c>
      <c r="E518" s="137" t="s">
        <v>322</v>
      </c>
      <c r="G518" s="43">
        <v>6.4</v>
      </c>
      <c r="H518" s="135" t="str">
        <f t="shared" si="286"/>
        <v>P, S, T &amp; D Plant - Demand</v>
      </c>
      <c r="I518" s="42">
        <f>'DepExp. Class.'!K$254</f>
        <v>3125.9495070543194</v>
      </c>
      <c r="J518" s="135">
        <f t="shared" si="287"/>
        <v>1547.7282128116101</v>
      </c>
      <c r="K518" s="135">
        <f t="shared" si="288"/>
        <v>787.20956059478181</v>
      </c>
      <c r="L518" s="135">
        <f t="shared" si="289"/>
        <v>10.630183343068564</v>
      </c>
      <c r="M518" s="135">
        <f t="shared" si="290"/>
        <v>395.89285491453751</v>
      </c>
      <c r="N518" s="135">
        <f t="shared" si="291"/>
        <v>384.4886953903212</v>
      </c>
      <c r="O518" s="135">
        <f t="shared" si="292"/>
        <v>0</v>
      </c>
      <c r="P518" s="135">
        <f t="shared" si="293"/>
        <v>0</v>
      </c>
      <c r="Q518" s="135">
        <f t="shared" si="294"/>
        <v>0</v>
      </c>
      <c r="R518" s="135">
        <f t="shared" si="295"/>
        <v>0</v>
      </c>
      <c r="S518" s="135">
        <f t="shared" si="296"/>
        <v>0</v>
      </c>
      <c r="T518" s="135">
        <f t="shared" si="297"/>
        <v>0</v>
      </c>
      <c r="U518" s="135">
        <f t="shared" si="298"/>
        <v>0</v>
      </c>
      <c r="V518" s="135">
        <f t="shared" si="299"/>
        <v>0</v>
      </c>
      <c r="W518" s="135">
        <f t="shared" si="300"/>
        <v>0</v>
      </c>
      <c r="X518" s="135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6">
        <v>39901</v>
      </c>
      <c r="E519" s="137" t="s">
        <v>323</v>
      </c>
      <c r="G519" s="43">
        <v>6.4</v>
      </c>
      <c r="H519" s="135" t="str">
        <f t="shared" si="286"/>
        <v>P, S, T &amp; D Plant - Demand</v>
      </c>
      <c r="I519" s="42">
        <f>'DepExp. Class.'!K$255</f>
        <v>28619.868304224026</v>
      </c>
      <c r="J519" s="135">
        <f t="shared" si="287"/>
        <v>14170.343289755056</v>
      </c>
      <c r="K519" s="135">
        <f t="shared" si="288"/>
        <v>7207.356965045572</v>
      </c>
      <c r="L519" s="135">
        <f t="shared" si="289"/>
        <v>97.325451560178237</v>
      </c>
      <c r="M519" s="135">
        <f t="shared" si="290"/>
        <v>3624.6271235885465</v>
      </c>
      <c r="N519" s="135">
        <f t="shared" si="291"/>
        <v>3520.2154742746725</v>
      </c>
      <c r="O519" s="135">
        <f t="shared" si="292"/>
        <v>0</v>
      </c>
      <c r="P519" s="135">
        <f t="shared" si="293"/>
        <v>0</v>
      </c>
      <c r="Q519" s="135">
        <f t="shared" si="294"/>
        <v>0</v>
      </c>
      <c r="R519" s="135">
        <f t="shared" si="295"/>
        <v>0</v>
      </c>
      <c r="S519" s="135">
        <f t="shared" si="296"/>
        <v>0</v>
      </c>
      <c r="T519" s="135">
        <f t="shared" si="297"/>
        <v>0</v>
      </c>
      <c r="U519" s="135">
        <f t="shared" si="298"/>
        <v>0</v>
      </c>
      <c r="V519" s="135">
        <f t="shared" si="299"/>
        <v>0</v>
      </c>
      <c r="W519" s="135">
        <f t="shared" si="300"/>
        <v>0</v>
      </c>
      <c r="X519" s="135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6">
        <v>39902</v>
      </c>
      <c r="E520" s="137" t="s">
        <v>324</v>
      </c>
      <c r="G520" s="43">
        <v>6.4</v>
      </c>
      <c r="H520" s="135" t="str">
        <f t="shared" si="286"/>
        <v>P, S, T &amp; D Plant - Demand</v>
      </c>
      <c r="I520" s="42">
        <f>'DepExp. Class.'!K$256</f>
        <v>5475.0535448731234</v>
      </c>
      <c r="J520" s="135">
        <f t="shared" si="287"/>
        <v>2710.8226856932079</v>
      </c>
      <c r="K520" s="135">
        <f t="shared" si="288"/>
        <v>1378.7857051324979</v>
      </c>
      <c r="L520" s="135">
        <f t="shared" si="289"/>
        <v>18.618606239089011</v>
      </c>
      <c r="M520" s="135">
        <f t="shared" si="290"/>
        <v>693.4003808437443</v>
      </c>
      <c r="N520" s="135">
        <f t="shared" si="291"/>
        <v>673.42616696458379</v>
      </c>
      <c r="O520" s="135">
        <f t="shared" si="292"/>
        <v>0</v>
      </c>
      <c r="P520" s="135">
        <f t="shared" si="293"/>
        <v>0</v>
      </c>
      <c r="Q520" s="135">
        <f t="shared" si="294"/>
        <v>0</v>
      </c>
      <c r="R520" s="135">
        <f t="shared" si="295"/>
        <v>0</v>
      </c>
      <c r="S520" s="135">
        <f t="shared" si="296"/>
        <v>0</v>
      </c>
      <c r="T520" s="135">
        <f t="shared" si="297"/>
        <v>0</v>
      </c>
      <c r="U520" s="135">
        <f t="shared" si="298"/>
        <v>0</v>
      </c>
      <c r="V520" s="135">
        <f t="shared" si="299"/>
        <v>0</v>
      </c>
      <c r="W520" s="135">
        <f t="shared" si="300"/>
        <v>0</v>
      </c>
      <c r="X520" s="135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6">
        <v>39903</v>
      </c>
      <c r="E521" s="137" t="s">
        <v>325</v>
      </c>
      <c r="G521" s="43">
        <v>6.4</v>
      </c>
      <c r="H521" s="135" t="str">
        <f t="shared" si="286"/>
        <v>P, S, T &amp; D Plant - Demand</v>
      </c>
      <c r="I521" s="42">
        <f>'DepExp. Class.'!K$257</f>
        <v>1425.9218538370926</v>
      </c>
      <c r="J521" s="135">
        <f t="shared" si="287"/>
        <v>706.00611989026334</v>
      </c>
      <c r="K521" s="135">
        <f t="shared" si="288"/>
        <v>359.09067419945654</v>
      </c>
      <c r="L521" s="135">
        <f t="shared" si="289"/>
        <v>4.8490260975009125</v>
      </c>
      <c r="M521" s="135">
        <f t="shared" si="290"/>
        <v>180.58905696546395</v>
      </c>
      <c r="N521" s="135">
        <f t="shared" si="291"/>
        <v>175.38697668440781</v>
      </c>
      <c r="O521" s="135">
        <f t="shared" si="292"/>
        <v>0</v>
      </c>
      <c r="P521" s="135">
        <f t="shared" si="293"/>
        <v>0</v>
      </c>
      <c r="Q521" s="135">
        <f t="shared" si="294"/>
        <v>0</v>
      </c>
      <c r="R521" s="135">
        <f t="shared" si="295"/>
        <v>0</v>
      </c>
      <c r="S521" s="135">
        <f t="shared" si="296"/>
        <v>0</v>
      </c>
      <c r="T521" s="135">
        <f t="shared" si="297"/>
        <v>0</v>
      </c>
      <c r="U521" s="135">
        <f t="shared" si="298"/>
        <v>0</v>
      </c>
      <c r="V521" s="135">
        <f t="shared" si="299"/>
        <v>0</v>
      </c>
      <c r="W521" s="135">
        <f t="shared" si="300"/>
        <v>0</v>
      </c>
      <c r="X521" s="135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6">
        <v>39904</v>
      </c>
      <c r="E522" s="137" t="s">
        <v>326</v>
      </c>
      <c r="G522" s="43">
        <v>6.4</v>
      </c>
      <c r="H522" s="135" t="str">
        <f t="shared" si="286"/>
        <v>P, S, T &amp; D Plant - Demand</v>
      </c>
      <c r="I522" s="42">
        <f>'DepExp. Class.'!K$258</f>
        <v>0</v>
      </c>
      <c r="J522" s="135">
        <f t="shared" si="287"/>
        <v>0</v>
      </c>
      <c r="K522" s="135">
        <f t="shared" si="288"/>
        <v>0</v>
      </c>
      <c r="L522" s="135">
        <f t="shared" si="289"/>
        <v>0</v>
      </c>
      <c r="M522" s="135">
        <f t="shared" si="290"/>
        <v>0</v>
      </c>
      <c r="N522" s="135">
        <f t="shared" si="291"/>
        <v>0</v>
      </c>
      <c r="O522" s="135">
        <f t="shared" si="292"/>
        <v>0</v>
      </c>
      <c r="P522" s="135">
        <f t="shared" si="293"/>
        <v>0</v>
      </c>
      <c r="Q522" s="135">
        <f t="shared" si="294"/>
        <v>0</v>
      </c>
      <c r="R522" s="135">
        <f t="shared" si="295"/>
        <v>0</v>
      </c>
      <c r="S522" s="135">
        <f t="shared" si="296"/>
        <v>0</v>
      </c>
      <c r="T522" s="135">
        <f t="shared" si="297"/>
        <v>0</v>
      </c>
      <c r="U522" s="135">
        <f t="shared" si="298"/>
        <v>0</v>
      </c>
      <c r="V522" s="135">
        <f t="shared" si="299"/>
        <v>0</v>
      </c>
      <c r="W522" s="135">
        <f t="shared" si="300"/>
        <v>0</v>
      </c>
      <c r="X522" s="135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6">
        <v>39905</v>
      </c>
      <c r="E523" s="137" t="s">
        <v>327</v>
      </c>
      <c r="G523" s="43">
        <v>6.4</v>
      </c>
      <c r="H523" s="135" t="str">
        <f t="shared" si="286"/>
        <v>P, S, T &amp; D Plant - Demand</v>
      </c>
      <c r="I523" s="42">
        <f>'DepExp. Class.'!K$259</f>
        <v>0</v>
      </c>
      <c r="J523" s="135">
        <f t="shared" si="287"/>
        <v>0</v>
      </c>
      <c r="K523" s="135">
        <f t="shared" si="288"/>
        <v>0</v>
      </c>
      <c r="L523" s="135">
        <f t="shared" si="289"/>
        <v>0</v>
      </c>
      <c r="M523" s="135">
        <f t="shared" si="290"/>
        <v>0</v>
      </c>
      <c r="N523" s="135">
        <f t="shared" si="291"/>
        <v>0</v>
      </c>
      <c r="O523" s="135">
        <f t="shared" si="292"/>
        <v>0</v>
      </c>
      <c r="P523" s="135">
        <f t="shared" si="293"/>
        <v>0</v>
      </c>
      <c r="Q523" s="135">
        <f t="shared" si="294"/>
        <v>0</v>
      </c>
      <c r="R523" s="135">
        <f t="shared" si="295"/>
        <v>0</v>
      </c>
      <c r="S523" s="135">
        <f t="shared" si="296"/>
        <v>0</v>
      </c>
      <c r="T523" s="135">
        <f t="shared" si="297"/>
        <v>0</v>
      </c>
      <c r="U523" s="135">
        <f t="shared" si="298"/>
        <v>0</v>
      </c>
      <c r="V523" s="135">
        <f t="shared" si="299"/>
        <v>0</v>
      </c>
      <c r="W523" s="135">
        <f t="shared" si="300"/>
        <v>0</v>
      </c>
      <c r="X523" s="135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6">
        <v>39906</v>
      </c>
      <c r="E524" s="137" t="s">
        <v>328</v>
      </c>
      <c r="G524" s="43">
        <v>6.4</v>
      </c>
      <c r="H524" s="135" t="str">
        <f t="shared" si="286"/>
        <v>P, S, T &amp; D Plant - Demand</v>
      </c>
      <c r="I524" s="42">
        <f>'DepExp. Class.'!K$260</f>
        <v>3567.0111467720544</v>
      </c>
      <c r="J524" s="135">
        <f t="shared" si="287"/>
        <v>1766.1077937484004</v>
      </c>
      <c r="K524" s="135">
        <f t="shared" si="288"/>
        <v>898.2823526580795</v>
      </c>
      <c r="L524" s="135">
        <f t="shared" si="289"/>
        <v>12.130068765150176</v>
      </c>
      <c r="M524" s="135">
        <f t="shared" si="290"/>
        <v>451.75209107529201</v>
      </c>
      <c r="N524" s="135">
        <f t="shared" si="291"/>
        <v>438.73884052513222</v>
      </c>
      <c r="O524" s="135">
        <f t="shared" si="292"/>
        <v>0</v>
      </c>
      <c r="P524" s="135">
        <f t="shared" si="293"/>
        <v>0</v>
      </c>
      <c r="Q524" s="135">
        <f t="shared" si="294"/>
        <v>0</v>
      </c>
      <c r="R524" s="135">
        <f t="shared" si="295"/>
        <v>0</v>
      </c>
      <c r="S524" s="135">
        <f t="shared" si="296"/>
        <v>0</v>
      </c>
      <c r="T524" s="135">
        <f t="shared" si="297"/>
        <v>0</v>
      </c>
      <c r="U524" s="135">
        <f t="shared" si="298"/>
        <v>0</v>
      </c>
      <c r="V524" s="135">
        <f t="shared" si="299"/>
        <v>0</v>
      </c>
      <c r="W524" s="135">
        <f t="shared" si="300"/>
        <v>0</v>
      </c>
      <c r="X524" s="135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6">
        <v>39907</v>
      </c>
      <c r="E525" s="137" t="s">
        <v>329</v>
      </c>
      <c r="G525" s="43">
        <v>6.4</v>
      </c>
      <c r="H525" s="135" t="str">
        <f t="shared" si="286"/>
        <v>P, S, T &amp; D Plant - Demand</v>
      </c>
      <c r="I525" s="42">
        <f>'DepExp. Class.'!K$261</f>
        <v>517.86244356694874</v>
      </c>
      <c r="J525" s="135">
        <f t="shared" si="287"/>
        <v>256.40539377087231</v>
      </c>
      <c r="K525" s="135">
        <f t="shared" si="288"/>
        <v>130.41358017104841</v>
      </c>
      <c r="L525" s="135">
        <f t="shared" si="289"/>
        <v>1.7610561876265467</v>
      </c>
      <c r="M525" s="135">
        <f t="shared" si="290"/>
        <v>65.585845444423981</v>
      </c>
      <c r="N525" s="135">
        <f t="shared" si="291"/>
        <v>63.696567992977499</v>
      </c>
      <c r="O525" s="135">
        <f t="shared" si="292"/>
        <v>0</v>
      </c>
      <c r="P525" s="135">
        <f t="shared" si="293"/>
        <v>0</v>
      </c>
      <c r="Q525" s="135">
        <f t="shared" si="294"/>
        <v>0</v>
      </c>
      <c r="R525" s="135">
        <f t="shared" si="295"/>
        <v>0</v>
      </c>
      <c r="S525" s="135">
        <f t="shared" si="296"/>
        <v>0</v>
      </c>
      <c r="T525" s="135">
        <f t="shared" si="297"/>
        <v>0</v>
      </c>
      <c r="U525" s="135">
        <f t="shared" si="298"/>
        <v>0</v>
      </c>
      <c r="V525" s="135">
        <f t="shared" si="299"/>
        <v>0</v>
      </c>
      <c r="W525" s="135">
        <f t="shared" si="300"/>
        <v>0</v>
      </c>
      <c r="X525" s="135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6">
        <v>39908</v>
      </c>
      <c r="E526" s="137" t="s">
        <v>330</v>
      </c>
      <c r="G526" s="43">
        <v>6.4</v>
      </c>
      <c r="H526" s="135" t="str">
        <f t="shared" si="286"/>
        <v>P, S, T &amp; D Plant - Demand</v>
      </c>
      <c r="I526" s="42">
        <f>'DepExp. Class.'!K$262</f>
        <v>0</v>
      </c>
      <c r="J526" s="135">
        <f t="shared" si="287"/>
        <v>0</v>
      </c>
      <c r="K526" s="135">
        <f t="shared" si="288"/>
        <v>0</v>
      </c>
      <c r="L526" s="135">
        <f t="shared" si="289"/>
        <v>0</v>
      </c>
      <c r="M526" s="135">
        <f t="shared" si="290"/>
        <v>0</v>
      </c>
      <c r="N526" s="135">
        <f t="shared" si="291"/>
        <v>0</v>
      </c>
      <c r="O526" s="135">
        <f t="shared" si="292"/>
        <v>0</v>
      </c>
      <c r="P526" s="135">
        <f t="shared" si="293"/>
        <v>0</v>
      </c>
      <c r="Q526" s="135">
        <f t="shared" si="294"/>
        <v>0</v>
      </c>
      <c r="R526" s="135">
        <f t="shared" si="295"/>
        <v>0</v>
      </c>
      <c r="S526" s="135">
        <f t="shared" si="296"/>
        <v>0</v>
      </c>
      <c r="T526" s="135">
        <f t="shared" si="297"/>
        <v>0</v>
      </c>
      <c r="U526" s="135">
        <f t="shared" si="298"/>
        <v>0</v>
      </c>
      <c r="V526" s="135">
        <f t="shared" si="299"/>
        <v>0</v>
      </c>
      <c r="W526" s="135">
        <f t="shared" si="300"/>
        <v>0</v>
      </c>
      <c r="X526" s="135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6">
        <v>39909</v>
      </c>
      <c r="E527" s="137" t="s">
        <v>331</v>
      </c>
      <c r="G527" s="43">
        <v>6.4</v>
      </c>
      <c r="H527" s="135" t="str">
        <f t="shared" si="286"/>
        <v>P, S, T &amp; D Plant - Demand</v>
      </c>
      <c r="I527" s="42">
        <f>'DepExp. Class.'!K$263</f>
        <v>190408.12090893366</v>
      </c>
      <c r="J527" s="135">
        <f t="shared" si="287"/>
        <v>94275.361778605948</v>
      </c>
      <c r="K527" s="135">
        <f t="shared" si="288"/>
        <v>47950.580409613482</v>
      </c>
      <c r="L527" s="135">
        <f t="shared" si="289"/>
        <v>647.50669539076455</v>
      </c>
      <c r="M527" s="135">
        <f t="shared" si="290"/>
        <v>24114.661614155208</v>
      </c>
      <c r="N527" s="135">
        <f t="shared" si="291"/>
        <v>23420.010411168256</v>
      </c>
      <c r="O527" s="135">
        <f t="shared" si="292"/>
        <v>0</v>
      </c>
      <c r="P527" s="135">
        <f t="shared" si="293"/>
        <v>0</v>
      </c>
      <c r="Q527" s="135">
        <f t="shared" si="294"/>
        <v>0</v>
      </c>
      <c r="R527" s="135">
        <f t="shared" si="295"/>
        <v>0</v>
      </c>
      <c r="S527" s="135">
        <f t="shared" si="296"/>
        <v>0</v>
      </c>
      <c r="T527" s="135">
        <f t="shared" si="297"/>
        <v>0</v>
      </c>
      <c r="U527" s="135">
        <f t="shared" si="298"/>
        <v>0</v>
      </c>
      <c r="V527" s="135">
        <f t="shared" si="299"/>
        <v>0</v>
      </c>
      <c r="W527" s="135">
        <f t="shared" si="300"/>
        <v>0</v>
      </c>
      <c r="X527" s="135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6">
        <v>39924</v>
      </c>
      <c r="E528" s="137" t="s">
        <v>332</v>
      </c>
      <c r="G528" s="43">
        <v>6.4</v>
      </c>
      <c r="H528" s="135" t="str">
        <f t="shared" si="286"/>
        <v>P, S, T &amp; D Plant - Demand</v>
      </c>
      <c r="I528" s="42">
        <f>'DepExp. Class.'!K$264</f>
        <v>17.874880829169786</v>
      </c>
      <c r="J528" s="135">
        <f t="shared" si="287"/>
        <v>8.8502572730362168</v>
      </c>
      <c r="K528" s="135">
        <f t="shared" si="288"/>
        <v>4.5014409386524754</v>
      </c>
      <c r="L528" s="135">
        <f t="shared" si="289"/>
        <v>6.0785774057058178E-2</v>
      </c>
      <c r="M528" s="135">
        <f t="shared" si="290"/>
        <v>2.2638041934930695</v>
      </c>
      <c r="N528" s="135">
        <f t="shared" si="291"/>
        <v>2.1985926499309665</v>
      </c>
      <c r="O528" s="135">
        <f t="shared" si="292"/>
        <v>0</v>
      </c>
      <c r="P528" s="135">
        <f t="shared" si="293"/>
        <v>0</v>
      </c>
      <c r="Q528" s="135">
        <f t="shared" si="294"/>
        <v>0</v>
      </c>
      <c r="R528" s="135">
        <f t="shared" si="295"/>
        <v>0</v>
      </c>
      <c r="S528" s="135">
        <f t="shared" si="296"/>
        <v>0</v>
      </c>
      <c r="T528" s="135">
        <f t="shared" si="297"/>
        <v>0</v>
      </c>
      <c r="U528" s="135">
        <f t="shared" si="298"/>
        <v>0</v>
      </c>
      <c r="V528" s="135">
        <f t="shared" si="299"/>
        <v>0</v>
      </c>
      <c r="W528" s="135">
        <f t="shared" si="300"/>
        <v>0</v>
      </c>
      <c r="X528" s="135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6"/>
      <c r="E529" s="137"/>
      <c r="G529" s="43"/>
      <c r="H529" s="135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7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5"/>
      <c r="I531" s="42">
        <f>'DepExp. Class.'!K$267</f>
        <v>265944.22514306888</v>
      </c>
      <c r="J531" s="135">
        <f>SUM(J495:J528)</f>
        <v>131674.99326504572</v>
      </c>
      <c r="K531" s="135">
        <f t="shared" ref="K531:X531" si="303">SUM(K495:K528)</f>
        <v>66972.878527035355</v>
      </c>
      <c r="L531" s="135">
        <f t="shared" si="303"/>
        <v>904.37669128095797</v>
      </c>
      <c r="M531" s="135">
        <f t="shared" si="303"/>
        <v>33681.100191262471</v>
      </c>
      <c r="N531" s="135">
        <f t="shared" si="303"/>
        <v>32710.876468444363</v>
      </c>
      <c r="O531" s="135">
        <f t="shared" si="303"/>
        <v>0</v>
      </c>
      <c r="P531" s="135">
        <f t="shared" si="303"/>
        <v>0</v>
      </c>
      <c r="Q531" s="135">
        <f t="shared" si="303"/>
        <v>0</v>
      </c>
      <c r="R531" s="135">
        <f t="shared" si="303"/>
        <v>0</v>
      </c>
      <c r="S531" s="135">
        <f t="shared" si="303"/>
        <v>0</v>
      </c>
      <c r="T531" s="135">
        <f t="shared" si="303"/>
        <v>0</v>
      </c>
      <c r="U531" s="135">
        <f t="shared" si="303"/>
        <v>0</v>
      </c>
      <c r="V531" s="135">
        <f t="shared" si="303"/>
        <v>0</v>
      </c>
      <c r="W531" s="135">
        <f t="shared" si="303"/>
        <v>0</v>
      </c>
      <c r="X531" s="135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447</v>
      </c>
      <c r="E533" s="44"/>
      <c r="G533" s="43"/>
      <c r="H533" s="135"/>
      <c r="I533" s="42">
        <f>'DepExp. Class.'!K$269</f>
        <v>9257229.8470257167</v>
      </c>
      <c r="J533" s="42">
        <f>J397+J407+J447+J489+J531</f>
        <v>4583463.60822214</v>
      </c>
      <c r="K533" s="42">
        <f t="shared" ref="K533:X533" si="304">K397+K407+K447+K489+K531</f>
        <v>2331253.2156250798</v>
      </c>
      <c r="L533" s="42">
        <f t="shared" si="304"/>
        <v>31480.371100280845</v>
      </c>
      <c r="M533" s="42">
        <f t="shared" si="304"/>
        <v>1172402.5434411452</v>
      </c>
      <c r="N533" s="42">
        <f t="shared" si="304"/>
        <v>1138630.1086370717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8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8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8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8"/>
      <c r="H537" s="44"/>
      <c r="I537" s="44"/>
      <c r="J537" s="42"/>
      <c r="K537" s="131"/>
      <c r="L537" s="131"/>
      <c r="M537" s="131"/>
      <c r="N537" s="45"/>
      <c r="O537" s="45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44"/>
      <c r="AB537" s="44"/>
      <c r="AC537" s="44"/>
      <c r="AD537" s="44"/>
      <c r="AE537" s="44"/>
      <c r="AF537" s="44"/>
      <c r="AG537" s="44"/>
    </row>
    <row r="538" spans="1:33">
      <c r="A538" s="131" t="s">
        <v>301</v>
      </c>
      <c r="B538" s="44"/>
      <c r="C538" s="131" t="s">
        <v>299</v>
      </c>
      <c r="D538" s="44"/>
      <c r="E538" s="44"/>
      <c r="F538" s="44"/>
      <c r="G538" s="130" t="s">
        <v>38</v>
      </c>
      <c r="H538" s="148" t="s">
        <v>38</v>
      </c>
      <c r="I538" s="45" t="s">
        <v>1</v>
      </c>
      <c r="J538" s="3" t="s">
        <v>56</v>
      </c>
      <c r="K538" s="3" t="s">
        <v>608</v>
      </c>
      <c r="L538" s="3" t="s">
        <v>608</v>
      </c>
      <c r="M538" s="68" t="s">
        <v>609</v>
      </c>
      <c r="N538" s="68" t="s">
        <v>609</v>
      </c>
      <c r="O538" s="45"/>
      <c r="P538" s="45"/>
      <c r="Q538" s="45"/>
      <c r="R538" s="45"/>
      <c r="S538" s="45"/>
      <c r="T538" s="131"/>
      <c r="U538" s="131"/>
      <c r="V538" s="131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2" t="s">
        <v>300</v>
      </c>
      <c r="B539" s="133"/>
      <c r="C539" s="132" t="s">
        <v>300</v>
      </c>
      <c r="D539" s="44"/>
      <c r="E539" s="44"/>
      <c r="F539" s="44"/>
      <c r="G539" s="130" t="s">
        <v>39</v>
      </c>
      <c r="H539" s="148" t="s">
        <v>21</v>
      </c>
      <c r="I539" s="45" t="s">
        <v>2</v>
      </c>
      <c r="J539" s="3" t="s">
        <v>508</v>
      </c>
      <c r="K539" s="68" t="s">
        <v>610</v>
      </c>
      <c r="L539" s="68" t="s">
        <v>611</v>
      </c>
      <c r="M539" s="68" t="s">
        <v>610</v>
      </c>
      <c r="N539" s="68" t="s">
        <v>611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333</v>
      </c>
      <c r="E540" s="44"/>
      <c r="G540" s="128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5"/>
      <c r="I541" s="42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6">
        <v>30100</v>
      </c>
      <c r="D542" s="44"/>
      <c r="E542" s="137" t="s">
        <v>334</v>
      </c>
      <c r="G542" s="43">
        <v>99</v>
      </c>
      <c r="H542" s="135" t="str">
        <f>VLOOKUP($G542,alloc,3)</f>
        <v>-</v>
      </c>
      <c r="I542" s="42">
        <f>'DepExp. Class.'!L$14</f>
        <v>0</v>
      </c>
      <c r="J542" s="135">
        <f>$I542*VLOOKUP($G542,alloc,6)</f>
        <v>0</v>
      </c>
      <c r="K542" s="135">
        <f>$I542*VLOOKUP($G542,alloc,7)</f>
        <v>0</v>
      </c>
      <c r="L542" s="135">
        <f>$I542*VLOOKUP($G542,alloc,8)</f>
        <v>0</v>
      </c>
      <c r="M542" s="135">
        <f>$I542*VLOOKUP($G542,alloc,9)</f>
        <v>0</v>
      </c>
      <c r="N542" s="135">
        <f>$I542*VLOOKUP($G542,alloc,10)</f>
        <v>0</v>
      </c>
      <c r="O542" s="135">
        <f>$I542*VLOOKUP($G542,alloc,11)</f>
        <v>0</v>
      </c>
      <c r="P542" s="135">
        <f>$I542*VLOOKUP($G542,alloc,12)</f>
        <v>0</v>
      </c>
      <c r="Q542" s="135">
        <f>$I542*VLOOKUP($G542,alloc,13)</f>
        <v>0</v>
      </c>
      <c r="R542" s="135">
        <f>$I542*VLOOKUP($G542,alloc,14)</f>
        <v>0</v>
      </c>
      <c r="S542" s="135">
        <f>$I542*VLOOKUP($G542,alloc,15)</f>
        <v>0</v>
      </c>
      <c r="T542" s="135">
        <f>$I542*VLOOKUP($G542,alloc,16)</f>
        <v>0</v>
      </c>
      <c r="U542" s="135">
        <f>$I542*VLOOKUP($G542,alloc,17)</f>
        <v>0</v>
      </c>
      <c r="V542" s="135">
        <f>$I542*VLOOKUP($G542,alloc,18)</f>
        <v>0</v>
      </c>
      <c r="W542" s="135">
        <f>$I542*VLOOKUP($G542,alloc,19)</f>
        <v>0</v>
      </c>
      <c r="X542" s="135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6">
        <v>30200</v>
      </c>
      <c r="D543" s="44"/>
      <c r="E543" s="137" t="s">
        <v>196</v>
      </c>
      <c r="G543" s="43">
        <v>99</v>
      </c>
      <c r="H543" s="135" t="str">
        <f>VLOOKUP($G543,alloc,3)</f>
        <v>-</v>
      </c>
      <c r="I543" s="42">
        <f>'DepExp. Class.'!L$15</f>
        <v>0</v>
      </c>
      <c r="J543" s="135">
        <f>$I543*VLOOKUP($G543,alloc,6)</f>
        <v>0</v>
      </c>
      <c r="K543" s="135">
        <f>$I543*VLOOKUP($G543,alloc,7)</f>
        <v>0</v>
      </c>
      <c r="L543" s="135">
        <f>$I543*VLOOKUP($G543,alloc,8)</f>
        <v>0</v>
      </c>
      <c r="M543" s="135">
        <f>$I543*VLOOKUP($G543,alloc,9)</f>
        <v>0</v>
      </c>
      <c r="N543" s="135">
        <f>$I543*VLOOKUP($G543,alloc,10)</f>
        <v>0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8">
        <v>30300</v>
      </c>
      <c r="D544" s="44"/>
      <c r="E544" s="137" t="s">
        <v>335</v>
      </c>
      <c r="G544" s="43">
        <v>99</v>
      </c>
      <c r="H544" s="135" t="str">
        <f>VLOOKUP($G544,alloc,3)</f>
        <v>-</v>
      </c>
      <c r="I544" s="42">
        <f>'DepExp. Class.'!L$16</f>
        <v>0</v>
      </c>
      <c r="J544" s="135">
        <f>$I544*VLOOKUP($G544,alloc,6)</f>
        <v>0</v>
      </c>
      <c r="K544" s="135">
        <f>$I544*VLOOKUP($G544,alloc,7)</f>
        <v>0</v>
      </c>
      <c r="L544" s="135">
        <f>$I544*VLOOKUP($G544,alloc,8)</f>
        <v>0</v>
      </c>
      <c r="M544" s="135">
        <f>$I544*VLOOKUP($G544,alloc,9)</f>
        <v>0</v>
      </c>
      <c r="N544" s="135">
        <f>$I544*VLOOKUP($G544,alloc,10)</f>
        <v>0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5"/>
      <c r="I545" s="42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336</v>
      </c>
      <c r="E546" s="44"/>
      <c r="G546" s="43"/>
      <c r="H546" s="44"/>
      <c r="I546" s="42">
        <f>'DepExp. Class.'!L$19</f>
        <v>0</v>
      </c>
      <c r="J546" s="135">
        <f>SUM(J541:J544)</f>
        <v>0</v>
      </c>
      <c r="K546" s="135">
        <f t="shared" ref="K546:X546" si="306">SUM(K541:K544)</f>
        <v>0</v>
      </c>
      <c r="L546" s="135">
        <f t="shared" si="306"/>
        <v>0</v>
      </c>
      <c r="M546" s="135">
        <f t="shared" si="306"/>
        <v>0</v>
      </c>
      <c r="N546" s="135">
        <f t="shared" si="306"/>
        <v>0</v>
      </c>
      <c r="O546" s="135">
        <f t="shared" si="306"/>
        <v>0</v>
      </c>
      <c r="P546" s="135">
        <f t="shared" si="306"/>
        <v>0</v>
      </c>
      <c r="Q546" s="135">
        <f t="shared" si="306"/>
        <v>0</v>
      </c>
      <c r="R546" s="135">
        <f t="shared" si="306"/>
        <v>0</v>
      </c>
      <c r="S546" s="135">
        <f t="shared" si="306"/>
        <v>0</v>
      </c>
      <c r="T546" s="135">
        <f t="shared" si="306"/>
        <v>0</v>
      </c>
      <c r="U546" s="135">
        <f t="shared" si="306"/>
        <v>0</v>
      </c>
      <c r="V546" s="135">
        <f t="shared" si="306"/>
        <v>0</v>
      </c>
      <c r="W546" s="135">
        <f t="shared" si="306"/>
        <v>0</v>
      </c>
      <c r="X546" s="135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345</v>
      </c>
      <c r="E548" s="44"/>
      <c r="G548" s="43"/>
      <c r="H548" s="135"/>
      <c r="I548" s="42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5" t="str">
        <f t="shared" ref="H549:H556" si="307">VLOOKUP($G549,alloc,3)</f>
        <v>-</v>
      </c>
      <c r="I549" s="42">
        <f>'DepExp. Class.'!L$21</f>
        <v>0</v>
      </c>
      <c r="J549" s="135">
        <f t="shared" ref="J549:J556" si="308">$I549*VLOOKUP($G549,alloc,6)</f>
        <v>0</v>
      </c>
      <c r="K549" s="135">
        <f t="shared" ref="K549:K556" si="309">$I549*VLOOKUP($G549,alloc,7)</f>
        <v>0</v>
      </c>
      <c r="L549" s="135">
        <f t="shared" ref="L549:L556" si="310">$I549*VLOOKUP($G549,alloc,8)</f>
        <v>0</v>
      </c>
      <c r="M549" s="135">
        <f t="shared" ref="M549:M556" si="311">$I549*VLOOKUP($G549,alloc,9)</f>
        <v>0</v>
      </c>
      <c r="N549" s="135">
        <f t="shared" ref="N549:N556" si="312">$I549*VLOOKUP($G549,alloc,10)</f>
        <v>0</v>
      </c>
      <c r="O549" s="135">
        <f t="shared" ref="O549:O556" si="313">$I549*VLOOKUP($G549,alloc,11)</f>
        <v>0</v>
      </c>
      <c r="P549" s="135">
        <f t="shared" ref="P549:P556" si="314">$I549*VLOOKUP($G549,alloc,12)</f>
        <v>0</v>
      </c>
      <c r="Q549" s="135">
        <f t="shared" ref="Q549:Q556" si="315">$I549*VLOOKUP($G549,alloc,13)</f>
        <v>0</v>
      </c>
      <c r="R549" s="135">
        <f t="shared" ref="R549:R556" si="316">$I549*VLOOKUP($G549,alloc,14)</f>
        <v>0</v>
      </c>
      <c r="S549" s="135">
        <f t="shared" ref="S549:S556" si="317">$I549*VLOOKUP($G549,alloc,15)</f>
        <v>0</v>
      </c>
      <c r="T549" s="135">
        <f t="shared" ref="T549:T556" si="318">$I549*VLOOKUP($G549,alloc,16)</f>
        <v>0</v>
      </c>
      <c r="U549" s="135">
        <f t="shared" ref="U549:U556" si="319">$I549*VLOOKUP($G549,alloc,17)</f>
        <v>0</v>
      </c>
      <c r="V549" s="135">
        <f t="shared" ref="V549:V556" si="320">$I549*VLOOKUP($G549,alloc,18)</f>
        <v>0</v>
      </c>
      <c r="W549" s="135">
        <f t="shared" ref="W549:W556" si="321">$I549*VLOOKUP($G549,alloc,19)</f>
        <v>0</v>
      </c>
      <c r="X549" s="135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6">
        <v>32520</v>
      </c>
      <c r="D550" s="44"/>
      <c r="E550" s="137" t="s">
        <v>337</v>
      </c>
      <c r="G550" s="43">
        <v>99</v>
      </c>
      <c r="H550" s="135" t="str">
        <f t="shared" si="307"/>
        <v>-</v>
      </c>
      <c r="I550" s="42">
        <f>'DepExp. Class.'!L$22</f>
        <v>0</v>
      </c>
      <c r="J550" s="135">
        <f t="shared" si="308"/>
        <v>0</v>
      </c>
      <c r="K550" s="135">
        <f t="shared" si="309"/>
        <v>0</v>
      </c>
      <c r="L550" s="135">
        <f t="shared" si="310"/>
        <v>0</v>
      </c>
      <c r="M550" s="135">
        <f t="shared" si="311"/>
        <v>0</v>
      </c>
      <c r="N550" s="135">
        <f t="shared" si="312"/>
        <v>0</v>
      </c>
      <c r="O550" s="135">
        <f t="shared" si="313"/>
        <v>0</v>
      </c>
      <c r="P550" s="135">
        <f t="shared" si="314"/>
        <v>0</v>
      </c>
      <c r="Q550" s="135">
        <f t="shared" si="315"/>
        <v>0</v>
      </c>
      <c r="R550" s="135">
        <f t="shared" si="316"/>
        <v>0</v>
      </c>
      <c r="S550" s="135">
        <f t="shared" si="317"/>
        <v>0</v>
      </c>
      <c r="T550" s="135">
        <f t="shared" si="318"/>
        <v>0</v>
      </c>
      <c r="U550" s="135">
        <f t="shared" si="319"/>
        <v>0</v>
      </c>
      <c r="V550" s="135">
        <f t="shared" si="320"/>
        <v>0</v>
      </c>
      <c r="W550" s="135">
        <f t="shared" si="321"/>
        <v>0</v>
      </c>
      <c r="X550" s="135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6">
        <v>32540</v>
      </c>
      <c r="D551" s="44"/>
      <c r="E551" s="137" t="s">
        <v>338</v>
      </c>
      <c r="G551" s="43">
        <v>99</v>
      </c>
      <c r="H551" s="135" t="str">
        <f t="shared" si="307"/>
        <v>-</v>
      </c>
      <c r="I551" s="42">
        <f>'DepExp. Class.'!L$23</f>
        <v>0</v>
      </c>
      <c r="J551" s="135">
        <f t="shared" si="308"/>
        <v>0</v>
      </c>
      <c r="K551" s="135">
        <f t="shared" si="309"/>
        <v>0</v>
      </c>
      <c r="L551" s="135">
        <f t="shared" si="310"/>
        <v>0</v>
      </c>
      <c r="M551" s="135">
        <f t="shared" si="311"/>
        <v>0</v>
      </c>
      <c r="N551" s="135">
        <f t="shared" si="312"/>
        <v>0</v>
      </c>
      <c r="O551" s="135">
        <f t="shared" si="313"/>
        <v>0</v>
      </c>
      <c r="P551" s="135">
        <f t="shared" si="314"/>
        <v>0</v>
      </c>
      <c r="Q551" s="135">
        <f t="shared" si="315"/>
        <v>0</v>
      </c>
      <c r="R551" s="135">
        <f t="shared" si="316"/>
        <v>0</v>
      </c>
      <c r="S551" s="135">
        <f t="shared" si="317"/>
        <v>0</v>
      </c>
      <c r="T551" s="135">
        <f t="shared" si="318"/>
        <v>0</v>
      </c>
      <c r="U551" s="135">
        <f t="shared" si="319"/>
        <v>0</v>
      </c>
      <c r="V551" s="135">
        <f t="shared" si="320"/>
        <v>0</v>
      </c>
      <c r="W551" s="135">
        <f t="shared" si="321"/>
        <v>0</v>
      </c>
      <c r="X551" s="135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6">
        <v>33100</v>
      </c>
      <c r="D552" s="44"/>
      <c r="E552" s="137" t="s">
        <v>339</v>
      </c>
      <c r="G552" s="43">
        <v>99</v>
      </c>
      <c r="H552" s="135" t="str">
        <f t="shared" si="307"/>
        <v>-</v>
      </c>
      <c r="I552" s="42">
        <f>'DepExp. Class.'!L$24</f>
        <v>0</v>
      </c>
      <c r="J552" s="135">
        <f t="shared" si="308"/>
        <v>0</v>
      </c>
      <c r="K552" s="135">
        <f t="shared" si="309"/>
        <v>0</v>
      </c>
      <c r="L552" s="135">
        <f t="shared" si="310"/>
        <v>0</v>
      </c>
      <c r="M552" s="135">
        <f t="shared" si="311"/>
        <v>0</v>
      </c>
      <c r="N552" s="135">
        <f t="shared" si="312"/>
        <v>0</v>
      </c>
      <c r="O552" s="135">
        <f t="shared" si="313"/>
        <v>0</v>
      </c>
      <c r="P552" s="135">
        <f t="shared" si="314"/>
        <v>0</v>
      </c>
      <c r="Q552" s="135">
        <f t="shared" si="315"/>
        <v>0</v>
      </c>
      <c r="R552" s="135">
        <f t="shared" si="316"/>
        <v>0</v>
      </c>
      <c r="S552" s="135">
        <f t="shared" si="317"/>
        <v>0</v>
      </c>
      <c r="T552" s="135">
        <f t="shared" si="318"/>
        <v>0</v>
      </c>
      <c r="U552" s="135">
        <f t="shared" si="319"/>
        <v>0</v>
      </c>
      <c r="V552" s="135">
        <f t="shared" si="320"/>
        <v>0</v>
      </c>
      <c r="W552" s="135">
        <f t="shared" si="321"/>
        <v>0</v>
      </c>
      <c r="X552" s="135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6">
        <v>33201</v>
      </c>
      <c r="D553" s="44"/>
      <c r="E553" s="137" t="s">
        <v>340</v>
      </c>
      <c r="G553" s="43">
        <v>99</v>
      </c>
      <c r="H553" s="135" t="str">
        <f t="shared" si="307"/>
        <v>-</v>
      </c>
      <c r="I553" s="42">
        <f>'DepExp. Class.'!L$25</f>
        <v>0</v>
      </c>
      <c r="J553" s="135">
        <f t="shared" si="308"/>
        <v>0</v>
      </c>
      <c r="K553" s="135">
        <f t="shared" si="309"/>
        <v>0</v>
      </c>
      <c r="L553" s="135">
        <f t="shared" si="310"/>
        <v>0</v>
      </c>
      <c r="M553" s="135">
        <f t="shared" si="311"/>
        <v>0</v>
      </c>
      <c r="N553" s="135">
        <f t="shared" si="312"/>
        <v>0</v>
      </c>
      <c r="O553" s="135">
        <f t="shared" si="313"/>
        <v>0</v>
      </c>
      <c r="P553" s="135">
        <f t="shared" si="314"/>
        <v>0</v>
      </c>
      <c r="Q553" s="135">
        <f t="shared" si="315"/>
        <v>0</v>
      </c>
      <c r="R553" s="135">
        <f t="shared" si="316"/>
        <v>0</v>
      </c>
      <c r="S553" s="135">
        <f t="shared" si="317"/>
        <v>0</v>
      </c>
      <c r="T553" s="135">
        <f t="shared" si="318"/>
        <v>0</v>
      </c>
      <c r="U553" s="135">
        <f t="shared" si="319"/>
        <v>0</v>
      </c>
      <c r="V553" s="135">
        <f t="shared" si="320"/>
        <v>0</v>
      </c>
      <c r="W553" s="135">
        <f t="shared" si="321"/>
        <v>0</v>
      </c>
      <c r="X553" s="135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6">
        <v>33202</v>
      </c>
      <c r="D554" s="44"/>
      <c r="E554" s="137" t="s">
        <v>341</v>
      </c>
      <c r="G554" s="43">
        <v>99</v>
      </c>
      <c r="H554" s="135" t="str">
        <f t="shared" si="307"/>
        <v>-</v>
      </c>
      <c r="I554" s="42">
        <f>'DepExp. Class.'!L$26</f>
        <v>0</v>
      </c>
      <c r="J554" s="135">
        <f t="shared" si="308"/>
        <v>0</v>
      </c>
      <c r="K554" s="135">
        <f t="shared" si="309"/>
        <v>0</v>
      </c>
      <c r="L554" s="135">
        <f t="shared" si="310"/>
        <v>0</v>
      </c>
      <c r="M554" s="135">
        <f t="shared" si="311"/>
        <v>0</v>
      </c>
      <c r="N554" s="135">
        <f t="shared" si="312"/>
        <v>0</v>
      </c>
      <c r="O554" s="135">
        <f t="shared" si="313"/>
        <v>0</v>
      </c>
      <c r="P554" s="135">
        <f t="shared" si="314"/>
        <v>0</v>
      </c>
      <c r="Q554" s="135">
        <f t="shared" si="315"/>
        <v>0</v>
      </c>
      <c r="R554" s="135">
        <f t="shared" si="316"/>
        <v>0</v>
      </c>
      <c r="S554" s="135">
        <f t="shared" si="317"/>
        <v>0</v>
      </c>
      <c r="T554" s="135">
        <f t="shared" si="318"/>
        <v>0</v>
      </c>
      <c r="U554" s="135">
        <f t="shared" si="319"/>
        <v>0</v>
      </c>
      <c r="V554" s="135">
        <f t="shared" si="320"/>
        <v>0</v>
      </c>
      <c r="W554" s="135">
        <f t="shared" si="321"/>
        <v>0</v>
      </c>
      <c r="X554" s="135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6">
        <v>33400</v>
      </c>
      <c r="D555" s="44"/>
      <c r="E555" s="137" t="s">
        <v>342</v>
      </c>
      <c r="G555" s="43">
        <v>99</v>
      </c>
      <c r="H555" s="135" t="str">
        <f t="shared" si="307"/>
        <v>-</v>
      </c>
      <c r="I555" s="42">
        <f>'DepExp. Class.'!L$27</f>
        <v>0</v>
      </c>
      <c r="J555" s="135">
        <f t="shared" si="308"/>
        <v>0</v>
      </c>
      <c r="K555" s="135">
        <f t="shared" si="309"/>
        <v>0</v>
      </c>
      <c r="L555" s="135">
        <f t="shared" si="310"/>
        <v>0</v>
      </c>
      <c r="M555" s="135">
        <f t="shared" si="311"/>
        <v>0</v>
      </c>
      <c r="N555" s="135">
        <f t="shared" si="312"/>
        <v>0</v>
      </c>
      <c r="O555" s="135">
        <f t="shared" si="313"/>
        <v>0</v>
      </c>
      <c r="P555" s="135">
        <f t="shared" si="314"/>
        <v>0</v>
      </c>
      <c r="Q555" s="135">
        <f t="shared" si="315"/>
        <v>0</v>
      </c>
      <c r="R555" s="135">
        <f t="shared" si="316"/>
        <v>0</v>
      </c>
      <c r="S555" s="135">
        <f t="shared" si="317"/>
        <v>0</v>
      </c>
      <c r="T555" s="135">
        <f t="shared" si="318"/>
        <v>0</v>
      </c>
      <c r="U555" s="135">
        <f t="shared" si="319"/>
        <v>0</v>
      </c>
      <c r="V555" s="135">
        <f t="shared" si="320"/>
        <v>0</v>
      </c>
      <c r="W555" s="135">
        <f t="shared" si="321"/>
        <v>0</v>
      </c>
      <c r="X555" s="135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6">
        <v>33600</v>
      </c>
      <c r="D556" s="44"/>
      <c r="E556" s="137" t="s">
        <v>343</v>
      </c>
      <c r="G556" s="43">
        <v>99</v>
      </c>
      <c r="H556" s="135" t="str">
        <f t="shared" si="307"/>
        <v>-</v>
      </c>
      <c r="I556" s="42">
        <f>'DepExp. Class.'!L$28</f>
        <v>0</v>
      </c>
      <c r="J556" s="135">
        <f t="shared" si="308"/>
        <v>0</v>
      </c>
      <c r="K556" s="135">
        <f t="shared" si="309"/>
        <v>0</v>
      </c>
      <c r="L556" s="135">
        <f t="shared" si="310"/>
        <v>0</v>
      </c>
      <c r="M556" s="135">
        <f t="shared" si="311"/>
        <v>0</v>
      </c>
      <c r="N556" s="135">
        <f t="shared" si="312"/>
        <v>0</v>
      </c>
      <c r="O556" s="135">
        <f t="shared" si="313"/>
        <v>0</v>
      </c>
      <c r="P556" s="135">
        <f t="shared" si="314"/>
        <v>0</v>
      </c>
      <c r="Q556" s="135">
        <f t="shared" si="315"/>
        <v>0</v>
      </c>
      <c r="R556" s="135">
        <f t="shared" si="316"/>
        <v>0</v>
      </c>
      <c r="S556" s="135">
        <f t="shared" si="317"/>
        <v>0</v>
      </c>
      <c r="T556" s="135">
        <f t="shared" si="318"/>
        <v>0</v>
      </c>
      <c r="U556" s="135">
        <f t="shared" si="319"/>
        <v>0</v>
      </c>
      <c r="V556" s="135">
        <f t="shared" si="320"/>
        <v>0</v>
      </c>
      <c r="W556" s="135">
        <f t="shared" si="321"/>
        <v>0</v>
      </c>
      <c r="X556" s="135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5"/>
      <c r="I557" s="42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344</v>
      </c>
      <c r="E558" s="44"/>
      <c r="G558" s="43"/>
      <c r="H558" s="135"/>
      <c r="I558" s="42">
        <f>'DepExp. Class.'!L$30</f>
        <v>0</v>
      </c>
      <c r="J558" s="135">
        <f>SUM(J549:J556)</f>
        <v>0</v>
      </c>
      <c r="K558" s="135">
        <f t="shared" ref="K558:X558" si="324">SUM(K549:K556)</f>
        <v>0</v>
      </c>
      <c r="L558" s="135">
        <f t="shared" si="324"/>
        <v>0</v>
      </c>
      <c r="M558" s="135">
        <f t="shared" si="324"/>
        <v>0</v>
      </c>
      <c r="N558" s="135">
        <f t="shared" si="324"/>
        <v>0</v>
      </c>
      <c r="O558" s="135">
        <f t="shared" si="324"/>
        <v>0</v>
      </c>
      <c r="P558" s="135">
        <f t="shared" si="324"/>
        <v>0</v>
      </c>
      <c r="Q558" s="135">
        <f t="shared" si="324"/>
        <v>0</v>
      </c>
      <c r="R558" s="135">
        <f t="shared" si="324"/>
        <v>0</v>
      </c>
      <c r="S558" s="135">
        <f t="shared" si="324"/>
        <v>0</v>
      </c>
      <c r="T558" s="135">
        <f t="shared" si="324"/>
        <v>0</v>
      </c>
      <c r="U558" s="135">
        <f t="shared" si="324"/>
        <v>0</v>
      </c>
      <c r="V558" s="135">
        <f t="shared" si="324"/>
        <v>0</v>
      </c>
      <c r="W558" s="135">
        <f t="shared" si="324"/>
        <v>0</v>
      </c>
      <c r="X558" s="135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5"/>
      <c r="I559" s="42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357</v>
      </c>
      <c r="E560" s="44"/>
      <c r="G560" s="43"/>
      <c r="H560" s="135"/>
      <c r="I560" s="42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6">
        <v>35010</v>
      </c>
      <c r="D562" s="44"/>
      <c r="E562" s="137" t="s">
        <v>285</v>
      </c>
      <c r="G562" s="43">
        <v>1.5</v>
      </c>
      <c r="H562" s="135" t="str">
        <f t="shared" ref="H562:H578" si="325">VLOOKUP($G562,alloc,3)</f>
        <v>Winter Volumes</v>
      </c>
      <c r="I562" s="42">
        <f>'DepExp. Class.'!L$34</f>
        <v>0</v>
      </c>
      <c r="J562" s="135">
        <f t="shared" ref="J562:J578" si="326">$I562*VLOOKUP($G562,alloc,6)</f>
        <v>0</v>
      </c>
      <c r="K562" s="135">
        <f t="shared" ref="K562:K578" si="327">$I562*VLOOKUP($G562,alloc,7)</f>
        <v>0</v>
      </c>
      <c r="L562" s="135">
        <f t="shared" ref="L562:L578" si="328">$I562*VLOOKUP($G562,alloc,8)</f>
        <v>0</v>
      </c>
      <c r="M562" s="135">
        <f t="shared" ref="M562:M578" si="329">$I562*VLOOKUP($G562,alloc,9)</f>
        <v>0</v>
      </c>
      <c r="N562" s="135">
        <f t="shared" ref="N562:N578" si="330">$I562*VLOOKUP($G562,alloc,10)</f>
        <v>0</v>
      </c>
      <c r="O562" s="135">
        <f t="shared" ref="O562:O578" si="331">$I562*VLOOKUP($G562,alloc,11)</f>
        <v>0</v>
      </c>
      <c r="P562" s="135">
        <f t="shared" ref="P562:P578" si="332">$I562*VLOOKUP($G562,alloc,12)</f>
        <v>0</v>
      </c>
      <c r="Q562" s="135">
        <f t="shared" ref="Q562:Q578" si="333">$I562*VLOOKUP($G562,alloc,13)</f>
        <v>0</v>
      </c>
      <c r="R562" s="135">
        <f t="shared" ref="R562:R578" si="334">$I562*VLOOKUP($G562,alloc,14)</f>
        <v>0</v>
      </c>
      <c r="S562" s="135">
        <f t="shared" ref="S562:S578" si="335">$I562*VLOOKUP($G562,alloc,15)</f>
        <v>0</v>
      </c>
      <c r="T562" s="135">
        <f t="shared" ref="T562:T578" si="336">$I562*VLOOKUP($G562,alloc,16)</f>
        <v>0</v>
      </c>
      <c r="U562" s="135">
        <f t="shared" ref="U562:U578" si="337">$I562*VLOOKUP($G562,alloc,17)</f>
        <v>0</v>
      </c>
      <c r="V562" s="135">
        <f t="shared" ref="V562:V578" si="338">$I562*VLOOKUP($G562,alloc,18)</f>
        <v>0</v>
      </c>
      <c r="W562" s="135">
        <f t="shared" ref="W562:W578" si="339">$I562*VLOOKUP($G562,alloc,19)</f>
        <v>0</v>
      </c>
      <c r="X562" s="135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6">
        <v>35020</v>
      </c>
      <c r="D563" s="44"/>
      <c r="E563" s="137" t="s">
        <v>147</v>
      </c>
      <c r="G563" s="43">
        <v>1.5</v>
      </c>
      <c r="H563" s="135" t="str">
        <f t="shared" si="325"/>
        <v>Winter Volumes</v>
      </c>
      <c r="I563" s="42">
        <f>'DepExp. Class.'!L$35</f>
        <v>5.8519750000000004</v>
      </c>
      <c r="J563" s="135">
        <f t="shared" si="326"/>
        <v>2.2988296694931241</v>
      </c>
      <c r="K563" s="135">
        <f t="shared" si="327"/>
        <v>1.3006755381065196</v>
      </c>
      <c r="L563" s="135">
        <f t="shared" si="328"/>
        <v>6.8213619844298107E-2</v>
      </c>
      <c r="M563" s="135">
        <f t="shared" si="329"/>
        <v>1.0676874543177872</v>
      </c>
      <c r="N563" s="135">
        <f t="shared" si="330"/>
        <v>1.1165687182382713</v>
      </c>
      <c r="O563" s="135">
        <f t="shared" si="331"/>
        <v>0</v>
      </c>
      <c r="P563" s="135">
        <f t="shared" si="332"/>
        <v>0</v>
      </c>
      <c r="Q563" s="135">
        <f t="shared" si="333"/>
        <v>0</v>
      </c>
      <c r="R563" s="135">
        <f t="shared" si="334"/>
        <v>0</v>
      </c>
      <c r="S563" s="135">
        <f t="shared" si="335"/>
        <v>0</v>
      </c>
      <c r="T563" s="135">
        <f t="shared" si="336"/>
        <v>0</v>
      </c>
      <c r="U563" s="135">
        <f t="shared" si="337"/>
        <v>0</v>
      </c>
      <c r="V563" s="135">
        <f t="shared" si="338"/>
        <v>0</v>
      </c>
      <c r="W563" s="135">
        <f t="shared" si="339"/>
        <v>0</v>
      </c>
      <c r="X563" s="135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6">
        <v>35100</v>
      </c>
      <c r="D564" s="44"/>
      <c r="E564" s="137" t="s">
        <v>81</v>
      </c>
      <c r="G564" s="43">
        <v>1.5</v>
      </c>
      <c r="H564" s="135" t="str">
        <f t="shared" si="325"/>
        <v>Winter Volumes</v>
      </c>
      <c r="I564" s="42">
        <f>'DepExp. Class.'!L$36</f>
        <v>149.60018650000001</v>
      </c>
      <c r="J564" s="135">
        <f t="shared" si="326"/>
        <v>58.767398577045306</v>
      </c>
      <c r="K564" s="135">
        <f t="shared" si="327"/>
        <v>33.250535601523104</v>
      </c>
      <c r="L564" s="135">
        <f t="shared" si="328"/>
        <v>1.7438164466777624</v>
      </c>
      <c r="M564" s="135">
        <f t="shared" si="329"/>
        <v>27.294416379026085</v>
      </c>
      <c r="N564" s="135">
        <f t="shared" si="330"/>
        <v>28.544019495727738</v>
      </c>
      <c r="O564" s="135">
        <f t="shared" si="331"/>
        <v>0</v>
      </c>
      <c r="P564" s="135">
        <f t="shared" si="332"/>
        <v>0</v>
      </c>
      <c r="Q564" s="135">
        <f t="shared" si="333"/>
        <v>0</v>
      </c>
      <c r="R564" s="135">
        <f t="shared" si="334"/>
        <v>0</v>
      </c>
      <c r="S564" s="135">
        <f t="shared" si="335"/>
        <v>0</v>
      </c>
      <c r="T564" s="135">
        <f t="shared" si="336"/>
        <v>0</v>
      </c>
      <c r="U564" s="135">
        <f t="shared" si="337"/>
        <v>0</v>
      </c>
      <c r="V564" s="135">
        <f t="shared" si="338"/>
        <v>0</v>
      </c>
      <c r="W564" s="135">
        <f t="shared" si="339"/>
        <v>0</v>
      </c>
      <c r="X564" s="135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6">
        <v>35102</v>
      </c>
      <c r="D565" s="44"/>
      <c r="E565" s="137" t="s">
        <v>346</v>
      </c>
      <c r="G565" s="43">
        <v>1.5</v>
      </c>
      <c r="H565" s="135" t="str">
        <f t="shared" si="325"/>
        <v>Winter Volumes</v>
      </c>
      <c r="I565" s="42">
        <f>'DepExp. Class.'!L$37</f>
        <v>965.54619000000014</v>
      </c>
      <c r="J565" s="135">
        <f t="shared" si="326"/>
        <v>379.29523431628559</v>
      </c>
      <c r="K565" s="135">
        <f t="shared" si="327"/>
        <v>214.60486592047127</v>
      </c>
      <c r="L565" s="135">
        <f t="shared" si="328"/>
        <v>11.254901250735085</v>
      </c>
      <c r="M565" s="135">
        <f t="shared" si="329"/>
        <v>176.16301396149822</v>
      </c>
      <c r="N565" s="135">
        <f t="shared" si="330"/>
        <v>184.22817455100994</v>
      </c>
      <c r="O565" s="135">
        <f t="shared" si="331"/>
        <v>0</v>
      </c>
      <c r="P565" s="135">
        <f t="shared" si="332"/>
        <v>0</v>
      </c>
      <c r="Q565" s="135">
        <f t="shared" si="333"/>
        <v>0</v>
      </c>
      <c r="R565" s="135">
        <f t="shared" si="334"/>
        <v>0</v>
      </c>
      <c r="S565" s="135">
        <f t="shared" si="335"/>
        <v>0</v>
      </c>
      <c r="T565" s="135">
        <f t="shared" si="336"/>
        <v>0</v>
      </c>
      <c r="U565" s="135">
        <f t="shared" si="337"/>
        <v>0</v>
      </c>
      <c r="V565" s="135">
        <f t="shared" si="338"/>
        <v>0</v>
      </c>
      <c r="W565" s="135">
        <f t="shared" si="339"/>
        <v>0</v>
      </c>
      <c r="X565" s="135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6">
        <v>35103</v>
      </c>
      <c r="D566" s="44"/>
      <c r="E566" s="137" t="s">
        <v>347</v>
      </c>
      <c r="G566" s="43">
        <v>1.5</v>
      </c>
      <c r="H566" s="135" t="str">
        <f t="shared" si="325"/>
        <v>Winter Volumes</v>
      </c>
      <c r="I566" s="42">
        <f>'DepExp. Class.'!L$38</f>
        <v>106.43654800000003</v>
      </c>
      <c r="J566" s="135">
        <f t="shared" si="326"/>
        <v>41.811438781066066</v>
      </c>
      <c r="K566" s="135">
        <f t="shared" si="327"/>
        <v>23.656870431623584</v>
      </c>
      <c r="L566" s="135">
        <f t="shared" si="328"/>
        <v>1.2406789541669931</v>
      </c>
      <c r="M566" s="135">
        <f t="shared" si="329"/>
        <v>19.419250249786266</v>
      </c>
      <c r="N566" s="135">
        <f t="shared" si="330"/>
        <v>20.308309583357119</v>
      </c>
      <c r="O566" s="135">
        <f t="shared" si="331"/>
        <v>0</v>
      </c>
      <c r="P566" s="135">
        <f t="shared" si="332"/>
        <v>0</v>
      </c>
      <c r="Q566" s="135">
        <f t="shared" si="333"/>
        <v>0</v>
      </c>
      <c r="R566" s="135">
        <f t="shared" si="334"/>
        <v>0</v>
      </c>
      <c r="S566" s="135">
        <f t="shared" si="335"/>
        <v>0</v>
      </c>
      <c r="T566" s="135">
        <f t="shared" si="336"/>
        <v>0</v>
      </c>
      <c r="U566" s="135">
        <f t="shared" si="337"/>
        <v>0</v>
      </c>
      <c r="V566" s="135">
        <f t="shared" si="338"/>
        <v>0</v>
      </c>
      <c r="W566" s="135">
        <f t="shared" si="339"/>
        <v>0</v>
      </c>
      <c r="X566" s="135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6">
        <v>35104</v>
      </c>
      <c r="D567" s="44"/>
      <c r="E567" s="137" t="s">
        <v>348</v>
      </c>
      <c r="G567" s="43">
        <v>1.5</v>
      </c>
      <c r="H567" s="135" t="str">
        <f t="shared" si="325"/>
        <v>Winter Volumes</v>
      </c>
      <c r="I567" s="42">
        <f>'DepExp. Class.'!L$39</f>
        <v>893.37644500000022</v>
      </c>
      <c r="J567" s="135">
        <f t="shared" si="326"/>
        <v>350.94481398028739</v>
      </c>
      <c r="K567" s="135">
        <f t="shared" si="327"/>
        <v>198.56422632223561</v>
      </c>
      <c r="L567" s="135">
        <f t="shared" si="328"/>
        <v>10.413653714699826</v>
      </c>
      <c r="M567" s="135">
        <f t="shared" si="329"/>
        <v>162.99571039000077</v>
      </c>
      <c r="N567" s="135">
        <f t="shared" si="330"/>
        <v>170.45804059277657</v>
      </c>
      <c r="O567" s="135">
        <f t="shared" si="331"/>
        <v>0</v>
      </c>
      <c r="P567" s="135">
        <f t="shared" si="332"/>
        <v>0</v>
      </c>
      <c r="Q567" s="135">
        <f t="shared" si="333"/>
        <v>0</v>
      </c>
      <c r="R567" s="135">
        <f t="shared" si="334"/>
        <v>0</v>
      </c>
      <c r="S567" s="135">
        <f t="shared" si="335"/>
        <v>0</v>
      </c>
      <c r="T567" s="135">
        <f t="shared" si="336"/>
        <v>0</v>
      </c>
      <c r="U567" s="135">
        <f t="shared" si="337"/>
        <v>0</v>
      </c>
      <c r="V567" s="135">
        <f t="shared" si="338"/>
        <v>0</v>
      </c>
      <c r="W567" s="135">
        <f t="shared" si="339"/>
        <v>0</v>
      </c>
      <c r="X567" s="135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6">
        <v>35200</v>
      </c>
      <c r="D568" s="44"/>
      <c r="E568" s="137" t="s">
        <v>349</v>
      </c>
      <c r="G568" s="43">
        <v>1.5</v>
      </c>
      <c r="H568" s="135" t="str">
        <f t="shared" si="325"/>
        <v>Winter Volumes</v>
      </c>
      <c r="I568" s="42">
        <f>'DepExp. Class.'!L$40</f>
        <v>71702.722521000003</v>
      </c>
      <c r="J568" s="135">
        <f t="shared" si="326"/>
        <v>28166.960028829173</v>
      </c>
      <c r="K568" s="135">
        <f t="shared" si="327"/>
        <v>15936.837939106734</v>
      </c>
      <c r="L568" s="135">
        <f t="shared" si="328"/>
        <v>835.80368266246637</v>
      </c>
      <c r="M568" s="135">
        <f t="shared" si="329"/>
        <v>13082.095749913688</v>
      </c>
      <c r="N568" s="135">
        <f t="shared" si="330"/>
        <v>13681.025120487937</v>
      </c>
      <c r="O568" s="135">
        <f t="shared" si="331"/>
        <v>0</v>
      </c>
      <c r="P568" s="135">
        <f t="shared" si="332"/>
        <v>0</v>
      </c>
      <c r="Q568" s="135">
        <f t="shared" si="333"/>
        <v>0</v>
      </c>
      <c r="R568" s="135">
        <f t="shared" si="334"/>
        <v>0</v>
      </c>
      <c r="S568" s="135">
        <f t="shared" si="335"/>
        <v>0</v>
      </c>
      <c r="T568" s="135">
        <f t="shared" si="336"/>
        <v>0</v>
      </c>
      <c r="U568" s="135">
        <f t="shared" si="337"/>
        <v>0</v>
      </c>
      <c r="V568" s="135">
        <f t="shared" si="338"/>
        <v>0</v>
      </c>
      <c r="W568" s="135">
        <f t="shared" si="339"/>
        <v>0</v>
      </c>
      <c r="X568" s="135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6">
        <v>35201</v>
      </c>
      <c r="D569" s="44"/>
      <c r="E569" s="137" t="s">
        <v>350</v>
      </c>
      <c r="G569" s="43">
        <v>1.5</v>
      </c>
      <c r="H569" s="135" t="str">
        <f t="shared" si="325"/>
        <v>Winter Volumes</v>
      </c>
      <c r="I569" s="42">
        <f>'DepExp. Class.'!L$41</f>
        <v>12834.988977000003</v>
      </c>
      <c r="J569" s="135">
        <f t="shared" si="326"/>
        <v>5041.9650575993237</v>
      </c>
      <c r="K569" s="135">
        <f t="shared" si="327"/>
        <v>2852.738809419166</v>
      </c>
      <c r="L569" s="135">
        <f t="shared" si="328"/>
        <v>149.61120968268574</v>
      </c>
      <c r="M569" s="135">
        <f t="shared" si="329"/>
        <v>2341.7319293144606</v>
      </c>
      <c r="N569" s="135">
        <f t="shared" si="330"/>
        <v>2448.9419709843655</v>
      </c>
      <c r="O569" s="135">
        <f t="shared" si="331"/>
        <v>0</v>
      </c>
      <c r="P569" s="135">
        <f t="shared" si="332"/>
        <v>0</v>
      </c>
      <c r="Q569" s="135">
        <f t="shared" si="333"/>
        <v>0</v>
      </c>
      <c r="R569" s="135">
        <f t="shared" si="334"/>
        <v>0</v>
      </c>
      <c r="S569" s="135">
        <f t="shared" si="335"/>
        <v>0</v>
      </c>
      <c r="T569" s="135">
        <f t="shared" si="336"/>
        <v>0</v>
      </c>
      <c r="U569" s="135">
        <f t="shared" si="337"/>
        <v>0</v>
      </c>
      <c r="V569" s="135">
        <f t="shared" si="338"/>
        <v>0</v>
      </c>
      <c r="W569" s="135">
        <f t="shared" si="339"/>
        <v>0</v>
      </c>
      <c r="X569" s="135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6">
        <v>35202</v>
      </c>
      <c r="D570" s="44"/>
      <c r="E570" s="137" t="s">
        <v>351</v>
      </c>
      <c r="G570" s="43">
        <v>1.5</v>
      </c>
      <c r="H570" s="135" t="str">
        <f t="shared" si="325"/>
        <v>Winter Volumes</v>
      </c>
      <c r="I570" s="42">
        <f>'DepExp. Class.'!L$42</f>
        <v>0</v>
      </c>
      <c r="J570" s="135">
        <f t="shared" si="326"/>
        <v>0</v>
      </c>
      <c r="K570" s="135">
        <f t="shared" si="327"/>
        <v>0</v>
      </c>
      <c r="L570" s="135">
        <f t="shared" si="328"/>
        <v>0</v>
      </c>
      <c r="M570" s="135">
        <f t="shared" si="329"/>
        <v>0</v>
      </c>
      <c r="N570" s="135">
        <f t="shared" si="330"/>
        <v>0</v>
      </c>
      <c r="O570" s="135">
        <f t="shared" si="331"/>
        <v>0</v>
      </c>
      <c r="P570" s="135">
        <f t="shared" si="332"/>
        <v>0</v>
      </c>
      <c r="Q570" s="135">
        <f t="shared" si="333"/>
        <v>0</v>
      </c>
      <c r="R570" s="135">
        <f t="shared" si="334"/>
        <v>0</v>
      </c>
      <c r="S570" s="135">
        <f t="shared" si="335"/>
        <v>0</v>
      </c>
      <c r="T570" s="135">
        <f t="shared" si="336"/>
        <v>0</v>
      </c>
      <c r="U570" s="135">
        <f t="shared" si="337"/>
        <v>0</v>
      </c>
      <c r="V570" s="135">
        <f t="shared" si="338"/>
        <v>0</v>
      </c>
      <c r="W570" s="135">
        <f t="shared" si="339"/>
        <v>0</v>
      </c>
      <c r="X570" s="135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6">
        <v>35203</v>
      </c>
      <c r="D571" s="44"/>
      <c r="E571" s="137" t="s">
        <v>352</v>
      </c>
      <c r="G571" s="43">
        <v>1.5</v>
      </c>
      <c r="H571" s="135" t="str">
        <f t="shared" si="325"/>
        <v>Winter Volumes</v>
      </c>
      <c r="I571" s="42">
        <f>'DepExp. Class.'!L$43</f>
        <v>15253.496639999999</v>
      </c>
      <c r="J571" s="135">
        <f t="shared" si="326"/>
        <v>5992.0267327775109</v>
      </c>
      <c r="K571" s="135">
        <f t="shared" si="327"/>
        <v>3390.2827592800695</v>
      </c>
      <c r="L571" s="135">
        <f t="shared" si="328"/>
        <v>177.80257453205772</v>
      </c>
      <c r="M571" s="135">
        <f t="shared" si="329"/>
        <v>2782.9864271475044</v>
      </c>
      <c r="N571" s="135">
        <f t="shared" si="330"/>
        <v>2910.3981462628558</v>
      </c>
      <c r="O571" s="135">
        <f t="shared" si="331"/>
        <v>0</v>
      </c>
      <c r="P571" s="135">
        <f t="shared" si="332"/>
        <v>0</v>
      </c>
      <c r="Q571" s="135">
        <f t="shared" si="333"/>
        <v>0</v>
      </c>
      <c r="R571" s="135">
        <f t="shared" si="334"/>
        <v>0</v>
      </c>
      <c r="S571" s="135">
        <f t="shared" si="335"/>
        <v>0</v>
      </c>
      <c r="T571" s="135">
        <f t="shared" si="336"/>
        <v>0</v>
      </c>
      <c r="U571" s="135">
        <f t="shared" si="337"/>
        <v>0</v>
      </c>
      <c r="V571" s="135">
        <f t="shared" si="338"/>
        <v>0</v>
      </c>
      <c r="W571" s="135">
        <f t="shared" si="339"/>
        <v>0</v>
      </c>
      <c r="X571" s="135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6">
        <v>35210</v>
      </c>
      <c r="D572" s="44"/>
      <c r="E572" s="137" t="s">
        <v>353</v>
      </c>
      <c r="G572" s="43">
        <v>1.5</v>
      </c>
      <c r="H572" s="135" t="str">
        <f t="shared" si="325"/>
        <v>Winter Volumes</v>
      </c>
      <c r="I572" s="42">
        <f>'DepExp. Class.'!L$44</f>
        <v>312.42765749999995</v>
      </c>
      <c r="J572" s="135">
        <f t="shared" si="326"/>
        <v>122.73086755005545</v>
      </c>
      <c r="K572" s="135">
        <f t="shared" si="327"/>
        <v>69.441002659473398</v>
      </c>
      <c r="L572" s="135">
        <f t="shared" si="328"/>
        <v>3.6418169007129335</v>
      </c>
      <c r="M572" s="135">
        <f t="shared" si="329"/>
        <v>57.002138644584846</v>
      </c>
      <c r="N572" s="135">
        <f t="shared" si="330"/>
        <v>59.611831745173305</v>
      </c>
      <c r="O572" s="135">
        <f t="shared" si="331"/>
        <v>0</v>
      </c>
      <c r="P572" s="135">
        <f t="shared" si="332"/>
        <v>0</v>
      </c>
      <c r="Q572" s="135">
        <f t="shared" si="333"/>
        <v>0</v>
      </c>
      <c r="R572" s="135">
        <f t="shared" si="334"/>
        <v>0</v>
      </c>
      <c r="S572" s="135">
        <f t="shared" si="335"/>
        <v>0</v>
      </c>
      <c r="T572" s="135">
        <f t="shared" si="336"/>
        <v>0</v>
      </c>
      <c r="U572" s="135">
        <f t="shared" si="337"/>
        <v>0</v>
      </c>
      <c r="V572" s="135">
        <f t="shared" si="338"/>
        <v>0</v>
      </c>
      <c r="W572" s="135">
        <f t="shared" si="339"/>
        <v>0</v>
      </c>
      <c r="X572" s="135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6">
        <v>35211</v>
      </c>
      <c r="D573" s="44"/>
      <c r="E573" s="137" t="s">
        <v>354</v>
      </c>
      <c r="G573" s="43">
        <v>1.5</v>
      </c>
      <c r="H573" s="135" t="str">
        <f t="shared" si="325"/>
        <v>Winter Volumes</v>
      </c>
      <c r="I573" s="42">
        <f>'DepExp. Class.'!L$45</f>
        <v>240.30278799999994</v>
      </c>
      <c r="J573" s="135">
        <f t="shared" si="326"/>
        <v>94.398075643917835</v>
      </c>
      <c r="K573" s="135">
        <f t="shared" si="327"/>
        <v>53.410337209300586</v>
      </c>
      <c r="L573" s="135">
        <f t="shared" si="328"/>
        <v>2.8010924565051898</v>
      </c>
      <c r="M573" s="135">
        <f t="shared" si="329"/>
        <v>43.843022566772206</v>
      </c>
      <c r="N573" s="135">
        <f t="shared" si="330"/>
        <v>45.850260123504107</v>
      </c>
      <c r="O573" s="135">
        <f t="shared" si="331"/>
        <v>0</v>
      </c>
      <c r="P573" s="135">
        <f t="shared" si="332"/>
        <v>0</v>
      </c>
      <c r="Q573" s="135">
        <f t="shared" si="333"/>
        <v>0</v>
      </c>
      <c r="R573" s="135">
        <f t="shared" si="334"/>
        <v>0</v>
      </c>
      <c r="S573" s="135">
        <f t="shared" si="335"/>
        <v>0</v>
      </c>
      <c r="T573" s="135">
        <f t="shared" si="336"/>
        <v>0</v>
      </c>
      <c r="U573" s="135">
        <f t="shared" si="337"/>
        <v>0</v>
      </c>
      <c r="V573" s="135">
        <f t="shared" si="338"/>
        <v>0</v>
      </c>
      <c r="W573" s="135">
        <f t="shared" si="339"/>
        <v>0</v>
      </c>
      <c r="X573" s="135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6">
        <v>35301</v>
      </c>
      <c r="D574" s="44"/>
      <c r="E574" s="140" t="s">
        <v>340</v>
      </c>
      <c r="G574" s="43">
        <v>1.5</v>
      </c>
      <c r="H574" s="135" t="str">
        <f t="shared" si="325"/>
        <v>Winter Volumes</v>
      </c>
      <c r="I574" s="42">
        <f>'DepExp. Class.'!L$46</f>
        <v>722.91244500000005</v>
      </c>
      <c r="J574" s="135">
        <f t="shared" si="326"/>
        <v>283.98148949915475</v>
      </c>
      <c r="K574" s="135">
        <f t="shared" si="327"/>
        <v>160.67644400467788</v>
      </c>
      <c r="L574" s="135">
        <f t="shared" si="328"/>
        <v>8.4266379647797649</v>
      </c>
      <c r="M574" s="135">
        <f t="shared" si="329"/>
        <v>131.89471043480145</v>
      </c>
      <c r="N574" s="135">
        <f t="shared" si="330"/>
        <v>137.93316309658616</v>
      </c>
      <c r="O574" s="135">
        <f t="shared" si="331"/>
        <v>0</v>
      </c>
      <c r="P574" s="135">
        <f t="shared" si="332"/>
        <v>0</v>
      </c>
      <c r="Q574" s="135">
        <f t="shared" si="333"/>
        <v>0</v>
      </c>
      <c r="R574" s="135">
        <f t="shared" si="334"/>
        <v>0</v>
      </c>
      <c r="S574" s="135">
        <f t="shared" si="335"/>
        <v>0</v>
      </c>
      <c r="T574" s="135">
        <f t="shared" si="336"/>
        <v>0</v>
      </c>
      <c r="U574" s="135">
        <f t="shared" si="337"/>
        <v>0</v>
      </c>
      <c r="V574" s="135">
        <f t="shared" si="338"/>
        <v>0</v>
      </c>
      <c r="W574" s="135">
        <f t="shared" si="339"/>
        <v>0</v>
      </c>
      <c r="X574" s="135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6">
        <v>35302</v>
      </c>
      <c r="D575" s="44"/>
      <c r="E575" s="137" t="s">
        <v>341</v>
      </c>
      <c r="G575" s="43">
        <v>1.5</v>
      </c>
      <c r="H575" s="135" t="str">
        <f t="shared" si="325"/>
        <v>Winter Volumes</v>
      </c>
      <c r="I575" s="42">
        <f>'DepExp. Class.'!L$47</f>
        <v>848.30575050000016</v>
      </c>
      <c r="J575" s="135">
        <f t="shared" si="326"/>
        <v>333.23970591997261</v>
      </c>
      <c r="K575" s="135">
        <f t="shared" si="327"/>
        <v>188.54669381028501</v>
      </c>
      <c r="L575" s="135">
        <f t="shared" si="328"/>
        <v>9.8882866000519503</v>
      </c>
      <c r="M575" s="135">
        <f t="shared" si="329"/>
        <v>154.77260364825293</v>
      </c>
      <c r="N575" s="135">
        <f t="shared" si="330"/>
        <v>161.85846052143762</v>
      </c>
      <c r="O575" s="135">
        <f t="shared" si="331"/>
        <v>0</v>
      </c>
      <c r="P575" s="135">
        <f t="shared" si="332"/>
        <v>0</v>
      </c>
      <c r="Q575" s="135">
        <f t="shared" si="333"/>
        <v>0</v>
      </c>
      <c r="R575" s="135">
        <f t="shared" si="334"/>
        <v>0</v>
      </c>
      <c r="S575" s="135">
        <f t="shared" si="335"/>
        <v>0</v>
      </c>
      <c r="T575" s="135">
        <f t="shared" si="336"/>
        <v>0</v>
      </c>
      <c r="U575" s="135">
        <f t="shared" si="337"/>
        <v>0</v>
      </c>
      <c r="V575" s="135">
        <f t="shared" si="338"/>
        <v>0</v>
      </c>
      <c r="W575" s="135">
        <f t="shared" si="339"/>
        <v>0</v>
      </c>
      <c r="X575" s="135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6">
        <v>35400</v>
      </c>
      <c r="D576" s="44"/>
      <c r="E576" s="137" t="s">
        <v>126</v>
      </c>
      <c r="G576" s="43">
        <v>1.5</v>
      </c>
      <c r="H576" s="135" t="str">
        <f t="shared" si="325"/>
        <v>Winter Volumes</v>
      </c>
      <c r="I576" s="42">
        <f>'DepExp. Class.'!L$48</f>
        <v>8311.0144500000006</v>
      </c>
      <c r="J576" s="135">
        <f t="shared" si="326"/>
        <v>3264.8134349934985</v>
      </c>
      <c r="K576" s="135">
        <f t="shared" si="327"/>
        <v>1847.2281908184518</v>
      </c>
      <c r="L576" s="135">
        <f t="shared" si="328"/>
        <v>96.877443976224839</v>
      </c>
      <c r="M576" s="135">
        <f t="shared" si="329"/>
        <v>1516.3369393954765</v>
      </c>
      <c r="N576" s="135">
        <f t="shared" si="330"/>
        <v>1585.7584408163486</v>
      </c>
      <c r="O576" s="135">
        <f t="shared" si="331"/>
        <v>0</v>
      </c>
      <c r="P576" s="135">
        <f t="shared" si="332"/>
        <v>0</v>
      </c>
      <c r="Q576" s="135">
        <f t="shared" si="333"/>
        <v>0</v>
      </c>
      <c r="R576" s="135">
        <f t="shared" si="334"/>
        <v>0</v>
      </c>
      <c r="S576" s="135">
        <f t="shared" si="335"/>
        <v>0</v>
      </c>
      <c r="T576" s="135">
        <f t="shared" si="336"/>
        <v>0</v>
      </c>
      <c r="U576" s="135">
        <f t="shared" si="337"/>
        <v>0</v>
      </c>
      <c r="V576" s="135">
        <f t="shared" si="338"/>
        <v>0</v>
      </c>
      <c r="W576" s="135">
        <f t="shared" si="339"/>
        <v>0</v>
      </c>
      <c r="X576" s="135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6">
        <v>35500</v>
      </c>
      <c r="D577" s="44"/>
      <c r="E577" s="137" t="s">
        <v>355</v>
      </c>
      <c r="G577" s="43">
        <v>1.5</v>
      </c>
      <c r="H577" s="135" t="str">
        <f t="shared" si="325"/>
        <v>Winter Volumes</v>
      </c>
      <c r="I577" s="42">
        <f>'DepExp. Class.'!L$49</f>
        <v>1134.1514158333687</v>
      </c>
      <c r="J577" s="135">
        <f t="shared" si="326"/>
        <v>445.52837707190844</v>
      </c>
      <c r="K577" s="135">
        <f t="shared" si="327"/>
        <v>252.079512144761</v>
      </c>
      <c r="L577" s="135">
        <f t="shared" si="328"/>
        <v>13.220250176313103</v>
      </c>
      <c r="M577" s="135">
        <f t="shared" si="329"/>
        <v>206.9248822802632</v>
      </c>
      <c r="N577" s="135">
        <f t="shared" si="330"/>
        <v>216.39839416012288</v>
      </c>
      <c r="O577" s="135">
        <f t="shared" si="331"/>
        <v>0</v>
      </c>
      <c r="P577" s="135">
        <f t="shared" si="332"/>
        <v>0</v>
      </c>
      <c r="Q577" s="135">
        <f t="shared" si="333"/>
        <v>0</v>
      </c>
      <c r="R577" s="135">
        <f t="shared" si="334"/>
        <v>0</v>
      </c>
      <c r="S577" s="135">
        <f t="shared" si="335"/>
        <v>0</v>
      </c>
      <c r="T577" s="135">
        <f t="shared" si="336"/>
        <v>0</v>
      </c>
      <c r="U577" s="135">
        <f t="shared" si="337"/>
        <v>0</v>
      </c>
      <c r="V577" s="135">
        <f t="shared" si="338"/>
        <v>0</v>
      </c>
      <c r="W577" s="135">
        <f t="shared" si="339"/>
        <v>0</v>
      </c>
      <c r="X577" s="135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6">
        <v>35600</v>
      </c>
      <c r="D578" s="44"/>
      <c r="E578" s="137" t="s">
        <v>343</v>
      </c>
      <c r="G578" s="43">
        <v>1.5</v>
      </c>
      <c r="H578" s="135" t="str">
        <f t="shared" si="325"/>
        <v>Winter Volumes</v>
      </c>
      <c r="I578" s="42">
        <f>'DepExp. Class.'!L$50</f>
        <v>4250.300362500001</v>
      </c>
      <c r="J578" s="135">
        <f t="shared" si="326"/>
        <v>1669.6442786533403</v>
      </c>
      <c r="K578" s="135">
        <f t="shared" si="327"/>
        <v>944.68307043502807</v>
      </c>
      <c r="L578" s="135">
        <f t="shared" si="328"/>
        <v>49.543679382030426</v>
      </c>
      <c r="M578" s="135">
        <f t="shared" si="329"/>
        <v>775.4633904149614</v>
      </c>
      <c r="N578" s="135">
        <f t="shared" si="330"/>
        <v>810.96594361464054</v>
      </c>
      <c r="O578" s="135">
        <f t="shared" si="331"/>
        <v>0</v>
      </c>
      <c r="P578" s="135">
        <f t="shared" si="332"/>
        <v>0</v>
      </c>
      <c r="Q578" s="135">
        <f t="shared" si="333"/>
        <v>0</v>
      </c>
      <c r="R578" s="135">
        <f t="shared" si="334"/>
        <v>0</v>
      </c>
      <c r="S578" s="135">
        <f t="shared" si="335"/>
        <v>0</v>
      </c>
      <c r="T578" s="135">
        <f t="shared" si="336"/>
        <v>0</v>
      </c>
      <c r="U578" s="135">
        <f t="shared" si="337"/>
        <v>0</v>
      </c>
      <c r="V578" s="135">
        <f t="shared" si="338"/>
        <v>0</v>
      </c>
      <c r="W578" s="135">
        <f t="shared" si="339"/>
        <v>0</v>
      </c>
      <c r="X578" s="135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5"/>
      <c r="I579" s="42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356</v>
      </c>
      <c r="E580" s="44"/>
      <c r="G580" s="43"/>
      <c r="H580" s="135"/>
      <c r="I580" s="42">
        <f>'DepExp. Class.'!L$52</f>
        <v>117731.43435183338</v>
      </c>
      <c r="J580" s="135">
        <f>SUM(J562:J578)</f>
        <v>46248.405763862029</v>
      </c>
      <c r="K580" s="135">
        <f t="shared" ref="K580:X580" si="342">SUM(K562:K578)</f>
        <v>26167.30193270191</v>
      </c>
      <c r="L580" s="135">
        <f t="shared" si="342"/>
        <v>1372.3379383199519</v>
      </c>
      <c r="M580" s="135">
        <f t="shared" si="342"/>
        <v>21479.991872195395</v>
      </c>
      <c r="N580" s="135">
        <f t="shared" si="342"/>
        <v>22463.396844754079</v>
      </c>
      <c r="O580" s="135">
        <f t="shared" si="342"/>
        <v>0</v>
      </c>
      <c r="P580" s="135">
        <f t="shared" si="342"/>
        <v>0</v>
      </c>
      <c r="Q580" s="135">
        <f t="shared" si="342"/>
        <v>0</v>
      </c>
      <c r="R580" s="135">
        <f t="shared" si="342"/>
        <v>0</v>
      </c>
      <c r="S580" s="135">
        <f t="shared" si="342"/>
        <v>0</v>
      </c>
      <c r="T580" s="135">
        <f t="shared" si="342"/>
        <v>0</v>
      </c>
      <c r="U580" s="135">
        <f t="shared" si="342"/>
        <v>0</v>
      </c>
      <c r="V580" s="135">
        <f t="shared" si="342"/>
        <v>0</v>
      </c>
      <c r="W580" s="135">
        <f t="shared" si="342"/>
        <v>0</v>
      </c>
      <c r="X580" s="135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5"/>
      <c r="I582" s="42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6">
        <v>36510</v>
      </c>
      <c r="E584" s="44" t="s">
        <v>125</v>
      </c>
      <c r="G584" s="43">
        <v>99</v>
      </c>
      <c r="H584" s="135" t="str">
        <f t="shared" ref="H584:H591" si="343">VLOOKUP($G584,alloc,3)</f>
        <v>-</v>
      </c>
      <c r="I584" s="42">
        <f>'DepExp. Class.'!L$56</f>
        <v>0</v>
      </c>
      <c r="J584" s="135">
        <f t="shared" ref="J584:J591" si="344">$I584*VLOOKUP($G584,alloc,6)</f>
        <v>0</v>
      </c>
      <c r="K584" s="135">
        <f t="shared" ref="K584:K591" si="345">$I584*VLOOKUP($G584,alloc,7)</f>
        <v>0</v>
      </c>
      <c r="L584" s="135">
        <f t="shared" ref="L584:L591" si="346">$I584*VLOOKUP($G584,alloc,8)</f>
        <v>0</v>
      </c>
      <c r="M584" s="135">
        <f t="shared" ref="M584:M591" si="347">$I584*VLOOKUP($G584,alloc,9)</f>
        <v>0</v>
      </c>
      <c r="N584" s="135">
        <f t="shared" ref="N584:N591" si="348">$I584*VLOOKUP($G584,alloc,10)</f>
        <v>0</v>
      </c>
      <c r="O584" s="135">
        <f t="shared" ref="O584:O591" si="349">$I584*VLOOKUP($G584,alloc,11)</f>
        <v>0</v>
      </c>
      <c r="P584" s="135">
        <f t="shared" ref="P584:P591" si="350">$I584*VLOOKUP($G584,alloc,12)</f>
        <v>0</v>
      </c>
      <c r="Q584" s="135">
        <f t="shared" ref="Q584:Q591" si="351">$I584*VLOOKUP($G584,alloc,13)</f>
        <v>0</v>
      </c>
      <c r="R584" s="135">
        <f t="shared" ref="R584:R591" si="352">$I584*VLOOKUP($G584,alloc,14)</f>
        <v>0</v>
      </c>
      <c r="S584" s="135">
        <f t="shared" ref="S584:S591" si="353">$I584*VLOOKUP($G584,alloc,15)</f>
        <v>0</v>
      </c>
      <c r="T584" s="135">
        <f t="shared" ref="T584:T591" si="354">$I584*VLOOKUP($G584,alloc,16)</f>
        <v>0</v>
      </c>
      <c r="U584" s="135">
        <f t="shared" ref="U584:U591" si="355">$I584*VLOOKUP($G584,alloc,17)</f>
        <v>0</v>
      </c>
      <c r="V584" s="135">
        <f t="shared" ref="V584:V591" si="356">$I584*VLOOKUP($G584,alloc,18)</f>
        <v>0</v>
      </c>
      <c r="W584" s="135">
        <f t="shared" ref="W584:W591" si="357">$I584*VLOOKUP($G584,alloc,19)</f>
        <v>0</v>
      </c>
      <c r="X584" s="135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6">
        <v>36520</v>
      </c>
      <c r="E585" s="44" t="s">
        <v>147</v>
      </c>
      <c r="G585" s="43">
        <v>99</v>
      </c>
      <c r="H585" s="135" t="str">
        <f t="shared" si="343"/>
        <v>-</v>
      </c>
      <c r="I585" s="42">
        <f>'DepExp. Class.'!L$57</f>
        <v>0</v>
      </c>
      <c r="J585" s="135">
        <f t="shared" si="344"/>
        <v>0</v>
      </c>
      <c r="K585" s="135">
        <f t="shared" si="345"/>
        <v>0</v>
      </c>
      <c r="L585" s="135">
        <f t="shared" si="346"/>
        <v>0</v>
      </c>
      <c r="M585" s="135">
        <f t="shared" si="347"/>
        <v>0</v>
      </c>
      <c r="N585" s="135">
        <f t="shared" si="348"/>
        <v>0</v>
      </c>
      <c r="O585" s="135">
        <f t="shared" si="349"/>
        <v>0</v>
      </c>
      <c r="P585" s="135">
        <f t="shared" si="350"/>
        <v>0</v>
      </c>
      <c r="Q585" s="135">
        <f t="shared" si="351"/>
        <v>0</v>
      </c>
      <c r="R585" s="135">
        <f t="shared" si="352"/>
        <v>0</v>
      </c>
      <c r="S585" s="135">
        <f t="shared" si="353"/>
        <v>0</v>
      </c>
      <c r="T585" s="135">
        <f t="shared" si="354"/>
        <v>0</v>
      </c>
      <c r="U585" s="135">
        <f t="shared" si="355"/>
        <v>0</v>
      </c>
      <c r="V585" s="135">
        <f t="shared" si="356"/>
        <v>0</v>
      </c>
      <c r="W585" s="135">
        <f t="shared" si="357"/>
        <v>0</v>
      </c>
      <c r="X585" s="135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6">
        <v>36602</v>
      </c>
      <c r="E586" s="137" t="s">
        <v>149</v>
      </c>
      <c r="G586" s="43">
        <v>99</v>
      </c>
      <c r="H586" s="135" t="str">
        <f t="shared" si="343"/>
        <v>-</v>
      </c>
      <c r="I586" s="42">
        <f>'DepExp. Class.'!L$58</f>
        <v>0</v>
      </c>
      <c r="J586" s="135">
        <f t="shared" si="344"/>
        <v>0</v>
      </c>
      <c r="K586" s="135">
        <f t="shared" si="345"/>
        <v>0</v>
      </c>
      <c r="L586" s="135">
        <f t="shared" si="346"/>
        <v>0</v>
      </c>
      <c r="M586" s="135">
        <f t="shared" si="347"/>
        <v>0</v>
      </c>
      <c r="N586" s="135">
        <f t="shared" si="348"/>
        <v>0</v>
      </c>
      <c r="O586" s="135">
        <f t="shared" si="349"/>
        <v>0</v>
      </c>
      <c r="P586" s="135">
        <f t="shared" si="350"/>
        <v>0</v>
      </c>
      <c r="Q586" s="135">
        <f t="shared" si="351"/>
        <v>0</v>
      </c>
      <c r="R586" s="135">
        <f t="shared" si="352"/>
        <v>0</v>
      </c>
      <c r="S586" s="135">
        <f t="shared" si="353"/>
        <v>0</v>
      </c>
      <c r="T586" s="135">
        <f t="shared" si="354"/>
        <v>0</v>
      </c>
      <c r="U586" s="135">
        <f t="shared" si="355"/>
        <v>0</v>
      </c>
      <c r="V586" s="135">
        <f t="shared" si="356"/>
        <v>0</v>
      </c>
      <c r="W586" s="135">
        <f t="shared" si="357"/>
        <v>0</v>
      </c>
      <c r="X586" s="135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6">
        <v>36603</v>
      </c>
      <c r="E587" s="137" t="s">
        <v>281</v>
      </c>
      <c r="G587" s="43">
        <v>99</v>
      </c>
      <c r="H587" s="135" t="str">
        <f t="shared" si="343"/>
        <v>-</v>
      </c>
      <c r="I587" s="42">
        <f>'DepExp. Class.'!L$59</f>
        <v>0</v>
      </c>
      <c r="J587" s="135">
        <f t="shared" si="344"/>
        <v>0</v>
      </c>
      <c r="K587" s="135">
        <f t="shared" si="345"/>
        <v>0</v>
      </c>
      <c r="L587" s="135">
        <f t="shared" si="346"/>
        <v>0</v>
      </c>
      <c r="M587" s="135">
        <f t="shared" si="347"/>
        <v>0</v>
      </c>
      <c r="N587" s="135">
        <f t="shared" si="348"/>
        <v>0</v>
      </c>
      <c r="O587" s="135">
        <f t="shared" si="349"/>
        <v>0</v>
      </c>
      <c r="P587" s="135">
        <f t="shared" si="350"/>
        <v>0</v>
      </c>
      <c r="Q587" s="135">
        <f t="shared" si="351"/>
        <v>0</v>
      </c>
      <c r="R587" s="135">
        <f t="shared" si="352"/>
        <v>0</v>
      </c>
      <c r="S587" s="135">
        <f t="shared" si="353"/>
        <v>0</v>
      </c>
      <c r="T587" s="135">
        <f t="shared" si="354"/>
        <v>0</v>
      </c>
      <c r="U587" s="135">
        <f t="shared" si="355"/>
        <v>0</v>
      </c>
      <c r="V587" s="135">
        <f t="shared" si="356"/>
        <v>0</v>
      </c>
      <c r="W587" s="135">
        <f t="shared" si="357"/>
        <v>0</v>
      </c>
      <c r="X587" s="135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6">
        <v>36700</v>
      </c>
      <c r="E588" s="137" t="s">
        <v>282</v>
      </c>
      <c r="G588" s="43">
        <v>99</v>
      </c>
      <c r="H588" s="135" t="str">
        <f t="shared" si="343"/>
        <v>-</v>
      </c>
      <c r="I588" s="42">
        <f>'DepExp. Class.'!L$60</f>
        <v>0</v>
      </c>
      <c r="J588" s="135">
        <f t="shared" si="344"/>
        <v>0</v>
      </c>
      <c r="K588" s="135">
        <f t="shared" si="345"/>
        <v>0</v>
      </c>
      <c r="L588" s="135">
        <f t="shared" si="346"/>
        <v>0</v>
      </c>
      <c r="M588" s="135">
        <f t="shared" si="347"/>
        <v>0</v>
      </c>
      <c r="N588" s="135">
        <f t="shared" si="348"/>
        <v>0</v>
      </c>
      <c r="O588" s="135">
        <f t="shared" si="349"/>
        <v>0</v>
      </c>
      <c r="P588" s="135">
        <f t="shared" si="350"/>
        <v>0</v>
      </c>
      <c r="Q588" s="135">
        <f t="shared" si="351"/>
        <v>0</v>
      </c>
      <c r="R588" s="135">
        <f t="shared" si="352"/>
        <v>0</v>
      </c>
      <c r="S588" s="135">
        <f t="shared" si="353"/>
        <v>0</v>
      </c>
      <c r="T588" s="135">
        <f t="shared" si="354"/>
        <v>0</v>
      </c>
      <c r="U588" s="135">
        <f t="shared" si="355"/>
        <v>0</v>
      </c>
      <c r="V588" s="135">
        <f t="shared" si="356"/>
        <v>0</v>
      </c>
      <c r="W588" s="135">
        <f t="shared" si="357"/>
        <v>0</v>
      </c>
      <c r="X588" s="135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6">
        <v>36701</v>
      </c>
      <c r="E589" s="137" t="s">
        <v>283</v>
      </c>
      <c r="G589" s="43">
        <v>99</v>
      </c>
      <c r="H589" s="135" t="str">
        <f t="shared" si="343"/>
        <v>-</v>
      </c>
      <c r="I589" s="42">
        <f>'DepExp. Class.'!L$61</f>
        <v>0</v>
      </c>
      <c r="J589" s="135">
        <f t="shared" si="344"/>
        <v>0</v>
      </c>
      <c r="K589" s="135">
        <f t="shared" si="345"/>
        <v>0</v>
      </c>
      <c r="L589" s="135">
        <f t="shared" si="346"/>
        <v>0</v>
      </c>
      <c r="M589" s="135">
        <f t="shared" si="347"/>
        <v>0</v>
      </c>
      <c r="N589" s="135">
        <f t="shared" si="348"/>
        <v>0</v>
      </c>
      <c r="O589" s="135">
        <f t="shared" si="349"/>
        <v>0</v>
      </c>
      <c r="P589" s="135">
        <f t="shared" si="350"/>
        <v>0</v>
      </c>
      <c r="Q589" s="135">
        <f t="shared" si="351"/>
        <v>0</v>
      </c>
      <c r="R589" s="135">
        <f t="shared" si="352"/>
        <v>0</v>
      </c>
      <c r="S589" s="135">
        <f t="shared" si="353"/>
        <v>0</v>
      </c>
      <c r="T589" s="135">
        <f t="shared" si="354"/>
        <v>0</v>
      </c>
      <c r="U589" s="135">
        <f t="shared" si="355"/>
        <v>0</v>
      </c>
      <c r="V589" s="135">
        <f t="shared" si="356"/>
        <v>0</v>
      </c>
      <c r="W589" s="135">
        <f t="shared" si="357"/>
        <v>0</v>
      </c>
      <c r="X589" s="135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6">
        <v>36900</v>
      </c>
      <c r="E590" s="137" t="s">
        <v>284</v>
      </c>
      <c r="G590" s="43">
        <v>99</v>
      </c>
      <c r="H590" s="135" t="str">
        <f t="shared" si="343"/>
        <v>-</v>
      </c>
      <c r="I590" s="42">
        <f>'DepExp. Class.'!L$62</f>
        <v>0</v>
      </c>
      <c r="J590" s="135">
        <f t="shared" si="344"/>
        <v>0</v>
      </c>
      <c r="K590" s="135">
        <f t="shared" si="345"/>
        <v>0</v>
      </c>
      <c r="L590" s="135">
        <f t="shared" si="346"/>
        <v>0</v>
      </c>
      <c r="M590" s="135">
        <f t="shared" si="347"/>
        <v>0</v>
      </c>
      <c r="N590" s="135">
        <f t="shared" si="348"/>
        <v>0</v>
      </c>
      <c r="O590" s="135">
        <f t="shared" si="349"/>
        <v>0</v>
      </c>
      <c r="P590" s="135">
        <f t="shared" si="350"/>
        <v>0</v>
      </c>
      <c r="Q590" s="135">
        <f t="shared" si="351"/>
        <v>0</v>
      </c>
      <c r="R590" s="135">
        <f t="shared" si="352"/>
        <v>0</v>
      </c>
      <c r="S590" s="135">
        <f t="shared" si="353"/>
        <v>0</v>
      </c>
      <c r="T590" s="135">
        <f t="shared" si="354"/>
        <v>0</v>
      </c>
      <c r="U590" s="135">
        <f t="shared" si="355"/>
        <v>0</v>
      </c>
      <c r="V590" s="135">
        <f t="shared" si="356"/>
        <v>0</v>
      </c>
      <c r="W590" s="135">
        <f t="shared" si="357"/>
        <v>0</v>
      </c>
      <c r="X590" s="135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6">
        <v>36901</v>
      </c>
      <c r="E591" s="137" t="s">
        <v>284</v>
      </c>
      <c r="G591" s="43">
        <v>99</v>
      </c>
      <c r="H591" s="135" t="str">
        <f t="shared" si="343"/>
        <v>-</v>
      </c>
      <c r="I591" s="42">
        <f>'DepExp. Class.'!L$63</f>
        <v>0</v>
      </c>
      <c r="J591" s="135">
        <f t="shared" si="344"/>
        <v>0</v>
      </c>
      <c r="K591" s="135">
        <f t="shared" si="345"/>
        <v>0</v>
      </c>
      <c r="L591" s="135">
        <f t="shared" si="346"/>
        <v>0</v>
      </c>
      <c r="M591" s="135">
        <f t="shared" si="347"/>
        <v>0</v>
      </c>
      <c r="N591" s="135">
        <f t="shared" si="348"/>
        <v>0</v>
      </c>
      <c r="O591" s="135">
        <f t="shared" si="349"/>
        <v>0</v>
      </c>
      <c r="P591" s="135">
        <f t="shared" si="350"/>
        <v>0</v>
      </c>
      <c r="Q591" s="135">
        <f t="shared" si="351"/>
        <v>0</v>
      </c>
      <c r="R591" s="135">
        <f t="shared" si="352"/>
        <v>0</v>
      </c>
      <c r="S591" s="135">
        <f t="shared" si="353"/>
        <v>0</v>
      </c>
      <c r="T591" s="135">
        <f t="shared" si="354"/>
        <v>0</v>
      </c>
      <c r="U591" s="135">
        <f t="shared" si="355"/>
        <v>0</v>
      </c>
      <c r="V591" s="135">
        <f t="shared" si="356"/>
        <v>0</v>
      </c>
      <c r="W591" s="135">
        <f t="shared" si="357"/>
        <v>0</v>
      </c>
      <c r="X591" s="135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1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5"/>
      <c r="I593" s="42">
        <f>'DepExp. Class.'!L$65</f>
        <v>0</v>
      </c>
      <c r="J593" s="135">
        <f>SUM(J584:J591)</f>
        <v>0</v>
      </c>
      <c r="K593" s="135">
        <f t="shared" ref="K593:X593" si="360">SUM(K584:K591)</f>
        <v>0</v>
      </c>
      <c r="L593" s="135">
        <f t="shared" si="360"/>
        <v>0</v>
      </c>
      <c r="M593" s="135">
        <f t="shared" si="360"/>
        <v>0</v>
      </c>
      <c r="N593" s="135">
        <f t="shared" si="360"/>
        <v>0</v>
      </c>
      <c r="O593" s="135">
        <f t="shared" si="360"/>
        <v>0</v>
      </c>
      <c r="P593" s="135">
        <f t="shared" si="360"/>
        <v>0</v>
      </c>
      <c r="Q593" s="135">
        <f t="shared" si="360"/>
        <v>0</v>
      </c>
      <c r="R593" s="135">
        <f t="shared" si="360"/>
        <v>0</v>
      </c>
      <c r="S593" s="135">
        <f t="shared" si="360"/>
        <v>0</v>
      </c>
      <c r="T593" s="135">
        <f t="shared" si="360"/>
        <v>0</v>
      </c>
      <c r="U593" s="135">
        <f t="shared" si="360"/>
        <v>0</v>
      </c>
      <c r="V593" s="135">
        <f t="shared" si="360"/>
        <v>0</v>
      </c>
      <c r="W593" s="135">
        <f t="shared" si="360"/>
        <v>0</v>
      </c>
      <c r="X593" s="135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6">
        <v>37400</v>
      </c>
      <c r="E597" s="137" t="s">
        <v>125</v>
      </c>
      <c r="G597" s="43">
        <v>99</v>
      </c>
      <c r="H597" s="135" t="str">
        <f t="shared" ref="H597:H617" si="361">VLOOKUP($G597,alloc,3)</f>
        <v>-</v>
      </c>
      <c r="I597" s="42">
        <f>'DepExp. Class.'!L$69</f>
        <v>0</v>
      </c>
      <c r="J597" s="135">
        <f t="shared" ref="J597:J617" si="362">$I597*VLOOKUP($G597,alloc,6)</f>
        <v>0</v>
      </c>
      <c r="K597" s="135">
        <f t="shared" ref="K597:K617" si="363">$I597*VLOOKUP($G597,alloc,7)</f>
        <v>0</v>
      </c>
      <c r="L597" s="135">
        <f t="shared" ref="L597:L617" si="364">$I597*VLOOKUP($G597,alloc,8)</f>
        <v>0</v>
      </c>
      <c r="M597" s="135">
        <f t="shared" ref="M597:M617" si="365">$I597*VLOOKUP($G597,alloc,9)</f>
        <v>0</v>
      </c>
      <c r="N597" s="135">
        <f t="shared" ref="N597:N617" si="366">$I597*VLOOKUP($G597,alloc,10)</f>
        <v>0</v>
      </c>
      <c r="O597" s="135">
        <f t="shared" ref="O597:O617" si="367">$I597*VLOOKUP($G597,alloc,11)</f>
        <v>0</v>
      </c>
      <c r="P597" s="135">
        <f t="shared" ref="P597:P617" si="368">$I597*VLOOKUP($G597,alloc,12)</f>
        <v>0</v>
      </c>
      <c r="Q597" s="135">
        <f t="shared" ref="Q597:Q617" si="369">$I597*VLOOKUP($G597,alloc,13)</f>
        <v>0</v>
      </c>
      <c r="R597" s="135">
        <f t="shared" ref="R597:R617" si="370">$I597*VLOOKUP($G597,alloc,14)</f>
        <v>0</v>
      </c>
      <c r="S597" s="135">
        <f t="shared" ref="S597:S617" si="371">$I597*VLOOKUP($G597,alloc,15)</f>
        <v>0</v>
      </c>
      <c r="T597" s="135">
        <f t="shared" ref="T597:T617" si="372">$I597*VLOOKUP($G597,alloc,16)</f>
        <v>0</v>
      </c>
      <c r="U597" s="135">
        <f t="shared" ref="U597:U617" si="373">$I597*VLOOKUP($G597,alloc,17)</f>
        <v>0</v>
      </c>
      <c r="V597" s="135">
        <f t="shared" ref="V597:V617" si="374">$I597*VLOOKUP($G597,alloc,18)</f>
        <v>0</v>
      </c>
      <c r="W597" s="135">
        <f t="shared" ref="W597:W617" si="375">$I597*VLOOKUP($G597,alloc,19)</f>
        <v>0</v>
      </c>
      <c r="X597" s="135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6">
        <v>37401</v>
      </c>
      <c r="E598" s="137" t="s">
        <v>285</v>
      </c>
      <c r="G598" s="43">
        <v>99</v>
      </c>
      <c r="H598" s="135" t="str">
        <f t="shared" si="361"/>
        <v>-</v>
      </c>
      <c r="I598" s="42">
        <f>'DepExp. Class.'!L$70</f>
        <v>0</v>
      </c>
      <c r="J598" s="135">
        <f t="shared" si="362"/>
        <v>0</v>
      </c>
      <c r="K598" s="135">
        <f t="shared" si="363"/>
        <v>0</v>
      </c>
      <c r="L598" s="135">
        <f t="shared" si="364"/>
        <v>0</v>
      </c>
      <c r="M598" s="135">
        <f t="shared" si="365"/>
        <v>0</v>
      </c>
      <c r="N598" s="135">
        <f t="shared" si="366"/>
        <v>0</v>
      </c>
      <c r="O598" s="135">
        <f t="shared" si="367"/>
        <v>0</v>
      </c>
      <c r="P598" s="135">
        <f t="shared" si="368"/>
        <v>0</v>
      </c>
      <c r="Q598" s="135">
        <f t="shared" si="369"/>
        <v>0</v>
      </c>
      <c r="R598" s="135">
        <f t="shared" si="370"/>
        <v>0</v>
      </c>
      <c r="S598" s="135">
        <f t="shared" si="371"/>
        <v>0</v>
      </c>
      <c r="T598" s="135">
        <f t="shared" si="372"/>
        <v>0</v>
      </c>
      <c r="U598" s="135">
        <f t="shared" si="373"/>
        <v>0</v>
      </c>
      <c r="V598" s="135">
        <f t="shared" si="374"/>
        <v>0</v>
      </c>
      <c r="W598" s="135">
        <f t="shared" si="375"/>
        <v>0</v>
      </c>
      <c r="X598" s="135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6">
        <v>37402</v>
      </c>
      <c r="E599" s="137" t="s">
        <v>286</v>
      </c>
      <c r="G599" s="43">
        <v>1</v>
      </c>
      <c r="H599" s="135" t="str">
        <f t="shared" si="361"/>
        <v>Mcf</v>
      </c>
      <c r="I599" s="42">
        <f>'DepExp. Class.'!L$71</f>
        <v>0</v>
      </c>
      <c r="J599" s="135">
        <f t="shared" si="362"/>
        <v>0</v>
      </c>
      <c r="K599" s="135">
        <f t="shared" si="363"/>
        <v>0</v>
      </c>
      <c r="L599" s="135">
        <f t="shared" si="364"/>
        <v>0</v>
      </c>
      <c r="M599" s="135">
        <f t="shared" si="365"/>
        <v>0</v>
      </c>
      <c r="N599" s="135">
        <f t="shared" si="366"/>
        <v>0</v>
      </c>
      <c r="O599" s="135">
        <f t="shared" si="367"/>
        <v>0</v>
      </c>
      <c r="P599" s="135">
        <f t="shared" si="368"/>
        <v>0</v>
      </c>
      <c r="Q599" s="135">
        <f t="shared" si="369"/>
        <v>0</v>
      </c>
      <c r="R599" s="135">
        <f t="shared" si="370"/>
        <v>0</v>
      </c>
      <c r="S599" s="135">
        <f t="shared" si="371"/>
        <v>0</v>
      </c>
      <c r="T599" s="135">
        <f t="shared" si="372"/>
        <v>0</v>
      </c>
      <c r="U599" s="135">
        <f t="shared" si="373"/>
        <v>0</v>
      </c>
      <c r="V599" s="135">
        <f t="shared" si="374"/>
        <v>0</v>
      </c>
      <c r="W599" s="135">
        <f t="shared" si="375"/>
        <v>0</v>
      </c>
      <c r="X599" s="135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6">
        <v>37403</v>
      </c>
      <c r="E600" s="137" t="s">
        <v>287</v>
      </c>
      <c r="G600" s="43">
        <v>99</v>
      </c>
      <c r="H600" s="135" t="str">
        <f t="shared" si="361"/>
        <v>-</v>
      </c>
      <c r="I600" s="42">
        <f>'DepExp. Class.'!L$72</f>
        <v>0</v>
      </c>
      <c r="J600" s="135">
        <f t="shared" si="362"/>
        <v>0</v>
      </c>
      <c r="K600" s="135">
        <f t="shared" si="363"/>
        <v>0</v>
      </c>
      <c r="L600" s="135">
        <f t="shared" si="364"/>
        <v>0</v>
      </c>
      <c r="M600" s="135">
        <f t="shared" si="365"/>
        <v>0</v>
      </c>
      <c r="N600" s="135">
        <f t="shared" si="366"/>
        <v>0</v>
      </c>
      <c r="O600" s="135">
        <f t="shared" si="367"/>
        <v>0</v>
      </c>
      <c r="P600" s="135">
        <f t="shared" si="368"/>
        <v>0</v>
      </c>
      <c r="Q600" s="135">
        <f t="shared" si="369"/>
        <v>0</v>
      </c>
      <c r="R600" s="135">
        <f t="shared" si="370"/>
        <v>0</v>
      </c>
      <c r="S600" s="135">
        <f t="shared" si="371"/>
        <v>0</v>
      </c>
      <c r="T600" s="135">
        <f t="shared" si="372"/>
        <v>0</v>
      </c>
      <c r="U600" s="135">
        <f t="shared" si="373"/>
        <v>0</v>
      </c>
      <c r="V600" s="135">
        <f t="shared" si="374"/>
        <v>0</v>
      </c>
      <c r="W600" s="135">
        <f t="shared" si="375"/>
        <v>0</v>
      </c>
      <c r="X600" s="135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6">
        <v>37500</v>
      </c>
      <c r="E601" s="137" t="s">
        <v>149</v>
      </c>
      <c r="G601" s="43">
        <v>1</v>
      </c>
      <c r="H601" s="135" t="str">
        <f t="shared" si="361"/>
        <v>Mcf</v>
      </c>
      <c r="I601" s="42">
        <f>'DepExp. Class.'!L$73</f>
        <v>0</v>
      </c>
      <c r="J601" s="135">
        <f t="shared" si="362"/>
        <v>0</v>
      </c>
      <c r="K601" s="135">
        <f t="shared" si="363"/>
        <v>0</v>
      </c>
      <c r="L601" s="135">
        <f t="shared" si="364"/>
        <v>0</v>
      </c>
      <c r="M601" s="135">
        <f t="shared" si="365"/>
        <v>0</v>
      </c>
      <c r="N601" s="135">
        <f t="shared" si="366"/>
        <v>0</v>
      </c>
      <c r="O601" s="135">
        <f t="shared" si="367"/>
        <v>0</v>
      </c>
      <c r="P601" s="135">
        <f t="shared" si="368"/>
        <v>0</v>
      </c>
      <c r="Q601" s="135">
        <f t="shared" si="369"/>
        <v>0</v>
      </c>
      <c r="R601" s="135">
        <f t="shared" si="370"/>
        <v>0</v>
      </c>
      <c r="S601" s="135">
        <f t="shared" si="371"/>
        <v>0</v>
      </c>
      <c r="T601" s="135">
        <f t="shared" si="372"/>
        <v>0</v>
      </c>
      <c r="U601" s="135">
        <f t="shared" si="373"/>
        <v>0</v>
      </c>
      <c r="V601" s="135">
        <f t="shared" si="374"/>
        <v>0</v>
      </c>
      <c r="W601" s="135">
        <f t="shared" si="375"/>
        <v>0</v>
      </c>
      <c r="X601" s="135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6">
        <v>37501</v>
      </c>
      <c r="E602" s="137" t="s">
        <v>288</v>
      </c>
      <c r="G602" s="43">
        <v>1</v>
      </c>
      <c r="H602" s="135" t="str">
        <f t="shared" si="361"/>
        <v>Mcf</v>
      </c>
      <c r="I602" s="42">
        <f>'DepExp. Class.'!L$74</f>
        <v>0</v>
      </c>
      <c r="J602" s="135">
        <f t="shared" si="362"/>
        <v>0</v>
      </c>
      <c r="K602" s="135">
        <f t="shared" si="363"/>
        <v>0</v>
      </c>
      <c r="L602" s="135">
        <f t="shared" si="364"/>
        <v>0</v>
      </c>
      <c r="M602" s="135">
        <f t="shared" si="365"/>
        <v>0</v>
      </c>
      <c r="N602" s="135">
        <f t="shared" si="366"/>
        <v>0</v>
      </c>
      <c r="O602" s="135">
        <f t="shared" si="367"/>
        <v>0</v>
      </c>
      <c r="P602" s="135">
        <f t="shared" si="368"/>
        <v>0</v>
      </c>
      <c r="Q602" s="135">
        <f t="shared" si="369"/>
        <v>0</v>
      </c>
      <c r="R602" s="135">
        <f t="shared" si="370"/>
        <v>0</v>
      </c>
      <c r="S602" s="135">
        <f t="shared" si="371"/>
        <v>0</v>
      </c>
      <c r="T602" s="135">
        <f t="shared" si="372"/>
        <v>0</v>
      </c>
      <c r="U602" s="135">
        <f t="shared" si="373"/>
        <v>0</v>
      </c>
      <c r="V602" s="135">
        <f t="shared" si="374"/>
        <v>0</v>
      </c>
      <c r="W602" s="135">
        <f t="shared" si="375"/>
        <v>0</v>
      </c>
      <c r="X602" s="135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6">
        <v>37502</v>
      </c>
      <c r="E603" s="137" t="s">
        <v>286</v>
      </c>
      <c r="G603" s="43">
        <v>1</v>
      </c>
      <c r="H603" s="135" t="str">
        <f t="shared" si="361"/>
        <v>Mcf</v>
      </c>
      <c r="I603" s="42">
        <f>'DepExp. Class.'!L$75</f>
        <v>0</v>
      </c>
      <c r="J603" s="135">
        <f t="shared" si="362"/>
        <v>0</v>
      </c>
      <c r="K603" s="135">
        <f t="shared" si="363"/>
        <v>0</v>
      </c>
      <c r="L603" s="135">
        <f t="shared" si="364"/>
        <v>0</v>
      </c>
      <c r="M603" s="135">
        <f t="shared" si="365"/>
        <v>0</v>
      </c>
      <c r="N603" s="135">
        <f t="shared" si="366"/>
        <v>0</v>
      </c>
      <c r="O603" s="135">
        <f t="shared" si="367"/>
        <v>0</v>
      </c>
      <c r="P603" s="135">
        <f t="shared" si="368"/>
        <v>0</v>
      </c>
      <c r="Q603" s="135">
        <f t="shared" si="369"/>
        <v>0</v>
      </c>
      <c r="R603" s="135">
        <f t="shared" si="370"/>
        <v>0</v>
      </c>
      <c r="S603" s="135">
        <f t="shared" si="371"/>
        <v>0</v>
      </c>
      <c r="T603" s="135">
        <f t="shared" si="372"/>
        <v>0</v>
      </c>
      <c r="U603" s="135">
        <f t="shared" si="373"/>
        <v>0</v>
      </c>
      <c r="V603" s="135">
        <f t="shared" si="374"/>
        <v>0</v>
      </c>
      <c r="W603" s="135">
        <f t="shared" si="375"/>
        <v>0</v>
      </c>
      <c r="X603" s="135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6">
        <v>37503</v>
      </c>
      <c r="E604" s="137" t="s">
        <v>289</v>
      </c>
      <c r="G604" s="43">
        <v>1</v>
      </c>
      <c r="H604" s="135" t="str">
        <f t="shared" si="361"/>
        <v>Mcf</v>
      </c>
      <c r="I604" s="42">
        <f>'DepExp. Class.'!L$76</f>
        <v>0</v>
      </c>
      <c r="J604" s="135">
        <f t="shared" si="362"/>
        <v>0</v>
      </c>
      <c r="K604" s="135">
        <f t="shared" si="363"/>
        <v>0</v>
      </c>
      <c r="L604" s="135">
        <f t="shared" si="364"/>
        <v>0</v>
      </c>
      <c r="M604" s="135">
        <f t="shared" si="365"/>
        <v>0</v>
      </c>
      <c r="N604" s="135">
        <f t="shared" si="366"/>
        <v>0</v>
      </c>
      <c r="O604" s="135">
        <f t="shared" si="367"/>
        <v>0</v>
      </c>
      <c r="P604" s="135">
        <f t="shared" si="368"/>
        <v>0</v>
      </c>
      <c r="Q604" s="135">
        <f t="shared" si="369"/>
        <v>0</v>
      </c>
      <c r="R604" s="135">
        <f t="shared" si="370"/>
        <v>0</v>
      </c>
      <c r="S604" s="135">
        <f t="shared" si="371"/>
        <v>0</v>
      </c>
      <c r="T604" s="135">
        <f t="shared" si="372"/>
        <v>0</v>
      </c>
      <c r="U604" s="135">
        <f t="shared" si="373"/>
        <v>0</v>
      </c>
      <c r="V604" s="135">
        <f t="shared" si="374"/>
        <v>0</v>
      </c>
      <c r="W604" s="135">
        <f t="shared" si="375"/>
        <v>0</v>
      </c>
      <c r="X604" s="135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6">
        <v>37600</v>
      </c>
      <c r="E605" s="137" t="s">
        <v>282</v>
      </c>
      <c r="G605" s="43">
        <v>1</v>
      </c>
      <c r="H605" s="135" t="str">
        <f t="shared" si="361"/>
        <v>Mcf</v>
      </c>
      <c r="I605" s="42">
        <f>'DepExp. Class.'!L$77</f>
        <v>0</v>
      </c>
      <c r="J605" s="135">
        <f t="shared" si="362"/>
        <v>0</v>
      </c>
      <c r="K605" s="135">
        <f t="shared" si="363"/>
        <v>0</v>
      </c>
      <c r="L605" s="135">
        <f t="shared" si="364"/>
        <v>0</v>
      </c>
      <c r="M605" s="135">
        <f t="shared" si="365"/>
        <v>0</v>
      </c>
      <c r="N605" s="135">
        <f t="shared" si="366"/>
        <v>0</v>
      </c>
      <c r="O605" s="135">
        <f t="shared" si="367"/>
        <v>0</v>
      </c>
      <c r="P605" s="135">
        <f t="shared" si="368"/>
        <v>0</v>
      </c>
      <c r="Q605" s="135">
        <f t="shared" si="369"/>
        <v>0</v>
      </c>
      <c r="R605" s="135">
        <f t="shared" si="370"/>
        <v>0</v>
      </c>
      <c r="S605" s="135">
        <f t="shared" si="371"/>
        <v>0</v>
      </c>
      <c r="T605" s="135">
        <f t="shared" si="372"/>
        <v>0</v>
      </c>
      <c r="U605" s="135">
        <f t="shared" si="373"/>
        <v>0</v>
      </c>
      <c r="V605" s="135">
        <f t="shared" si="374"/>
        <v>0</v>
      </c>
      <c r="W605" s="135">
        <f t="shared" si="375"/>
        <v>0</v>
      </c>
      <c r="X605" s="135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6">
        <v>37601</v>
      </c>
      <c r="E606" s="137" t="s">
        <v>283</v>
      </c>
      <c r="G606" s="43">
        <v>1</v>
      </c>
      <c r="H606" s="135" t="str">
        <f t="shared" si="361"/>
        <v>Mcf</v>
      </c>
      <c r="I606" s="42">
        <f>'DepExp. Class.'!L$78</f>
        <v>0</v>
      </c>
      <c r="J606" s="135">
        <f t="shared" si="362"/>
        <v>0</v>
      </c>
      <c r="K606" s="135">
        <f t="shared" si="363"/>
        <v>0</v>
      </c>
      <c r="L606" s="135">
        <f t="shared" si="364"/>
        <v>0</v>
      </c>
      <c r="M606" s="135">
        <f t="shared" si="365"/>
        <v>0</v>
      </c>
      <c r="N606" s="135">
        <f t="shared" si="366"/>
        <v>0</v>
      </c>
      <c r="O606" s="135">
        <f t="shared" si="367"/>
        <v>0</v>
      </c>
      <c r="P606" s="135">
        <f t="shared" si="368"/>
        <v>0</v>
      </c>
      <c r="Q606" s="135">
        <f t="shared" si="369"/>
        <v>0</v>
      </c>
      <c r="R606" s="135">
        <f t="shared" si="370"/>
        <v>0</v>
      </c>
      <c r="S606" s="135">
        <f t="shared" si="371"/>
        <v>0</v>
      </c>
      <c r="T606" s="135">
        <f t="shared" si="372"/>
        <v>0</v>
      </c>
      <c r="U606" s="135">
        <f t="shared" si="373"/>
        <v>0</v>
      </c>
      <c r="V606" s="135">
        <f t="shared" si="374"/>
        <v>0</v>
      </c>
      <c r="W606" s="135">
        <f t="shared" si="375"/>
        <v>0</v>
      </c>
      <c r="X606" s="135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6">
        <v>37602</v>
      </c>
      <c r="E607" s="137" t="s">
        <v>290</v>
      </c>
      <c r="G607" s="43">
        <v>1</v>
      </c>
      <c r="H607" s="135" t="str">
        <f t="shared" si="361"/>
        <v>Mcf</v>
      </c>
      <c r="I607" s="42">
        <f>'DepExp. Class.'!L$79</f>
        <v>0</v>
      </c>
      <c r="J607" s="135">
        <f t="shared" si="362"/>
        <v>0</v>
      </c>
      <c r="K607" s="135">
        <f t="shared" si="363"/>
        <v>0</v>
      </c>
      <c r="L607" s="135">
        <f t="shared" si="364"/>
        <v>0</v>
      </c>
      <c r="M607" s="135">
        <f t="shared" si="365"/>
        <v>0</v>
      </c>
      <c r="N607" s="135">
        <f t="shared" si="366"/>
        <v>0</v>
      </c>
      <c r="O607" s="135">
        <f t="shared" si="367"/>
        <v>0</v>
      </c>
      <c r="P607" s="135">
        <f t="shared" si="368"/>
        <v>0</v>
      </c>
      <c r="Q607" s="135">
        <f t="shared" si="369"/>
        <v>0</v>
      </c>
      <c r="R607" s="135">
        <f t="shared" si="370"/>
        <v>0</v>
      </c>
      <c r="S607" s="135">
        <f t="shared" si="371"/>
        <v>0</v>
      </c>
      <c r="T607" s="135">
        <f t="shared" si="372"/>
        <v>0</v>
      </c>
      <c r="U607" s="135">
        <f t="shared" si="373"/>
        <v>0</v>
      </c>
      <c r="V607" s="135">
        <f t="shared" si="374"/>
        <v>0</v>
      </c>
      <c r="W607" s="135">
        <f t="shared" si="375"/>
        <v>0</v>
      </c>
      <c r="X607" s="135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6">
        <v>37800</v>
      </c>
      <c r="E608" s="137" t="s">
        <v>291</v>
      </c>
      <c r="G608" s="43">
        <v>1</v>
      </c>
      <c r="H608" s="135" t="str">
        <f t="shared" si="361"/>
        <v>Mcf</v>
      </c>
      <c r="I608" s="42">
        <f>'DepExp. Class.'!L$80</f>
        <v>0</v>
      </c>
      <c r="J608" s="135">
        <f t="shared" si="362"/>
        <v>0</v>
      </c>
      <c r="K608" s="135">
        <f t="shared" si="363"/>
        <v>0</v>
      </c>
      <c r="L608" s="135">
        <f t="shared" si="364"/>
        <v>0</v>
      </c>
      <c r="M608" s="135">
        <f t="shared" si="365"/>
        <v>0</v>
      </c>
      <c r="N608" s="135">
        <f t="shared" si="366"/>
        <v>0</v>
      </c>
      <c r="O608" s="135">
        <f t="shared" si="367"/>
        <v>0</v>
      </c>
      <c r="P608" s="135">
        <f t="shared" si="368"/>
        <v>0</v>
      </c>
      <c r="Q608" s="135">
        <f t="shared" si="369"/>
        <v>0</v>
      </c>
      <c r="R608" s="135">
        <f t="shared" si="370"/>
        <v>0</v>
      </c>
      <c r="S608" s="135">
        <f t="shared" si="371"/>
        <v>0</v>
      </c>
      <c r="T608" s="135">
        <f t="shared" si="372"/>
        <v>0</v>
      </c>
      <c r="U608" s="135">
        <f t="shared" si="373"/>
        <v>0</v>
      </c>
      <c r="V608" s="135">
        <f t="shared" si="374"/>
        <v>0</v>
      </c>
      <c r="W608" s="135">
        <f t="shared" si="375"/>
        <v>0</v>
      </c>
      <c r="X608" s="135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6">
        <v>37900</v>
      </c>
      <c r="E609" s="137" t="s">
        <v>292</v>
      </c>
      <c r="G609" s="43">
        <v>1</v>
      </c>
      <c r="H609" s="135" t="str">
        <f t="shared" si="361"/>
        <v>Mcf</v>
      </c>
      <c r="I609" s="42">
        <f>'DepExp. Class.'!L$81</f>
        <v>0</v>
      </c>
      <c r="J609" s="135">
        <f t="shared" si="362"/>
        <v>0</v>
      </c>
      <c r="K609" s="135">
        <f t="shared" si="363"/>
        <v>0</v>
      </c>
      <c r="L609" s="135">
        <f t="shared" si="364"/>
        <v>0</v>
      </c>
      <c r="M609" s="135">
        <f t="shared" si="365"/>
        <v>0</v>
      </c>
      <c r="N609" s="135">
        <f t="shared" si="366"/>
        <v>0</v>
      </c>
      <c r="O609" s="135">
        <f t="shared" si="367"/>
        <v>0</v>
      </c>
      <c r="P609" s="135">
        <f t="shared" si="368"/>
        <v>0</v>
      </c>
      <c r="Q609" s="135">
        <f t="shared" si="369"/>
        <v>0</v>
      </c>
      <c r="R609" s="135">
        <f t="shared" si="370"/>
        <v>0</v>
      </c>
      <c r="S609" s="135">
        <f t="shared" si="371"/>
        <v>0</v>
      </c>
      <c r="T609" s="135">
        <f t="shared" si="372"/>
        <v>0</v>
      </c>
      <c r="U609" s="135">
        <f t="shared" si="373"/>
        <v>0</v>
      </c>
      <c r="V609" s="135">
        <f t="shared" si="374"/>
        <v>0</v>
      </c>
      <c r="W609" s="135">
        <f t="shared" si="375"/>
        <v>0</v>
      </c>
      <c r="X609" s="135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6">
        <v>37905</v>
      </c>
      <c r="E610" s="137" t="s">
        <v>293</v>
      </c>
      <c r="G610" s="43">
        <v>1</v>
      </c>
      <c r="H610" s="135" t="str">
        <f t="shared" si="361"/>
        <v>Mcf</v>
      </c>
      <c r="I610" s="42">
        <f>'DepExp. Class.'!L$82</f>
        <v>0</v>
      </c>
      <c r="J610" s="135">
        <f t="shared" si="362"/>
        <v>0</v>
      </c>
      <c r="K610" s="135">
        <f t="shared" si="363"/>
        <v>0</v>
      </c>
      <c r="L610" s="135">
        <f t="shared" si="364"/>
        <v>0</v>
      </c>
      <c r="M610" s="135">
        <f t="shared" si="365"/>
        <v>0</v>
      </c>
      <c r="N610" s="135">
        <f t="shared" si="366"/>
        <v>0</v>
      </c>
      <c r="O610" s="135">
        <f t="shared" si="367"/>
        <v>0</v>
      </c>
      <c r="P610" s="135">
        <f t="shared" si="368"/>
        <v>0</v>
      </c>
      <c r="Q610" s="135">
        <f t="shared" si="369"/>
        <v>0</v>
      </c>
      <c r="R610" s="135">
        <f t="shared" si="370"/>
        <v>0</v>
      </c>
      <c r="S610" s="135">
        <f t="shared" si="371"/>
        <v>0</v>
      </c>
      <c r="T610" s="135">
        <f t="shared" si="372"/>
        <v>0</v>
      </c>
      <c r="U610" s="135">
        <f t="shared" si="373"/>
        <v>0</v>
      </c>
      <c r="V610" s="135">
        <f t="shared" si="374"/>
        <v>0</v>
      </c>
      <c r="W610" s="135">
        <f t="shared" si="375"/>
        <v>0</v>
      </c>
      <c r="X610" s="135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6">
        <v>38000</v>
      </c>
      <c r="E611" s="137" t="s">
        <v>52</v>
      </c>
      <c r="G611" s="43">
        <v>99</v>
      </c>
      <c r="H611" s="135" t="str">
        <f t="shared" si="361"/>
        <v>-</v>
      </c>
      <c r="I611" s="42">
        <f>'DepExp. Class.'!L$83</f>
        <v>0</v>
      </c>
      <c r="J611" s="135">
        <f t="shared" si="362"/>
        <v>0</v>
      </c>
      <c r="K611" s="135">
        <f t="shared" si="363"/>
        <v>0</v>
      </c>
      <c r="L611" s="135">
        <f t="shared" si="364"/>
        <v>0</v>
      </c>
      <c r="M611" s="135">
        <f t="shared" si="365"/>
        <v>0</v>
      </c>
      <c r="N611" s="135">
        <f t="shared" si="366"/>
        <v>0</v>
      </c>
      <c r="O611" s="135">
        <f t="shared" si="367"/>
        <v>0</v>
      </c>
      <c r="P611" s="135">
        <f t="shared" si="368"/>
        <v>0</v>
      </c>
      <c r="Q611" s="135">
        <f t="shared" si="369"/>
        <v>0</v>
      </c>
      <c r="R611" s="135">
        <f t="shared" si="370"/>
        <v>0</v>
      </c>
      <c r="S611" s="135">
        <f t="shared" si="371"/>
        <v>0</v>
      </c>
      <c r="T611" s="135">
        <f t="shared" si="372"/>
        <v>0</v>
      </c>
      <c r="U611" s="135">
        <f t="shared" si="373"/>
        <v>0</v>
      </c>
      <c r="V611" s="135">
        <f t="shared" si="374"/>
        <v>0</v>
      </c>
      <c r="W611" s="135">
        <f t="shared" si="375"/>
        <v>0</v>
      </c>
      <c r="X611" s="135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6">
        <v>38100</v>
      </c>
      <c r="E612" s="137" t="s">
        <v>51</v>
      </c>
      <c r="G612" s="43">
        <v>99</v>
      </c>
      <c r="H612" s="135" t="str">
        <f t="shared" si="361"/>
        <v>-</v>
      </c>
      <c r="I612" s="42">
        <f>'DepExp. Class.'!L$84</f>
        <v>0</v>
      </c>
      <c r="J612" s="135">
        <f t="shared" si="362"/>
        <v>0</v>
      </c>
      <c r="K612" s="135">
        <f t="shared" si="363"/>
        <v>0</v>
      </c>
      <c r="L612" s="135">
        <f t="shared" si="364"/>
        <v>0</v>
      </c>
      <c r="M612" s="135">
        <f t="shared" si="365"/>
        <v>0</v>
      </c>
      <c r="N612" s="135">
        <f t="shared" si="366"/>
        <v>0</v>
      </c>
      <c r="O612" s="135">
        <f t="shared" si="367"/>
        <v>0</v>
      </c>
      <c r="P612" s="135">
        <f t="shared" si="368"/>
        <v>0</v>
      </c>
      <c r="Q612" s="135">
        <f t="shared" si="369"/>
        <v>0</v>
      </c>
      <c r="R612" s="135">
        <f t="shared" si="370"/>
        <v>0</v>
      </c>
      <c r="S612" s="135">
        <f t="shared" si="371"/>
        <v>0</v>
      </c>
      <c r="T612" s="135">
        <f t="shared" si="372"/>
        <v>0</v>
      </c>
      <c r="U612" s="135">
        <f t="shared" si="373"/>
        <v>0</v>
      </c>
      <c r="V612" s="135">
        <f t="shared" si="374"/>
        <v>0</v>
      </c>
      <c r="W612" s="135">
        <f t="shared" si="375"/>
        <v>0</v>
      </c>
      <c r="X612" s="135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6">
        <v>38200</v>
      </c>
      <c r="E613" s="137" t="s">
        <v>294</v>
      </c>
      <c r="G613" s="43">
        <v>99</v>
      </c>
      <c r="H613" s="135" t="str">
        <f t="shared" si="361"/>
        <v>-</v>
      </c>
      <c r="I613" s="42">
        <f>'DepExp. Class.'!L$85</f>
        <v>0</v>
      </c>
      <c r="J613" s="135">
        <f t="shared" si="362"/>
        <v>0</v>
      </c>
      <c r="K613" s="135">
        <f t="shared" si="363"/>
        <v>0</v>
      </c>
      <c r="L613" s="135">
        <f t="shared" si="364"/>
        <v>0</v>
      </c>
      <c r="M613" s="135">
        <f t="shared" si="365"/>
        <v>0</v>
      </c>
      <c r="N613" s="135">
        <f t="shared" si="366"/>
        <v>0</v>
      </c>
      <c r="O613" s="135">
        <f t="shared" si="367"/>
        <v>0</v>
      </c>
      <c r="P613" s="135">
        <f t="shared" si="368"/>
        <v>0</v>
      </c>
      <c r="Q613" s="135">
        <f t="shared" si="369"/>
        <v>0</v>
      </c>
      <c r="R613" s="135">
        <f t="shared" si="370"/>
        <v>0</v>
      </c>
      <c r="S613" s="135">
        <f t="shared" si="371"/>
        <v>0</v>
      </c>
      <c r="T613" s="135">
        <f t="shared" si="372"/>
        <v>0</v>
      </c>
      <c r="U613" s="135">
        <f t="shared" si="373"/>
        <v>0</v>
      </c>
      <c r="V613" s="135">
        <f t="shared" si="374"/>
        <v>0</v>
      </c>
      <c r="W613" s="135">
        <f t="shared" si="375"/>
        <v>0</v>
      </c>
      <c r="X613" s="135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6">
        <v>38300</v>
      </c>
      <c r="E614" s="137" t="s">
        <v>295</v>
      </c>
      <c r="G614" s="43">
        <v>99</v>
      </c>
      <c r="H614" s="135" t="str">
        <f t="shared" si="361"/>
        <v>-</v>
      </c>
      <c r="I614" s="42">
        <f>'DepExp. Class.'!L$86</f>
        <v>0</v>
      </c>
      <c r="J614" s="135">
        <f t="shared" si="362"/>
        <v>0</v>
      </c>
      <c r="K614" s="135">
        <f t="shared" si="363"/>
        <v>0</v>
      </c>
      <c r="L614" s="135">
        <f t="shared" si="364"/>
        <v>0</v>
      </c>
      <c r="M614" s="135">
        <f t="shared" si="365"/>
        <v>0</v>
      </c>
      <c r="N614" s="135">
        <f t="shared" si="366"/>
        <v>0</v>
      </c>
      <c r="O614" s="135">
        <f t="shared" si="367"/>
        <v>0</v>
      </c>
      <c r="P614" s="135">
        <f t="shared" si="368"/>
        <v>0</v>
      </c>
      <c r="Q614" s="135">
        <f t="shared" si="369"/>
        <v>0</v>
      </c>
      <c r="R614" s="135">
        <f t="shared" si="370"/>
        <v>0</v>
      </c>
      <c r="S614" s="135">
        <f t="shared" si="371"/>
        <v>0</v>
      </c>
      <c r="T614" s="135">
        <f t="shared" si="372"/>
        <v>0</v>
      </c>
      <c r="U614" s="135">
        <f t="shared" si="373"/>
        <v>0</v>
      </c>
      <c r="V614" s="135">
        <f t="shared" si="374"/>
        <v>0</v>
      </c>
      <c r="W614" s="135">
        <f t="shared" si="375"/>
        <v>0</v>
      </c>
      <c r="X614" s="135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6">
        <v>38400</v>
      </c>
      <c r="E615" s="137" t="s">
        <v>296</v>
      </c>
      <c r="G615" s="43">
        <v>99</v>
      </c>
      <c r="H615" s="135" t="str">
        <f t="shared" si="361"/>
        <v>-</v>
      </c>
      <c r="I615" s="42">
        <f>'DepExp. Class.'!L$87</f>
        <v>0</v>
      </c>
      <c r="J615" s="135">
        <f t="shared" si="362"/>
        <v>0</v>
      </c>
      <c r="K615" s="135">
        <f t="shared" si="363"/>
        <v>0</v>
      </c>
      <c r="L615" s="135">
        <f t="shared" si="364"/>
        <v>0</v>
      </c>
      <c r="M615" s="135">
        <f t="shared" si="365"/>
        <v>0</v>
      </c>
      <c r="N615" s="135">
        <f t="shared" si="366"/>
        <v>0</v>
      </c>
      <c r="O615" s="135">
        <f t="shared" si="367"/>
        <v>0</v>
      </c>
      <c r="P615" s="135">
        <f t="shared" si="368"/>
        <v>0</v>
      </c>
      <c r="Q615" s="135">
        <f t="shared" si="369"/>
        <v>0</v>
      </c>
      <c r="R615" s="135">
        <f t="shared" si="370"/>
        <v>0</v>
      </c>
      <c r="S615" s="135">
        <f t="shared" si="371"/>
        <v>0</v>
      </c>
      <c r="T615" s="135">
        <f t="shared" si="372"/>
        <v>0</v>
      </c>
      <c r="U615" s="135">
        <f t="shared" si="373"/>
        <v>0</v>
      </c>
      <c r="V615" s="135">
        <f t="shared" si="374"/>
        <v>0</v>
      </c>
      <c r="W615" s="135">
        <f t="shared" si="375"/>
        <v>0</v>
      </c>
      <c r="X615" s="135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6">
        <v>38500</v>
      </c>
      <c r="E616" s="137" t="s">
        <v>297</v>
      </c>
      <c r="G616" s="43">
        <v>99</v>
      </c>
      <c r="H616" s="135" t="str">
        <f t="shared" si="361"/>
        <v>-</v>
      </c>
      <c r="I616" s="42">
        <f>'DepExp. Class.'!L$88</f>
        <v>0</v>
      </c>
      <c r="J616" s="135">
        <f t="shared" si="362"/>
        <v>0</v>
      </c>
      <c r="K616" s="135">
        <f t="shared" si="363"/>
        <v>0</v>
      </c>
      <c r="L616" s="135">
        <f t="shared" si="364"/>
        <v>0</v>
      </c>
      <c r="M616" s="135">
        <f t="shared" si="365"/>
        <v>0</v>
      </c>
      <c r="N616" s="135">
        <f t="shared" si="366"/>
        <v>0</v>
      </c>
      <c r="O616" s="135">
        <f t="shared" si="367"/>
        <v>0</v>
      </c>
      <c r="P616" s="135">
        <f t="shared" si="368"/>
        <v>0</v>
      </c>
      <c r="Q616" s="135">
        <f t="shared" si="369"/>
        <v>0</v>
      </c>
      <c r="R616" s="135">
        <f t="shared" si="370"/>
        <v>0</v>
      </c>
      <c r="S616" s="135">
        <f t="shared" si="371"/>
        <v>0</v>
      </c>
      <c r="T616" s="135">
        <f t="shared" si="372"/>
        <v>0</v>
      </c>
      <c r="U616" s="135">
        <f t="shared" si="373"/>
        <v>0</v>
      </c>
      <c r="V616" s="135">
        <f t="shared" si="374"/>
        <v>0</v>
      </c>
      <c r="W616" s="135">
        <f t="shared" si="375"/>
        <v>0</v>
      </c>
      <c r="X616" s="135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6">
        <v>38600</v>
      </c>
      <c r="E617" s="137" t="s">
        <v>298</v>
      </c>
      <c r="G617" s="43">
        <v>99</v>
      </c>
      <c r="H617" s="135" t="str">
        <f t="shared" si="361"/>
        <v>-</v>
      </c>
      <c r="I617" s="42">
        <f>'DepExp. Class.'!L$89</f>
        <v>0</v>
      </c>
      <c r="J617" s="135">
        <f t="shared" si="362"/>
        <v>0</v>
      </c>
      <c r="K617" s="135">
        <f t="shared" si="363"/>
        <v>0</v>
      </c>
      <c r="L617" s="135">
        <f t="shared" si="364"/>
        <v>0</v>
      </c>
      <c r="M617" s="135">
        <f t="shared" si="365"/>
        <v>0</v>
      </c>
      <c r="N617" s="135">
        <f t="shared" si="366"/>
        <v>0</v>
      </c>
      <c r="O617" s="135">
        <f t="shared" si="367"/>
        <v>0</v>
      </c>
      <c r="P617" s="135">
        <f t="shared" si="368"/>
        <v>0</v>
      </c>
      <c r="Q617" s="135">
        <f t="shared" si="369"/>
        <v>0</v>
      </c>
      <c r="R617" s="135">
        <f t="shared" si="370"/>
        <v>0</v>
      </c>
      <c r="S617" s="135">
        <f t="shared" si="371"/>
        <v>0</v>
      </c>
      <c r="T617" s="135">
        <f t="shared" si="372"/>
        <v>0</v>
      </c>
      <c r="U617" s="135">
        <f t="shared" si="373"/>
        <v>0</v>
      </c>
      <c r="V617" s="135">
        <f t="shared" si="374"/>
        <v>0</v>
      </c>
      <c r="W617" s="135">
        <f t="shared" si="375"/>
        <v>0</v>
      </c>
      <c r="X617" s="135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5"/>
      <c r="I618" s="42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8"/>
      <c r="H619" s="44"/>
      <c r="I619" s="42">
        <f>'DepExp. Class.'!L$91</f>
        <v>0</v>
      </c>
      <c r="J619" s="135">
        <f>SUM(J597:J617)</f>
        <v>0</v>
      </c>
      <c r="K619" s="135">
        <f t="shared" ref="K619:X619" si="379">SUM(K597:K617)</f>
        <v>0</v>
      </c>
      <c r="L619" s="135">
        <f t="shared" si="379"/>
        <v>0</v>
      </c>
      <c r="M619" s="135">
        <f t="shared" si="379"/>
        <v>0</v>
      </c>
      <c r="N619" s="135">
        <f t="shared" si="379"/>
        <v>0</v>
      </c>
      <c r="O619" s="135">
        <f t="shared" si="379"/>
        <v>0</v>
      </c>
      <c r="P619" s="135">
        <f t="shared" si="379"/>
        <v>0</v>
      </c>
      <c r="Q619" s="135">
        <f t="shared" si="379"/>
        <v>0</v>
      </c>
      <c r="R619" s="135">
        <f t="shared" si="379"/>
        <v>0</v>
      </c>
      <c r="S619" s="135">
        <f t="shared" si="379"/>
        <v>0</v>
      </c>
      <c r="T619" s="135">
        <f t="shared" si="379"/>
        <v>0</v>
      </c>
      <c r="U619" s="135">
        <f t="shared" si="379"/>
        <v>0</v>
      </c>
      <c r="V619" s="135">
        <f t="shared" si="379"/>
        <v>0</v>
      </c>
      <c r="W619" s="135">
        <f t="shared" si="379"/>
        <v>0</v>
      </c>
      <c r="X619" s="135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8"/>
      <c r="H620" s="44"/>
      <c r="I620" s="44"/>
      <c r="J620" s="44"/>
      <c r="K620" s="44"/>
      <c r="L620" s="44"/>
      <c r="M620" s="44"/>
      <c r="N620" s="131"/>
      <c r="O620" s="131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8"/>
      <c r="H621" s="44"/>
      <c r="I621" s="44"/>
      <c r="J621" s="42"/>
      <c r="K621" s="131"/>
      <c r="L621" s="131"/>
      <c r="M621" s="131"/>
      <c r="N621" s="45"/>
      <c r="O621" s="45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0"/>
      <c r="H622" s="148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1"/>
      <c r="U622" s="131"/>
      <c r="V622" s="131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8">
        <v>38900</v>
      </c>
      <c r="E623" s="137" t="s">
        <v>125</v>
      </c>
      <c r="G623" s="43">
        <v>6.6</v>
      </c>
      <c r="H623" s="135" t="str">
        <f t="shared" ref="H623:H656" si="380">VLOOKUP($G623,alloc,3)</f>
        <v>P, S, T &amp; D Plant - Commodity</v>
      </c>
      <c r="I623" s="42">
        <f>'DepExp. Class.'!L$95</f>
        <v>0</v>
      </c>
      <c r="J623" s="135">
        <f t="shared" ref="J623:J656" si="381">$I623*VLOOKUP($G623,alloc,6)</f>
        <v>0</v>
      </c>
      <c r="K623" s="135">
        <f t="shared" ref="K623:K656" si="382">$I623*VLOOKUP($G623,alloc,7)</f>
        <v>0</v>
      </c>
      <c r="L623" s="135">
        <f t="shared" ref="L623:L656" si="383">$I623*VLOOKUP($G623,alloc,8)</f>
        <v>0</v>
      </c>
      <c r="M623" s="135">
        <f t="shared" ref="M623:M656" si="384">$I623*VLOOKUP($G623,alloc,9)</f>
        <v>0</v>
      </c>
      <c r="N623" s="135">
        <f t="shared" ref="N623:N656" si="385">$I623*VLOOKUP($G623,alloc,10)</f>
        <v>0</v>
      </c>
      <c r="O623" s="135">
        <f t="shared" ref="O623:O656" si="386">$I623*VLOOKUP($G623,alloc,11)</f>
        <v>0</v>
      </c>
      <c r="P623" s="135">
        <f t="shared" ref="P623:P656" si="387">$I623*VLOOKUP($G623,alloc,12)</f>
        <v>0</v>
      </c>
      <c r="Q623" s="135">
        <f t="shared" ref="Q623:Q656" si="388">$I623*VLOOKUP($G623,alloc,13)</f>
        <v>0</v>
      </c>
      <c r="R623" s="135">
        <f t="shared" ref="R623:R656" si="389">$I623*VLOOKUP($G623,alloc,14)</f>
        <v>0</v>
      </c>
      <c r="S623" s="135">
        <f t="shared" ref="S623:S656" si="390">$I623*VLOOKUP($G623,alloc,15)</f>
        <v>0</v>
      </c>
      <c r="T623" s="135">
        <f t="shared" ref="T623:T656" si="391">$I623*VLOOKUP($G623,alloc,16)</f>
        <v>0</v>
      </c>
      <c r="U623" s="135">
        <f t="shared" ref="U623:U656" si="392">$I623*VLOOKUP($G623,alloc,17)</f>
        <v>0</v>
      </c>
      <c r="V623" s="135">
        <f t="shared" ref="V623:V656" si="393">$I623*VLOOKUP($G623,alloc,18)</f>
        <v>0</v>
      </c>
      <c r="W623" s="135">
        <f t="shared" ref="W623:W656" si="394">$I623*VLOOKUP($G623,alloc,19)</f>
        <v>0</v>
      </c>
      <c r="X623" s="135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8">
        <v>39000</v>
      </c>
      <c r="E624" s="137" t="s">
        <v>302</v>
      </c>
      <c r="G624" s="43">
        <v>6.6</v>
      </c>
      <c r="H624" s="135" t="str">
        <f t="shared" si="380"/>
        <v>P, S, T &amp; D Plant - Commodity</v>
      </c>
      <c r="I624" s="42">
        <f>'DepExp. Class.'!L$96</f>
        <v>3117.1353465177008</v>
      </c>
      <c r="J624" s="135">
        <f t="shared" si="381"/>
        <v>1224.5033887534755</v>
      </c>
      <c r="K624" s="135">
        <f t="shared" si="382"/>
        <v>692.82279814639742</v>
      </c>
      <c r="L624" s="135">
        <f t="shared" si="383"/>
        <v>36.33492718792936</v>
      </c>
      <c r="M624" s="135">
        <f t="shared" si="384"/>
        <v>568.7184758799342</v>
      </c>
      <c r="N624" s="135">
        <f t="shared" si="385"/>
        <v>594.75575654996453</v>
      </c>
      <c r="O624" s="135">
        <f t="shared" si="386"/>
        <v>0</v>
      </c>
      <c r="P624" s="135">
        <f t="shared" si="387"/>
        <v>0</v>
      </c>
      <c r="Q624" s="135">
        <f t="shared" si="388"/>
        <v>0</v>
      </c>
      <c r="R624" s="135">
        <f t="shared" si="389"/>
        <v>0</v>
      </c>
      <c r="S624" s="135">
        <f t="shared" si="390"/>
        <v>0</v>
      </c>
      <c r="T624" s="135">
        <f t="shared" si="391"/>
        <v>0</v>
      </c>
      <c r="U624" s="135">
        <f t="shared" si="392"/>
        <v>0</v>
      </c>
      <c r="V624" s="135">
        <f t="shared" si="393"/>
        <v>0</v>
      </c>
      <c r="W624" s="135">
        <f t="shared" si="394"/>
        <v>0</v>
      </c>
      <c r="X624" s="135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8">
        <v>39001</v>
      </c>
      <c r="E625" s="137" t="s">
        <v>149</v>
      </c>
      <c r="G625" s="43">
        <v>6.6</v>
      </c>
      <c r="H625" s="135" t="str">
        <f t="shared" si="380"/>
        <v>P, S, T &amp; D Plant - Commodity</v>
      </c>
      <c r="I625" s="42">
        <f>'DepExp. Class.'!L$97</f>
        <v>75.488271389123355</v>
      </c>
      <c r="J625" s="135">
        <f t="shared" si="381"/>
        <v>29.654036110555101</v>
      </c>
      <c r="K625" s="135">
        <f t="shared" si="382"/>
        <v>16.778224105499259</v>
      </c>
      <c r="L625" s="135">
        <f t="shared" si="383"/>
        <v>0.87992998043239534</v>
      </c>
      <c r="M625" s="135">
        <f t="shared" si="384"/>
        <v>13.772765657799868</v>
      </c>
      <c r="N625" s="135">
        <f t="shared" si="385"/>
        <v>14.403315534836739</v>
      </c>
      <c r="O625" s="135">
        <f t="shared" si="386"/>
        <v>0</v>
      </c>
      <c r="P625" s="135">
        <f t="shared" si="387"/>
        <v>0</v>
      </c>
      <c r="Q625" s="135">
        <f t="shared" si="388"/>
        <v>0</v>
      </c>
      <c r="R625" s="135">
        <f t="shared" si="389"/>
        <v>0</v>
      </c>
      <c r="S625" s="135">
        <f t="shared" si="390"/>
        <v>0</v>
      </c>
      <c r="T625" s="135">
        <f t="shared" si="391"/>
        <v>0</v>
      </c>
      <c r="U625" s="135">
        <f t="shared" si="392"/>
        <v>0</v>
      </c>
      <c r="V625" s="135">
        <f t="shared" si="393"/>
        <v>0</v>
      </c>
      <c r="W625" s="135">
        <f t="shared" si="394"/>
        <v>0</v>
      </c>
      <c r="X625" s="135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8">
        <v>39002</v>
      </c>
      <c r="E626" s="137" t="s">
        <v>289</v>
      </c>
      <c r="G626" s="43">
        <v>6.6</v>
      </c>
      <c r="H626" s="135" t="str">
        <f t="shared" si="380"/>
        <v>P, S, T &amp; D Plant - Commodity</v>
      </c>
      <c r="I626" s="42">
        <f>'DepExp. Class.'!L$98</f>
        <v>309.25261564090971</v>
      </c>
      <c r="J626" s="135">
        <f t="shared" si="381"/>
        <v>121.4836167624907</v>
      </c>
      <c r="K626" s="135">
        <f t="shared" si="382"/>
        <v>68.735309405728671</v>
      </c>
      <c r="L626" s="135">
        <f t="shared" si="383"/>
        <v>3.6048069855363116</v>
      </c>
      <c r="M626" s="135">
        <f t="shared" si="384"/>
        <v>56.422855178766149</v>
      </c>
      <c r="N626" s="135">
        <f t="shared" si="385"/>
        <v>59.006027308387907</v>
      </c>
      <c r="O626" s="135">
        <f t="shared" si="386"/>
        <v>0</v>
      </c>
      <c r="P626" s="135">
        <f t="shared" si="387"/>
        <v>0</v>
      </c>
      <c r="Q626" s="135">
        <f t="shared" si="388"/>
        <v>0</v>
      </c>
      <c r="R626" s="135">
        <f t="shared" si="389"/>
        <v>0</v>
      </c>
      <c r="S626" s="135">
        <f t="shared" si="390"/>
        <v>0</v>
      </c>
      <c r="T626" s="135">
        <f t="shared" si="391"/>
        <v>0</v>
      </c>
      <c r="U626" s="135">
        <f t="shared" si="392"/>
        <v>0</v>
      </c>
      <c r="V626" s="135">
        <f t="shared" si="393"/>
        <v>0</v>
      </c>
      <c r="W626" s="135">
        <f t="shared" si="394"/>
        <v>0</v>
      </c>
      <c r="X626" s="135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8">
        <v>39003</v>
      </c>
      <c r="E627" s="137" t="s">
        <v>304</v>
      </c>
      <c r="G627" s="43">
        <v>6.6</v>
      </c>
      <c r="H627" s="135" t="str">
        <f t="shared" si="380"/>
        <v>P, S, T &amp; D Plant - Commodity</v>
      </c>
      <c r="I627" s="42">
        <f>'DepExp. Class.'!L$99</f>
        <v>5.6490296984662605</v>
      </c>
      <c r="J627" s="135">
        <f t="shared" si="381"/>
        <v>2.2191067245984533</v>
      </c>
      <c r="K627" s="135">
        <f t="shared" si="382"/>
        <v>1.2555683752634479</v>
      </c>
      <c r="L627" s="135">
        <f t="shared" si="383"/>
        <v>6.584798539643924E-2</v>
      </c>
      <c r="M627" s="135">
        <f t="shared" si="384"/>
        <v>1.0306602707839694</v>
      </c>
      <c r="N627" s="135">
        <f t="shared" si="385"/>
        <v>1.0778463424239511</v>
      </c>
      <c r="O627" s="135">
        <f t="shared" si="386"/>
        <v>0</v>
      </c>
      <c r="P627" s="135">
        <f t="shared" si="387"/>
        <v>0</v>
      </c>
      <c r="Q627" s="135">
        <f t="shared" si="388"/>
        <v>0</v>
      </c>
      <c r="R627" s="135">
        <f t="shared" si="389"/>
        <v>0</v>
      </c>
      <c r="S627" s="135">
        <f t="shared" si="390"/>
        <v>0</v>
      </c>
      <c r="T627" s="135">
        <f t="shared" si="391"/>
        <v>0</v>
      </c>
      <c r="U627" s="135">
        <f t="shared" si="392"/>
        <v>0</v>
      </c>
      <c r="V627" s="135">
        <f t="shared" si="393"/>
        <v>0</v>
      </c>
      <c r="W627" s="135">
        <f t="shared" si="394"/>
        <v>0</v>
      </c>
      <c r="X627" s="135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8">
        <v>39004</v>
      </c>
      <c r="E628" s="137" t="s">
        <v>305</v>
      </c>
      <c r="G628" s="43">
        <v>6.6</v>
      </c>
      <c r="H628" s="135" t="str">
        <f t="shared" si="380"/>
        <v>P, S, T &amp; D Plant - Commodity</v>
      </c>
      <c r="I628" s="42">
        <f>'DepExp. Class.'!L$100</f>
        <v>1126.6929486220213</v>
      </c>
      <c r="J628" s="135">
        <f t="shared" si="381"/>
        <v>442.59846952541568</v>
      </c>
      <c r="K628" s="135">
        <f t="shared" si="382"/>
        <v>250.42177337219815</v>
      </c>
      <c r="L628" s="135">
        <f t="shared" si="383"/>
        <v>13.133310459896679</v>
      </c>
      <c r="M628" s="135">
        <f t="shared" si="384"/>
        <v>205.56409180012687</v>
      </c>
      <c r="N628" s="135">
        <f t="shared" si="385"/>
        <v>214.97530346438401</v>
      </c>
      <c r="O628" s="135">
        <f t="shared" si="386"/>
        <v>0</v>
      </c>
      <c r="P628" s="135">
        <f t="shared" si="387"/>
        <v>0</v>
      </c>
      <c r="Q628" s="135">
        <f t="shared" si="388"/>
        <v>0</v>
      </c>
      <c r="R628" s="135">
        <f t="shared" si="389"/>
        <v>0</v>
      </c>
      <c r="S628" s="135">
        <f t="shared" si="390"/>
        <v>0</v>
      </c>
      <c r="T628" s="135">
        <f t="shared" si="391"/>
        <v>0</v>
      </c>
      <c r="U628" s="135">
        <f t="shared" si="392"/>
        <v>0</v>
      </c>
      <c r="V628" s="135">
        <f t="shared" si="393"/>
        <v>0</v>
      </c>
      <c r="W628" s="135">
        <f t="shared" si="394"/>
        <v>0</v>
      </c>
      <c r="X628" s="135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8">
        <v>39009</v>
      </c>
      <c r="E629" s="137" t="s">
        <v>306</v>
      </c>
      <c r="G629" s="43">
        <v>6.6</v>
      </c>
      <c r="H629" s="135" t="str">
        <f t="shared" si="380"/>
        <v>P, S, T &amp; D Plant - Commodity</v>
      </c>
      <c r="I629" s="42">
        <f>'DepExp. Class.'!L$101</f>
        <v>1388.2108401516784</v>
      </c>
      <c r="J629" s="135">
        <f t="shared" si="381"/>
        <v>545.33046823553661</v>
      </c>
      <c r="K629" s="135">
        <f t="shared" si="382"/>
        <v>308.54743595445785</v>
      </c>
      <c r="L629" s="135">
        <f t="shared" si="383"/>
        <v>16.181697036272421</v>
      </c>
      <c r="M629" s="135">
        <f t="shared" si="384"/>
        <v>253.27779048575948</v>
      </c>
      <c r="N629" s="135">
        <f t="shared" si="385"/>
        <v>264.87344843965212</v>
      </c>
      <c r="O629" s="135">
        <f t="shared" si="386"/>
        <v>0</v>
      </c>
      <c r="P629" s="135">
        <f t="shared" si="387"/>
        <v>0</v>
      </c>
      <c r="Q629" s="135">
        <f t="shared" si="388"/>
        <v>0</v>
      </c>
      <c r="R629" s="135">
        <f t="shared" si="389"/>
        <v>0</v>
      </c>
      <c r="S629" s="135">
        <f t="shared" si="390"/>
        <v>0</v>
      </c>
      <c r="T629" s="135">
        <f t="shared" si="391"/>
        <v>0</v>
      </c>
      <c r="U629" s="135">
        <f t="shared" si="392"/>
        <v>0</v>
      </c>
      <c r="V629" s="135">
        <f t="shared" si="393"/>
        <v>0</v>
      </c>
      <c r="W629" s="135">
        <f t="shared" si="394"/>
        <v>0</v>
      </c>
      <c r="X629" s="135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8">
        <v>39100</v>
      </c>
      <c r="E630" s="137" t="s">
        <v>307</v>
      </c>
      <c r="G630" s="43">
        <v>6.6</v>
      </c>
      <c r="H630" s="135" t="str">
        <f t="shared" si="380"/>
        <v>P, S, T &amp; D Plant - Commodity</v>
      </c>
      <c r="I630" s="42">
        <f>'DepExp. Class.'!L$102</f>
        <v>0</v>
      </c>
      <c r="J630" s="135">
        <f t="shared" si="381"/>
        <v>0</v>
      </c>
      <c r="K630" s="135">
        <f t="shared" si="382"/>
        <v>0</v>
      </c>
      <c r="L630" s="135">
        <f t="shared" si="383"/>
        <v>0</v>
      </c>
      <c r="M630" s="135">
        <f t="shared" si="384"/>
        <v>0</v>
      </c>
      <c r="N630" s="135">
        <f t="shared" si="385"/>
        <v>0</v>
      </c>
      <c r="O630" s="135">
        <f t="shared" si="386"/>
        <v>0</v>
      </c>
      <c r="P630" s="135">
        <f t="shared" si="387"/>
        <v>0</v>
      </c>
      <c r="Q630" s="135">
        <f t="shared" si="388"/>
        <v>0</v>
      </c>
      <c r="R630" s="135">
        <f t="shared" si="389"/>
        <v>0</v>
      </c>
      <c r="S630" s="135">
        <f t="shared" si="390"/>
        <v>0</v>
      </c>
      <c r="T630" s="135">
        <f t="shared" si="391"/>
        <v>0</v>
      </c>
      <c r="U630" s="135">
        <f t="shared" si="392"/>
        <v>0</v>
      </c>
      <c r="V630" s="135">
        <f t="shared" si="393"/>
        <v>0</v>
      </c>
      <c r="W630" s="135">
        <f t="shared" si="394"/>
        <v>0</v>
      </c>
      <c r="X630" s="135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5">
        <v>39102</v>
      </c>
      <c r="E631" s="137" t="s">
        <v>308</v>
      </c>
      <c r="G631" s="43">
        <v>6.6</v>
      </c>
      <c r="H631" s="135" t="str">
        <f t="shared" si="380"/>
        <v>P, S, T &amp; D Plant - Commodity</v>
      </c>
      <c r="I631" s="42">
        <f>'DepExp. Class.'!L$103</f>
        <v>0</v>
      </c>
      <c r="J631" s="135">
        <f t="shared" si="381"/>
        <v>0</v>
      </c>
      <c r="K631" s="135">
        <f t="shared" si="382"/>
        <v>0</v>
      </c>
      <c r="L631" s="135">
        <f t="shared" si="383"/>
        <v>0</v>
      </c>
      <c r="M631" s="135">
        <f t="shared" si="384"/>
        <v>0</v>
      </c>
      <c r="N631" s="135">
        <f t="shared" si="385"/>
        <v>0</v>
      </c>
      <c r="O631" s="135">
        <f t="shared" si="386"/>
        <v>0</v>
      </c>
      <c r="P631" s="135">
        <f t="shared" si="387"/>
        <v>0</v>
      </c>
      <c r="Q631" s="135">
        <f t="shared" si="388"/>
        <v>0</v>
      </c>
      <c r="R631" s="135">
        <f t="shared" si="389"/>
        <v>0</v>
      </c>
      <c r="S631" s="135">
        <f t="shared" si="390"/>
        <v>0</v>
      </c>
      <c r="T631" s="135">
        <f t="shared" si="391"/>
        <v>0</v>
      </c>
      <c r="U631" s="135">
        <f t="shared" si="392"/>
        <v>0</v>
      </c>
      <c r="V631" s="135">
        <f t="shared" si="393"/>
        <v>0</v>
      </c>
      <c r="W631" s="135">
        <f t="shared" si="394"/>
        <v>0</v>
      </c>
      <c r="X631" s="135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8">
        <v>39103</v>
      </c>
      <c r="E632" s="137" t="s">
        <v>309</v>
      </c>
      <c r="G632" s="43">
        <v>6.6</v>
      </c>
      <c r="H632" s="135" t="str">
        <f t="shared" si="380"/>
        <v>P, S, T &amp; D Plant - Commodity</v>
      </c>
      <c r="I632" s="42">
        <f>'DepExp. Class.'!L$104</f>
        <v>388.0160736252239</v>
      </c>
      <c r="J632" s="135">
        <f t="shared" si="381"/>
        <v>152.42424348871842</v>
      </c>
      <c r="K632" s="135">
        <f t="shared" si="382"/>
        <v>86.241485200546336</v>
      </c>
      <c r="L632" s="135">
        <f t="shared" si="383"/>
        <v>4.5229142195153278</v>
      </c>
      <c r="M632" s="135">
        <f t="shared" si="384"/>
        <v>70.793175617342598</v>
      </c>
      <c r="N632" s="135">
        <f t="shared" si="385"/>
        <v>74.03425509910123</v>
      </c>
      <c r="O632" s="135">
        <f t="shared" si="386"/>
        <v>0</v>
      </c>
      <c r="P632" s="135">
        <f t="shared" si="387"/>
        <v>0</v>
      </c>
      <c r="Q632" s="135">
        <f t="shared" si="388"/>
        <v>0</v>
      </c>
      <c r="R632" s="135">
        <f t="shared" si="389"/>
        <v>0</v>
      </c>
      <c r="S632" s="135">
        <f t="shared" si="390"/>
        <v>0</v>
      </c>
      <c r="T632" s="135">
        <f t="shared" si="391"/>
        <v>0</v>
      </c>
      <c r="U632" s="135">
        <f t="shared" si="392"/>
        <v>0</v>
      </c>
      <c r="V632" s="135">
        <f t="shared" si="393"/>
        <v>0</v>
      </c>
      <c r="W632" s="135">
        <f t="shared" si="394"/>
        <v>0</v>
      </c>
      <c r="X632" s="135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8">
        <v>39200</v>
      </c>
      <c r="E633" s="137" t="s">
        <v>310</v>
      </c>
      <c r="G633" s="43">
        <v>6.6</v>
      </c>
      <c r="H633" s="135" t="str">
        <f t="shared" si="380"/>
        <v>P, S, T &amp; D Plant - Commodity</v>
      </c>
      <c r="I633" s="42">
        <f>'DepExp. Class.'!L$105</f>
        <v>0</v>
      </c>
      <c r="J633" s="135">
        <f t="shared" si="381"/>
        <v>0</v>
      </c>
      <c r="K633" s="135">
        <f t="shared" si="382"/>
        <v>0</v>
      </c>
      <c r="L633" s="135">
        <f t="shared" si="383"/>
        <v>0</v>
      </c>
      <c r="M633" s="135">
        <f t="shared" si="384"/>
        <v>0</v>
      </c>
      <c r="N633" s="135">
        <f t="shared" si="385"/>
        <v>0</v>
      </c>
      <c r="O633" s="135">
        <f t="shared" si="386"/>
        <v>0</v>
      </c>
      <c r="P633" s="135">
        <f t="shared" si="387"/>
        <v>0</v>
      </c>
      <c r="Q633" s="135">
        <f t="shared" si="388"/>
        <v>0</v>
      </c>
      <c r="R633" s="135">
        <f t="shared" si="389"/>
        <v>0</v>
      </c>
      <c r="S633" s="135">
        <f t="shared" si="390"/>
        <v>0</v>
      </c>
      <c r="T633" s="135">
        <f t="shared" si="391"/>
        <v>0</v>
      </c>
      <c r="U633" s="135">
        <f t="shared" si="392"/>
        <v>0</v>
      </c>
      <c r="V633" s="135">
        <f t="shared" si="393"/>
        <v>0</v>
      </c>
      <c r="W633" s="135">
        <f t="shared" si="394"/>
        <v>0</v>
      </c>
      <c r="X633" s="135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8">
        <v>39201</v>
      </c>
      <c r="E634" s="137" t="s">
        <v>311</v>
      </c>
      <c r="G634" s="43">
        <v>6.6</v>
      </c>
      <c r="H634" s="135" t="str">
        <f t="shared" si="380"/>
        <v>P, S, T &amp; D Plant - Commodity</v>
      </c>
      <c r="I634" s="42">
        <f>'DepExp. Class.'!L$106</f>
        <v>0</v>
      </c>
      <c r="J634" s="135">
        <f t="shared" si="381"/>
        <v>0</v>
      </c>
      <c r="K634" s="135">
        <f t="shared" si="382"/>
        <v>0</v>
      </c>
      <c r="L634" s="135">
        <f t="shared" si="383"/>
        <v>0</v>
      </c>
      <c r="M634" s="135">
        <f t="shared" si="384"/>
        <v>0</v>
      </c>
      <c r="N634" s="135">
        <f t="shared" si="385"/>
        <v>0</v>
      </c>
      <c r="O634" s="135">
        <f t="shared" si="386"/>
        <v>0</v>
      </c>
      <c r="P634" s="135">
        <f t="shared" si="387"/>
        <v>0</v>
      </c>
      <c r="Q634" s="135">
        <f t="shared" si="388"/>
        <v>0</v>
      </c>
      <c r="R634" s="135">
        <f t="shared" si="389"/>
        <v>0</v>
      </c>
      <c r="S634" s="135">
        <f t="shared" si="390"/>
        <v>0</v>
      </c>
      <c r="T634" s="135">
        <f t="shared" si="391"/>
        <v>0</v>
      </c>
      <c r="U634" s="135">
        <f t="shared" si="392"/>
        <v>0</v>
      </c>
      <c r="V634" s="135">
        <f t="shared" si="393"/>
        <v>0</v>
      </c>
      <c r="W634" s="135">
        <f t="shared" si="394"/>
        <v>0</v>
      </c>
      <c r="X634" s="135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8">
        <v>39202</v>
      </c>
      <c r="E635" s="137" t="s">
        <v>197</v>
      </c>
      <c r="G635" s="43">
        <v>6.6</v>
      </c>
      <c r="H635" s="135" t="str">
        <f t="shared" si="380"/>
        <v>P, S, T &amp; D Plant - Commodity</v>
      </c>
      <c r="I635" s="42">
        <f>'DepExp. Class.'!L$107</f>
        <v>0</v>
      </c>
      <c r="J635" s="135">
        <f t="shared" si="381"/>
        <v>0</v>
      </c>
      <c r="K635" s="135">
        <f t="shared" si="382"/>
        <v>0</v>
      </c>
      <c r="L635" s="135">
        <f t="shared" si="383"/>
        <v>0</v>
      </c>
      <c r="M635" s="135">
        <f t="shared" si="384"/>
        <v>0</v>
      </c>
      <c r="N635" s="135">
        <f t="shared" si="385"/>
        <v>0</v>
      </c>
      <c r="O635" s="135">
        <f t="shared" si="386"/>
        <v>0</v>
      </c>
      <c r="P635" s="135">
        <f t="shared" si="387"/>
        <v>0</v>
      </c>
      <c r="Q635" s="135">
        <f t="shared" si="388"/>
        <v>0</v>
      </c>
      <c r="R635" s="135">
        <f t="shared" si="389"/>
        <v>0</v>
      </c>
      <c r="S635" s="135">
        <f t="shared" si="390"/>
        <v>0</v>
      </c>
      <c r="T635" s="135">
        <f t="shared" si="391"/>
        <v>0</v>
      </c>
      <c r="U635" s="135">
        <f t="shared" si="392"/>
        <v>0</v>
      </c>
      <c r="V635" s="135">
        <f t="shared" si="393"/>
        <v>0</v>
      </c>
      <c r="W635" s="135">
        <f t="shared" si="394"/>
        <v>0</v>
      </c>
      <c r="X635" s="135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8">
        <v>39300</v>
      </c>
      <c r="E636" s="137" t="s">
        <v>312</v>
      </c>
      <c r="G636" s="43">
        <v>6.6</v>
      </c>
      <c r="H636" s="135" t="str">
        <f t="shared" si="380"/>
        <v>P, S, T &amp; D Plant - Commodity</v>
      </c>
      <c r="I636" s="42">
        <f>'DepExp. Class.'!L$108</f>
        <v>4009.1617577332954</v>
      </c>
      <c r="J636" s="135">
        <f t="shared" si="381"/>
        <v>1574.917869347443</v>
      </c>
      <c r="K636" s="135">
        <f t="shared" si="382"/>
        <v>891.08696236669425</v>
      </c>
      <c r="L636" s="135">
        <f t="shared" si="383"/>
        <v>46.73284421692113</v>
      </c>
      <c r="M636" s="135">
        <f t="shared" si="384"/>
        <v>731.4678738481432</v>
      </c>
      <c r="N636" s="135">
        <f t="shared" si="385"/>
        <v>764.95620795409422</v>
      </c>
      <c r="O636" s="135">
        <f t="shared" si="386"/>
        <v>0</v>
      </c>
      <c r="P636" s="135">
        <f t="shared" si="387"/>
        <v>0</v>
      </c>
      <c r="Q636" s="135">
        <f t="shared" si="388"/>
        <v>0</v>
      </c>
      <c r="R636" s="135">
        <f t="shared" si="389"/>
        <v>0</v>
      </c>
      <c r="S636" s="135">
        <f t="shared" si="390"/>
        <v>0</v>
      </c>
      <c r="T636" s="135">
        <f t="shared" si="391"/>
        <v>0</v>
      </c>
      <c r="U636" s="135">
        <f t="shared" si="392"/>
        <v>0</v>
      </c>
      <c r="V636" s="135">
        <f t="shared" si="393"/>
        <v>0</v>
      </c>
      <c r="W636" s="135">
        <f t="shared" si="394"/>
        <v>0</v>
      </c>
      <c r="X636" s="135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8">
        <v>39400</v>
      </c>
      <c r="E637" s="137" t="s">
        <v>313</v>
      </c>
      <c r="G637" s="43">
        <v>6.6</v>
      </c>
      <c r="H637" s="135" t="str">
        <f t="shared" si="380"/>
        <v>P, S, T &amp; D Plant - Commodity</v>
      </c>
      <c r="I637" s="42">
        <f>'DepExp. Class.'!L$109</f>
        <v>0</v>
      </c>
      <c r="J637" s="135">
        <f t="shared" si="381"/>
        <v>0</v>
      </c>
      <c r="K637" s="135">
        <f t="shared" si="382"/>
        <v>0</v>
      </c>
      <c r="L637" s="135">
        <f t="shared" si="383"/>
        <v>0</v>
      </c>
      <c r="M637" s="135">
        <f t="shared" si="384"/>
        <v>0</v>
      </c>
      <c r="N637" s="135">
        <f t="shared" si="385"/>
        <v>0</v>
      </c>
      <c r="O637" s="135">
        <f t="shared" si="386"/>
        <v>0</v>
      </c>
      <c r="P637" s="135">
        <f t="shared" si="387"/>
        <v>0</v>
      </c>
      <c r="Q637" s="135">
        <f t="shared" si="388"/>
        <v>0</v>
      </c>
      <c r="R637" s="135">
        <f t="shared" si="389"/>
        <v>0</v>
      </c>
      <c r="S637" s="135">
        <f t="shared" si="390"/>
        <v>0</v>
      </c>
      <c r="T637" s="135">
        <f t="shared" si="391"/>
        <v>0</v>
      </c>
      <c r="U637" s="135">
        <f t="shared" si="392"/>
        <v>0</v>
      </c>
      <c r="V637" s="135">
        <f t="shared" si="393"/>
        <v>0</v>
      </c>
      <c r="W637" s="135">
        <f t="shared" si="394"/>
        <v>0</v>
      </c>
      <c r="X637" s="135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8">
        <v>39600</v>
      </c>
      <c r="E638" s="137" t="s">
        <v>314</v>
      </c>
      <c r="G638" s="43">
        <v>6.6</v>
      </c>
      <c r="H638" s="135" t="str">
        <f t="shared" si="380"/>
        <v>P, S, T &amp; D Plant - Commodity</v>
      </c>
      <c r="I638" s="42">
        <f>'DepExp. Class.'!L$110</f>
        <v>37.266425745279278</v>
      </c>
      <c r="J638" s="135">
        <f t="shared" si="381"/>
        <v>14.639359392206973</v>
      </c>
      <c r="K638" s="135">
        <f t="shared" si="382"/>
        <v>8.2829349680317836</v>
      </c>
      <c r="L638" s="135">
        <f t="shared" si="383"/>
        <v>0.43439655821226936</v>
      </c>
      <c r="M638" s="135">
        <f t="shared" si="384"/>
        <v>6.7992250881967342</v>
      </c>
      <c r="N638" s="135">
        <f t="shared" si="385"/>
        <v>7.1105097386315208</v>
      </c>
      <c r="O638" s="135">
        <f t="shared" si="386"/>
        <v>0</v>
      </c>
      <c r="P638" s="135">
        <f t="shared" si="387"/>
        <v>0</v>
      </c>
      <c r="Q638" s="135">
        <f t="shared" si="388"/>
        <v>0</v>
      </c>
      <c r="R638" s="135">
        <f t="shared" si="389"/>
        <v>0</v>
      </c>
      <c r="S638" s="135">
        <f t="shared" si="390"/>
        <v>0</v>
      </c>
      <c r="T638" s="135">
        <f t="shared" si="391"/>
        <v>0</v>
      </c>
      <c r="U638" s="135">
        <f t="shared" si="392"/>
        <v>0</v>
      </c>
      <c r="V638" s="135">
        <f t="shared" si="393"/>
        <v>0</v>
      </c>
      <c r="W638" s="135">
        <f t="shared" si="394"/>
        <v>0</v>
      </c>
      <c r="X638" s="135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6">
        <v>39603</v>
      </c>
      <c r="E639" s="137" t="s">
        <v>315</v>
      </c>
      <c r="G639" s="43">
        <v>6.6</v>
      </c>
      <c r="H639" s="135" t="str">
        <f t="shared" si="380"/>
        <v>P, S, T &amp; D Plant - Commodity</v>
      </c>
      <c r="I639" s="42">
        <f>'DepExp. Class.'!L$111</f>
        <v>26.983917821901699</v>
      </c>
      <c r="J639" s="135">
        <f t="shared" si="381"/>
        <v>10.600084738597122</v>
      </c>
      <c r="K639" s="135">
        <f t="shared" si="382"/>
        <v>5.9975173908337114</v>
      </c>
      <c r="L639" s="135">
        <f t="shared" si="383"/>
        <v>0.31453837588386541</v>
      </c>
      <c r="M639" s="135">
        <f t="shared" si="384"/>
        <v>4.9231909785647749</v>
      </c>
      <c r="N639" s="135">
        <f t="shared" si="385"/>
        <v>5.148586338022227</v>
      </c>
      <c r="O639" s="135">
        <f t="shared" si="386"/>
        <v>0</v>
      </c>
      <c r="P639" s="135">
        <f t="shared" si="387"/>
        <v>0</v>
      </c>
      <c r="Q639" s="135">
        <f t="shared" si="388"/>
        <v>0</v>
      </c>
      <c r="R639" s="135">
        <f t="shared" si="389"/>
        <v>0</v>
      </c>
      <c r="S639" s="135">
        <f t="shared" si="390"/>
        <v>0</v>
      </c>
      <c r="T639" s="135">
        <f t="shared" si="391"/>
        <v>0</v>
      </c>
      <c r="U639" s="135">
        <f t="shared" si="392"/>
        <v>0</v>
      </c>
      <c r="V639" s="135">
        <f t="shared" si="393"/>
        <v>0</v>
      </c>
      <c r="W639" s="135">
        <f t="shared" si="394"/>
        <v>0</v>
      </c>
      <c r="X639" s="135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6">
        <v>39604</v>
      </c>
      <c r="E640" s="140" t="s">
        <v>316</v>
      </c>
      <c r="G640" s="43">
        <v>6.6</v>
      </c>
      <c r="H640" s="135" t="str">
        <f t="shared" si="380"/>
        <v>P, S, T &amp; D Plant - Commodity</v>
      </c>
      <c r="I640" s="42">
        <f>'DepExp. Class.'!L$112</f>
        <v>16.709017324164385</v>
      </c>
      <c r="J640" s="135">
        <f t="shared" si="381"/>
        <v>6.563798507830894</v>
      </c>
      <c r="K640" s="135">
        <f t="shared" si="382"/>
        <v>3.7137906603050554</v>
      </c>
      <c r="L640" s="135">
        <f t="shared" si="383"/>
        <v>0.19476886960766934</v>
      </c>
      <c r="M640" s="135">
        <f t="shared" si="384"/>
        <v>3.0485448367412507</v>
      </c>
      <c r="N640" s="135">
        <f t="shared" si="385"/>
        <v>3.1881144496795177</v>
      </c>
      <c r="O640" s="135">
        <f t="shared" si="386"/>
        <v>0</v>
      </c>
      <c r="P640" s="135">
        <f t="shared" si="387"/>
        <v>0</v>
      </c>
      <c r="Q640" s="135">
        <f t="shared" si="388"/>
        <v>0</v>
      </c>
      <c r="R640" s="135">
        <f t="shared" si="389"/>
        <v>0</v>
      </c>
      <c r="S640" s="135">
        <f t="shared" si="390"/>
        <v>0</v>
      </c>
      <c r="T640" s="135">
        <f t="shared" si="391"/>
        <v>0</v>
      </c>
      <c r="U640" s="135">
        <f t="shared" si="392"/>
        <v>0</v>
      </c>
      <c r="V640" s="135">
        <f t="shared" si="393"/>
        <v>0</v>
      </c>
      <c r="W640" s="135">
        <f t="shared" si="394"/>
        <v>0</v>
      </c>
      <c r="X640" s="135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6">
        <v>39605</v>
      </c>
      <c r="E641" s="137" t="s">
        <v>317</v>
      </c>
      <c r="G641" s="43">
        <v>6.6</v>
      </c>
      <c r="H641" s="135" t="str">
        <f t="shared" si="380"/>
        <v>P, S, T &amp; D Plant - Commodity</v>
      </c>
      <c r="I641" s="42">
        <f>'DepExp. Class.'!L$113</f>
        <v>126.80116343997884</v>
      </c>
      <c r="J641" s="135">
        <f t="shared" si="381"/>
        <v>49.811264853672498</v>
      </c>
      <c r="K641" s="135">
        <f t="shared" si="382"/>
        <v>28.183164058258495</v>
      </c>
      <c r="L641" s="135">
        <f t="shared" si="383"/>
        <v>1.4780593489735396</v>
      </c>
      <c r="M641" s="135">
        <f t="shared" si="384"/>
        <v>23.134755599223286</v>
      </c>
      <c r="N641" s="135">
        <f t="shared" si="385"/>
        <v>24.193919579851027</v>
      </c>
      <c r="O641" s="135">
        <f t="shared" si="386"/>
        <v>0</v>
      </c>
      <c r="P641" s="135">
        <f t="shared" si="387"/>
        <v>0</v>
      </c>
      <c r="Q641" s="135">
        <f t="shared" si="388"/>
        <v>0</v>
      </c>
      <c r="R641" s="135">
        <f t="shared" si="389"/>
        <v>0</v>
      </c>
      <c r="S641" s="135">
        <f t="shared" si="390"/>
        <v>0</v>
      </c>
      <c r="T641" s="135">
        <f t="shared" si="391"/>
        <v>0</v>
      </c>
      <c r="U641" s="135">
        <f t="shared" si="392"/>
        <v>0</v>
      </c>
      <c r="V641" s="135">
        <f t="shared" si="393"/>
        <v>0</v>
      </c>
      <c r="W641" s="135">
        <f t="shared" si="394"/>
        <v>0</v>
      </c>
      <c r="X641" s="135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6">
        <v>39700</v>
      </c>
      <c r="E642" s="137" t="s">
        <v>318</v>
      </c>
      <c r="G642" s="43">
        <v>6.6</v>
      </c>
      <c r="H642" s="135" t="str">
        <f t="shared" si="380"/>
        <v>P, S, T &amp; D Plant - Commodity</v>
      </c>
      <c r="I642" s="42">
        <f>'DepExp. Class.'!L$114</f>
        <v>0</v>
      </c>
      <c r="J642" s="135">
        <f t="shared" si="381"/>
        <v>0</v>
      </c>
      <c r="K642" s="135">
        <f t="shared" si="382"/>
        <v>0</v>
      </c>
      <c r="L642" s="135">
        <f t="shared" si="383"/>
        <v>0</v>
      </c>
      <c r="M642" s="135">
        <f t="shared" si="384"/>
        <v>0</v>
      </c>
      <c r="N642" s="135">
        <f t="shared" si="385"/>
        <v>0</v>
      </c>
      <c r="O642" s="135">
        <f t="shared" si="386"/>
        <v>0</v>
      </c>
      <c r="P642" s="135">
        <f t="shared" si="387"/>
        <v>0</v>
      </c>
      <c r="Q642" s="135">
        <f t="shared" si="388"/>
        <v>0</v>
      </c>
      <c r="R642" s="135">
        <f t="shared" si="389"/>
        <v>0</v>
      </c>
      <c r="S642" s="135">
        <f t="shared" si="390"/>
        <v>0</v>
      </c>
      <c r="T642" s="135">
        <f t="shared" si="391"/>
        <v>0</v>
      </c>
      <c r="U642" s="135">
        <f t="shared" si="392"/>
        <v>0</v>
      </c>
      <c r="V642" s="135">
        <f t="shared" si="393"/>
        <v>0</v>
      </c>
      <c r="W642" s="135">
        <f t="shared" si="394"/>
        <v>0</v>
      </c>
      <c r="X642" s="135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6">
        <v>39701</v>
      </c>
      <c r="E643" s="137" t="s">
        <v>319</v>
      </c>
      <c r="G643" s="43">
        <v>6.6</v>
      </c>
      <c r="H643" s="135" t="str">
        <f t="shared" si="380"/>
        <v>P, S, T &amp; D Plant - Commodity</v>
      </c>
      <c r="I643" s="42">
        <f>'DepExp. Class.'!L$115</f>
        <v>0</v>
      </c>
      <c r="J643" s="135">
        <f t="shared" si="381"/>
        <v>0</v>
      </c>
      <c r="K643" s="135">
        <f t="shared" si="382"/>
        <v>0</v>
      </c>
      <c r="L643" s="135">
        <f t="shared" si="383"/>
        <v>0</v>
      </c>
      <c r="M643" s="135">
        <f t="shared" si="384"/>
        <v>0</v>
      </c>
      <c r="N643" s="135">
        <f t="shared" si="385"/>
        <v>0</v>
      </c>
      <c r="O643" s="135">
        <f t="shared" si="386"/>
        <v>0</v>
      </c>
      <c r="P643" s="135">
        <f t="shared" si="387"/>
        <v>0</v>
      </c>
      <c r="Q643" s="135">
        <f t="shared" si="388"/>
        <v>0</v>
      </c>
      <c r="R643" s="135">
        <f t="shared" si="389"/>
        <v>0</v>
      </c>
      <c r="S643" s="135">
        <f t="shared" si="390"/>
        <v>0</v>
      </c>
      <c r="T643" s="135">
        <f t="shared" si="391"/>
        <v>0</v>
      </c>
      <c r="U643" s="135">
        <f t="shared" si="392"/>
        <v>0</v>
      </c>
      <c r="V643" s="135">
        <f t="shared" si="393"/>
        <v>0</v>
      </c>
      <c r="W643" s="135">
        <f t="shared" si="394"/>
        <v>0</v>
      </c>
      <c r="X643" s="135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6">
        <v>39702</v>
      </c>
      <c r="E644" s="137" t="s">
        <v>320</v>
      </c>
      <c r="G644" s="43">
        <v>6.6</v>
      </c>
      <c r="H644" s="135" t="str">
        <f t="shared" si="380"/>
        <v>P, S, T &amp; D Plant - Commodity</v>
      </c>
      <c r="I644" s="42">
        <f>'DepExp. Class.'!L$116</f>
        <v>0</v>
      </c>
      <c r="J644" s="135">
        <f t="shared" si="381"/>
        <v>0</v>
      </c>
      <c r="K644" s="135">
        <f t="shared" si="382"/>
        <v>0</v>
      </c>
      <c r="L644" s="135">
        <f t="shared" si="383"/>
        <v>0</v>
      </c>
      <c r="M644" s="135">
        <f t="shared" si="384"/>
        <v>0</v>
      </c>
      <c r="N644" s="135">
        <f t="shared" si="385"/>
        <v>0</v>
      </c>
      <c r="O644" s="135">
        <f t="shared" si="386"/>
        <v>0</v>
      </c>
      <c r="P644" s="135">
        <f t="shared" si="387"/>
        <v>0</v>
      </c>
      <c r="Q644" s="135">
        <f t="shared" si="388"/>
        <v>0</v>
      </c>
      <c r="R644" s="135">
        <f t="shared" si="389"/>
        <v>0</v>
      </c>
      <c r="S644" s="135">
        <f t="shared" si="390"/>
        <v>0</v>
      </c>
      <c r="T644" s="135">
        <f t="shared" si="391"/>
        <v>0</v>
      </c>
      <c r="U644" s="135">
        <f t="shared" si="392"/>
        <v>0</v>
      </c>
      <c r="V644" s="135">
        <f t="shared" si="393"/>
        <v>0</v>
      </c>
      <c r="W644" s="135">
        <f t="shared" si="394"/>
        <v>0</v>
      </c>
      <c r="X644" s="135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6">
        <v>39705</v>
      </c>
      <c r="E645" s="137" t="s">
        <v>321</v>
      </c>
      <c r="G645" s="43">
        <v>6.6</v>
      </c>
      <c r="H645" s="135" t="str">
        <f t="shared" si="380"/>
        <v>P, S, T &amp; D Plant - Commodity</v>
      </c>
      <c r="I645" s="42">
        <f>'DepExp. Class.'!L$117</f>
        <v>2196.9270916127844</v>
      </c>
      <c r="J645" s="135">
        <f t="shared" si="381"/>
        <v>863.01824254421911</v>
      </c>
      <c r="K645" s="135">
        <f t="shared" si="382"/>
        <v>488.2948623437814</v>
      </c>
      <c r="L645" s="135">
        <f t="shared" si="383"/>
        <v>25.608508145184143</v>
      </c>
      <c r="M645" s="135">
        <f t="shared" si="384"/>
        <v>400.82732646086737</v>
      </c>
      <c r="N645" s="135">
        <f t="shared" si="385"/>
        <v>419.1781521187325</v>
      </c>
      <c r="O645" s="135">
        <f t="shared" si="386"/>
        <v>0</v>
      </c>
      <c r="P645" s="135">
        <f t="shared" si="387"/>
        <v>0</v>
      </c>
      <c r="Q645" s="135">
        <f t="shared" si="388"/>
        <v>0</v>
      </c>
      <c r="R645" s="135">
        <f t="shared" si="389"/>
        <v>0</v>
      </c>
      <c r="S645" s="135">
        <f t="shared" si="390"/>
        <v>0</v>
      </c>
      <c r="T645" s="135">
        <f t="shared" si="391"/>
        <v>0</v>
      </c>
      <c r="U645" s="135">
        <f t="shared" si="392"/>
        <v>0</v>
      </c>
      <c r="V645" s="135">
        <f t="shared" si="393"/>
        <v>0</v>
      </c>
      <c r="W645" s="135">
        <f t="shared" si="394"/>
        <v>0</v>
      </c>
      <c r="X645" s="135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6">
        <v>39800</v>
      </c>
      <c r="E646" s="137" t="s">
        <v>322</v>
      </c>
      <c r="G646" s="43">
        <v>6.6</v>
      </c>
      <c r="H646" s="135" t="str">
        <f t="shared" si="380"/>
        <v>P, S, T &amp; D Plant - Commodity</v>
      </c>
      <c r="I646" s="42">
        <f>'DepExp. Class.'!L$118</f>
        <v>0</v>
      </c>
      <c r="J646" s="135">
        <f t="shared" si="381"/>
        <v>0</v>
      </c>
      <c r="K646" s="135">
        <f t="shared" si="382"/>
        <v>0</v>
      </c>
      <c r="L646" s="135">
        <f t="shared" si="383"/>
        <v>0</v>
      </c>
      <c r="M646" s="135">
        <f t="shared" si="384"/>
        <v>0</v>
      </c>
      <c r="N646" s="135">
        <f t="shared" si="385"/>
        <v>0</v>
      </c>
      <c r="O646" s="135">
        <f t="shared" si="386"/>
        <v>0</v>
      </c>
      <c r="P646" s="135">
        <f t="shared" si="387"/>
        <v>0</v>
      </c>
      <c r="Q646" s="135">
        <f t="shared" si="388"/>
        <v>0</v>
      </c>
      <c r="R646" s="135">
        <f t="shared" si="389"/>
        <v>0</v>
      </c>
      <c r="S646" s="135">
        <f t="shared" si="390"/>
        <v>0</v>
      </c>
      <c r="T646" s="135">
        <f t="shared" si="391"/>
        <v>0</v>
      </c>
      <c r="U646" s="135">
        <f t="shared" si="392"/>
        <v>0</v>
      </c>
      <c r="V646" s="135">
        <f t="shared" si="393"/>
        <v>0</v>
      </c>
      <c r="W646" s="135">
        <f t="shared" si="394"/>
        <v>0</v>
      </c>
      <c r="X646" s="135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6">
        <v>39900</v>
      </c>
      <c r="E647" s="137" t="s">
        <v>323</v>
      </c>
      <c r="G647" s="43">
        <v>6.6</v>
      </c>
      <c r="H647" s="135" t="str">
        <f t="shared" si="380"/>
        <v>P, S, T &amp; D Plant - Commodity</v>
      </c>
      <c r="I647" s="42">
        <f>'DepExp. Class.'!L$119</f>
        <v>16.688252510196349</v>
      </c>
      <c r="J647" s="135">
        <f t="shared" si="381"/>
        <v>6.5556414718846998</v>
      </c>
      <c r="K647" s="135">
        <f t="shared" si="382"/>
        <v>3.709175417488475</v>
      </c>
      <c r="L647" s="135">
        <f t="shared" si="383"/>
        <v>0.19452682429371068</v>
      </c>
      <c r="M647" s="135">
        <f t="shared" si="384"/>
        <v>3.0447563155385944</v>
      </c>
      <c r="N647" s="135">
        <f t="shared" si="385"/>
        <v>3.1841524809908708</v>
      </c>
      <c r="O647" s="135">
        <f t="shared" si="386"/>
        <v>0</v>
      </c>
      <c r="P647" s="135">
        <f t="shared" si="387"/>
        <v>0</v>
      </c>
      <c r="Q647" s="135">
        <f t="shared" si="388"/>
        <v>0</v>
      </c>
      <c r="R647" s="135">
        <f t="shared" si="389"/>
        <v>0</v>
      </c>
      <c r="S647" s="135">
        <f t="shared" si="390"/>
        <v>0</v>
      </c>
      <c r="T647" s="135">
        <f t="shared" si="391"/>
        <v>0</v>
      </c>
      <c r="U647" s="135">
        <f t="shared" si="392"/>
        <v>0</v>
      </c>
      <c r="V647" s="135">
        <f t="shared" si="393"/>
        <v>0</v>
      </c>
      <c r="W647" s="135">
        <f t="shared" si="394"/>
        <v>0</v>
      </c>
      <c r="X647" s="135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6">
        <v>39901</v>
      </c>
      <c r="E648" s="137" t="s">
        <v>324</v>
      </c>
      <c r="G648" s="43">
        <v>6.6</v>
      </c>
      <c r="H648" s="135" t="str">
        <f t="shared" si="380"/>
        <v>P, S, T &amp; D Plant - Commodity</v>
      </c>
      <c r="I648" s="42">
        <f>'DepExp. Class.'!L$120</f>
        <v>0</v>
      </c>
      <c r="J648" s="135">
        <f t="shared" si="381"/>
        <v>0</v>
      </c>
      <c r="K648" s="135">
        <f t="shared" si="382"/>
        <v>0</v>
      </c>
      <c r="L648" s="135">
        <f t="shared" si="383"/>
        <v>0</v>
      </c>
      <c r="M648" s="135">
        <f t="shared" si="384"/>
        <v>0</v>
      </c>
      <c r="N648" s="135">
        <f t="shared" si="385"/>
        <v>0</v>
      </c>
      <c r="O648" s="135">
        <f t="shared" si="386"/>
        <v>0</v>
      </c>
      <c r="P648" s="135">
        <f t="shared" si="387"/>
        <v>0</v>
      </c>
      <c r="Q648" s="135">
        <f t="shared" si="388"/>
        <v>0</v>
      </c>
      <c r="R648" s="135">
        <f t="shared" si="389"/>
        <v>0</v>
      </c>
      <c r="S648" s="135">
        <f t="shared" si="390"/>
        <v>0</v>
      </c>
      <c r="T648" s="135">
        <f t="shared" si="391"/>
        <v>0</v>
      </c>
      <c r="U648" s="135">
        <f t="shared" si="392"/>
        <v>0</v>
      </c>
      <c r="V648" s="135">
        <f t="shared" si="393"/>
        <v>0</v>
      </c>
      <c r="W648" s="135">
        <f t="shared" si="394"/>
        <v>0</v>
      </c>
      <c r="X648" s="135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6">
        <v>39902</v>
      </c>
      <c r="E649" s="137" t="s">
        <v>325</v>
      </c>
      <c r="G649" s="43">
        <v>6.6</v>
      </c>
      <c r="H649" s="135" t="str">
        <f t="shared" si="380"/>
        <v>P, S, T &amp; D Plant - Commodity</v>
      </c>
      <c r="I649" s="42">
        <f>'DepExp. Class.'!L$121</f>
        <v>156.09848692852188</v>
      </c>
      <c r="J649" s="135">
        <f t="shared" si="381"/>
        <v>61.320124080207222</v>
      </c>
      <c r="K649" s="135">
        <f t="shared" si="382"/>
        <v>34.694865149521107</v>
      </c>
      <c r="L649" s="135">
        <f t="shared" si="383"/>
        <v>1.8195639669705237</v>
      </c>
      <c r="M649" s="135">
        <f t="shared" si="384"/>
        <v>28.480025313090355</v>
      </c>
      <c r="N649" s="135">
        <f t="shared" si="385"/>
        <v>29.783908418732686</v>
      </c>
      <c r="O649" s="135">
        <f t="shared" si="386"/>
        <v>0</v>
      </c>
      <c r="P649" s="135">
        <f t="shared" si="387"/>
        <v>0</v>
      </c>
      <c r="Q649" s="135">
        <f t="shared" si="388"/>
        <v>0</v>
      </c>
      <c r="R649" s="135">
        <f t="shared" si="389"/>
        <v>0</v>
      </c>
      <c r="S649" s="135">
        <f t="shared" si="390"/>
        <v>0</v>
      </c>
      <c r="T649" s="135">
        <f t="shared" si="391"/>
        <v>0</v>
      </c>
      <c r="U649" s="135">
        <f t="shared" si="392"/>
        <v>0</v>
      </c>
      <c r="V649" s="135">
        <f t="shared" si="393"/>
        <v>0</v>
      </c>
      <c r="W649" s="135">
        <f t="shared" si="394"/>
        <v>0</v>
      </c>
      <c r="X649" s="135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6">
        <v>39903</v>
      </c>
      <c r="E650" s="137" t="s">
        <v>326</v>
      </c>
      <c r="G650" s="43">
        <v>6.6</v>
      </c>
      <c r="H650" s="135" t="str">
        <f t="shared" si="380"/>
        <v>P, S, T &amp; D Plant - Commodity</v>
      </c>
      <c r="I650" s="42">
        <f>'DepExp. Class.'!L$122</f>
        <v>0</v>
      </c>
      <c r="J650" s="135">
        <f t="shared" si="381"/>
        <v>0</v>
      </c>
      <c r="K650" s="135">
        <f t="shared" si="382"/>
        <v>0</v>
      </c>
      <c r="L650" s="135">
        <f t="shared" si="383"/>
        <v>0</v>
      </c>
      <c r="M650" s="135">
        <f t="shared" si="384"/>
        <v>0</v>
      </c>
      <c r="N650" s="135">
        <f t="shared" si="385"/>
        <v>0</v>
      </c>
      <c r="O650" s="135">
        <f t="shared" si="386"/>
        <v>0</v>
      </c>
      <c r="P650" s="135">
        <f t="shared" si="387"/>
        <v>0</v>
      </c>
      <c r="Q650" s="135">
        <f t="shared" si="388"/>
        <v>0</v>
      </c>
      <c r="R650" s="135">
        <f t="shared" si="389"/>
        <v>0</v>
      </c>
      <c r="S650" s="135">
        <f t="shared" si="390"/>
        <v>0</v>
      </c>
      <c r="T650" s="135">
        <f t="shared" si="391"/>
        <v>0</v>
      </c>
      <c r="U650" s="135">
        <f t="shared" si="392"/>
        <v>0</v>
      </c>
      <c r="V650" s="135">
        <f t="shared" si="393"/>
        <v>0</v>
      </c>
      <c r="W650" s="135">
        <f t="shared" si="394"/>
        <v>0</v>
      </c>
      <c r="X650" s="135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6">
        <v>39904</v>
      </c>
      <c r="E651" s="137" t="s">
        <v>327</v>
      </c>
      <c r="G651" s="43">
        <v>6.6</v>
      </c>
      <c r="H651" s="135" t="str">
        <f t="shared" si="380"/>
        <v>P, S, T &amp; D Plant - Commodity</v>
      </c>
      <c r="I651" s="42">
        <f>'DepExp. Class.'!L$123</f>
        <v>0</v>
      </c>
      <c r="J651" s="135">
        <f t="shared" si="381"/>
        <v>0</v>
      </c>
      <c r="K651" s="135">
        <f t="shared" si="382"/>
        <v>0</v>
      </c>
      <c r="L651" s="135">
        <f t="shared" si="383"/>
        <v>0</v>
      </c>
      <c r="M651" s="135">
        <f t="shared" si="384"/>
        <v>0</v>
      </c>
      <c r="N651" s="135">
        <f t="shared" si="385"/>
        <v>0</v>
      </c>
      <c r="O651" s="135">
        <f t="shared" si="386"/>
        <v>0</v>
      </c>
      <c r="P651" s="135">
        <f t="shared" si="387"/>
        <v>0</v>
      </c>
      <c r="Q651" s="135">
        <f t="shared" si="388"/>
        <v>0</v>
      </c>
      <c r="R651" s="135">
        <f t="shared" si="389"/>
        <v>0</v>
      </c>
      <c r="S651" s="135">
        <f t="shared" si="390"/>
        <v>0</v>
      </c>
      <c r="T651" s="135">
        <f t="shared" si="391"/>
        <v>0</v>
      </c>
      <c r="U651" s="135">
        <f t="shared" si="392"/>
        <v>0</v>
      </c>
      <c r="V651" s="135">
        <f t="shared" si="393"/>
        <v>0</v>
      </c>
      <c r="W651" s="135">
        <f t="shared" si="394"/>
        <v>0</v>
      </c>
      <c r="X651" s="135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6">
        <v>39905</v>
      </c>
      <c r="E652" s="137" t="s">
        <v>328</v>
      </c>
      <c r="G652" s="43">
        <v>6.6</v>
      </c>
      <c r="H652" s="135" t="str">
        <f t="shared" si="380"/>
        <v>P, S, T &amp; D Plant - Commodity</v>
      </c>
      <c r="I652" s="42">
        <f>'DepExp. Class.'!L$124</f>
        <v>4144.2347533002157</v>
      </c>
      <c r="J652" s="135">
        <f t="shared" si="381"/>
        <v>1627.978555655322</v>
      </c>
      <c r="K652" s="135">
        <f t="shared" si="382"/>
        <v>921.10864584836725</v>
      </c>
      <c r="L652" s="135">
        <f t="shared" si="383"/>
        <v>48.307324280631669</v>
      </c>
      <c r="M652" s="135">
        <f t="shared" si="384"/>
        <v>756.11181760797183</v>
      </c>
      <c r="N652" s="135">
        <f t="shared" si="385"/>
        <v>790.72840990792338</v>
      </c>
      <c r="O652" s="135">
        <f t="shared" si="386"/>
        <v>0</v>
      </c>
      <c r="P652" s="135">
        <f t="shared" si="387"/>
        <v>0</v>
      </c>
      <c r="Q652" s="135">
        <f t="shared" si="388"/>
        <v>0</v>
      </c>
      <c r="R652" s="135">
        <f t="shared" si="389"/>
        <v>0</v>
      </c>
      <c r="S652" s="135">
        <f t="shared" si="390"/>
        <v>0</v>
      </c>
      <c r="T652" s="135">
        <f t="shared" si="391"/>
        <v>0</v>
      </c>
      <c r="U652" s="135">
        <f t="shared" si="392"/>
        <v>0</v>
      </c>
      <c r="V652" s="135">
        <f t="shared" si="393"/>
        <v>0</v>
      </c>
      <c r="W652" s="135">
        <f t="shared" si="394"/>
        <v>0</v>
      </c>
      <c r="X652" s="135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6">
        <v>39906</v>
      </c>
      <c r="E653" s="137" t="s">
        <v>329</v>
      </c>
      <c r="G653" s="43">
        <v>6.6</v>
      </c>
      <c r="H653" s="135" t="str">
        <f t="shared" si="380"/>
        <v>P, S, T &amp; D Plant - Commodity</v>
      </c>
      <c r="I653" s="42">
        <f>'DepExp. Class.'!L$125</f>
        <v>0</v>
      </c>
      <c r="J653" s="135">
        <f t="shared" si="381"/>
        <v>0</v>
      </c>
      <c r="K653" s="135">
        <f t="shared" si="382"/>
        <v>0</v>
      </c>
      <c r="L653" s="135">
        <f t="shared" si="383"/>
        <v>0</v>
      </c>
      <c r="M653" s="135">
        <f t="shared" si="384"/>
        <v>0</v>
      </c>
      <c r="N653" s="135">
        <f t="shared" si="385"/>
        <v>0</v>
      </c>
      <c r="O653" s="135">
        <f t="shared" si="386"/>
        <v>0</v>
      </c>
      <c r="P653" s="135">
        <f t="shared" si="387"/>
        <v>0</v>
      </c>
      <c r="Q653" s="135">
        <f t="shared" si="388"/>
        <v>0</v>
      </c>
      <c r="R653" s="135">
        <f t="shared" si="389"/>
        <v>0</v>
      </c>
      <c r="S653" s="135">
        <f t="shared" si="390"/>
        <v>0</v>
      </c>
      <c r="T653" s="135">
        <f t="shared" si="391"/>
        <v>0</v>
      </c>
      <c r="U653" s="135">
        <f t="shared" si="392"/>
        <v>0</v>
      </c>
      <c r="V653" s="135">
        <f t="shared" si="393"/>
        <v>0</v>
      </c>
      <c r="W653" s="135">
        <f t="shared" si="394"/>
        <v>0</v>
      </c>
      <c r="X653" s="135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6">
        <v>39907</v>
      </c>
      <c r="E654" s="137" t="s">
        <v>330</v>
      </c>
      <c r="G654" s="43">
        <v>6.6</v>
      </c>
      <c r="H654" s="135" t="str">
        <f t="shared" si="380"/>
        <v>P, S, T &amp; D Plant - Commodity</v>
      </c>
      <c r="I654" s="42">
        <f>'DepExp. Class.'!L$126</f>
        <v>0</v>
      </c>
      <c r="J654" s="135">
        <f t="shared" si="381"/>
        <v>0</v>
      </c>
      <c r="K654" s="135">
        <f t="shared" si="382"/>
        <v>0</v>
      </c>
      <c r="L654" s="135">
        <f t="shared" si="383"/>
        <v>0</v>
      </c>
      <c r="M654" s="135">
        <f t="shared" si="384"/>
        <v>0</v>
      </c>
      <c r="N654" s="135">
        <f t="shared" si="385"/>
        <v>0</v>
      </c>
      <c r="O654" s="135">
        <f t="shared" si="386"/>
        <v>0</v>
      </c>
      <c r="P654" s="135">
        <f t="shared" si="387"/>
        <v>0</v>
      </c>
      <c r="Q654" s="135">
        <f t="shared" si="388"/>
        <v>0</v>
      </c>
      <c r="R654" s="135">
        <f t="shared" si="389"/>
        <v>0</v>
      </c>
      <c r="S654" s="135">
        <f t="shared" si="390"/>
        <v>0</v>
      </c>
      <c r="T654" s="135">
        <f t="shared" si="391"/>
        <v>0</v>
      </c>
      <c r="U654" s="135">
        <f t="shared" si="392"/>
        <v>0</v>
      </c>
      <c r="V654" s="135">
        <f t="shared" si="393"/>
        <v>0</v>
      </c>
      <c r="W654" s="135">
        <f t="shared" si="394"/>
        <v>0</v>
      </c>
      <c r="X654" s="135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6">
        <v>39908</v>
      </c>
      <c r="E655" s="137" t="s">
        <v>331</v>
      </c>
      <c r="G655" s="43">
        <v>6.6</v>
      </c>
      <c r="H655" s="135" t="str">
        <f t="shared" si="380"/>
        <v>P, S, T &amp; D Plant - Commodity</v>
      </c>
      <c r="I655" s="42">
        <f>'DepExp. Class.'!L$127</f>
        <v>23.88593572941074</v>
      </c>
      <c r="J655" s="135">
        <f t="shared" si="381"/>
        <v>9.3831053171579324</v>
      </c>
      <c r="K655" s="135">
        <f t="shared" si="382"/>
        <v>5.3089516459022921</v>
      </c>
      <c r="L655" s="135">
        <f t="shared" si="383"/>
        <v>0.27842670884126502</v>
      </c>
      <c r="M655" s="135">
        <f t="shared" si="384"/>
        <v>4.3579669962590124</v>
      </c>
      <c r="N655" s="135">
        <f t="shared" si="385"/>
        <v>4.5574850612502402</v>
      </c>
      <c r="O655" s="135">
        <f t="shared" si="386"/>
        <v>0</v>
      </c>
      <c r="P655" s="135">
        <f t="shared" si="387"/>
        <v>0</v>
      </c>
      <c r="Q655" s="135">
        <f t="shared" si="388"/>
        <v>0</v>
      </c>
      <c r="R655" s="135">
        <f t="shared" si="389"/>
        <v>0</v>
      </c>
      <c r="S655" s="135">
        <f t="shared" si="390"/>
        <v>0</v>
      </c>
      <c r="T655" s="135">
        <f t="shared" si="391"/>
        <v>0</v>
      </c>
      <c r="U655" s="135">
        <f t="shared" si="392"/>
        <v>0</v>
      </c>
      <c r="V655" s="135">
        <f t="shared" si="393"/>
        <v>0</v>
      </c>
      <c r="W655" s="135">
        <f t="shared" si="394"/>
        <v>0</v>
      </c>
      <c r="X655" s="135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6">
        <v>40600</v>
      </c>
      <c r="E656" s="137" t="s">
        <v>614</v>
      </c>
      <c r="G656" s="43">
        <v>6.6</v>
      </c>
      <c r="H656" s="135" t="str">
        <f t="shared" si="380"/>
        <v>P, S, T &amp; D Plant - Commodity</v>
      </c>
      <c r="I656" s="42">
        <f>'DepExp. Class.'!L$128</f>
        <v>575.00767927911716</v>
      </c>
      <c r="J656" s="135">
        <f t="shared" si="381"/>
        <v>225.8801025830119</v>
      </c>
      <c r="K656" s="135">
        <f t="shared" si="382"/>
        <v>127.80273713776066</v>
      </c>
      <c r="L656" s="135">
        <f t="shared" si="383"/>
        <v>6.702584211637574</v>
      </c>
      <c r="M656" s="135">
        <f t="shared" si="384"/>
        <v>104.90962201695997</v>
      </c>
      <c r="N656" s="135">
        <f t="shared" si="385"/>
        <v>109.71263332974711</v>
      </c>
      <c r="O656" s="135">
        <f t="shared" si="386"/>
        <v>0</v>
      </c>
      <c r="P656" s="135">
        <f t="shared" si="387"/>
        <v>0</v>
      </c>
      <c r="Q656" s="135">
        <f t="shared" si="388"/>
        <v>0</v>
      </c>
      <c r="R656" s="135">
        <f t="shared" si="389"/>
        <v>0</v>
      </c>
      <c r="S656" s="135">
        <f t="shared" si="390"/>
        <v>0</v>
      </c>
      <c r="T656" s="135">
        <f t="shared" si="391"/>
        <v>0</v>
      </c>
      <c r="U656" s="135">
        <f t="shared" si="392"/>
        <v>0</v>
      </c>
      <c r="V656" s="135">
        <f t="shared" si="393"/>
        <v>0</v>
      </c>
      <c r="W656" s="135">
        <f t="shared" si="394"/>
        <v>0</v>
      </c>
      <c r="X656" s="135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6"/>
      <c r="E657" s="137"/>
      <c r="G657" s="43"/>
      <c r="H657" s="135"/>
      <c r="I657" s="42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5"/>
      <c r="I659" s="42">
        <f>'DepExp. Class.'!L$131</f>
        <v>17740.209607069992</v>
      </c>
      <c r="J659" s="42">
        <f>SUM(J623:J657)</f>
        <v>6968.8814780923431</v>
      </c>
      <c r="K659" s="42">
        <f t="shared" ref="K659:X659" si="397">SUM(K623:K657)</f>
        <v>3942.9862015470362</v>
      </c>
      <c r="L659" s="42">
        <f t="shared" si="397"/>
        <v>206.78897536213631</v>
      </c>
      <c r="M659" s="42">
        <f t="shared" si="397"/>
        <v>3236.6849199520689</v>
      </c>
      <c r="N659" s="42">
        <f t="shared" si="397"/>
        <v>3384.8680321164056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1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367</v>
      </c>
      <c r="E661" s="44"/>
      <c r="G661" s="43"/>
      <c r="H661" s="44"/>
      <c r="I661" s="42">
        <f>'DepExp. Class.'!L$133</f>
        <v>135471.64395890338</v>
      </c>
      <c r="J661" s="42">
        <f>J659+J619+J593+J580+J558+J546</f>
        <v>53217.287241954371</v>
      </c>
      <c r="K661" s="42">
        <f t="shared" ref="K661:X661" si="398">K659+K619+K593+K580+K558+K546</f>
        <v>30110.288134248945</v>
      </c>
      <c r="L661" s="42">
        <f t="shared" si="398"/>
        <v>1579.1269136820883</v>
      </c>
      <c r="M661" s="42">
        <f t="shared" si="398"/>
        <v>24716.676792147464</v>
      </c>
      <c r="N661" s="42">
        <f t="shared" si="398"/>
        <v>25848.264876870486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1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358</v>
      </c>
      <c r="E663" s="44"/>
      <c r="G663" s="43"/>
      <c r="H663" s="135"/>
      <c r="I663" s="42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5"/>
      <c r="I664" s="42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333</v>
      </c>
      <c r="E665" s="44"/>
      <c r="G665" s="43"/>
      <c r="H665" s="135"/>
      <c r="I665" s="42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5"/>
      <c r="I666" s="42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6">
        <v>30100</v>
      </c>
      <c r="D667" s="44"/>
      <c r="E667" s="137" t="s">
        <v>334</v>
      </c>
      <c r="G667" s="43">
        <v>99</v>
      </c>
      <c r="H667" s="135" t="str">
        <f t="shared" ref="H667:H708" si="399">VLOOKUP($G667,alloc,3)</f>
        <v>-</v>
      </c>
      <c r="I667" s="42">
        <f>'DepExp. Class.'!L$139</f>
        <v>0</v>
      </c>
      <c r="J667" s="135">
        <f t="shared" ref="J667:J708" si="400">$I667*VLOOKUP($G667,alloc,6)</f>
        <v>0</v>
      </c>
      <c r="K667" s="135">
        <f t="shared" ref="K667:K708" si="401">$I667*VLOOKUP($G667,alloc,7)</f>
        <v>0</v>
      </c>
      <c r="L667" s="135">
        <f t="shared" ref="L667:L708" si="402">$I667*VLOOKUP($G667,alloc,8)</f>
        <v>0</v>
      </c>
      <c r="M667" s="135">
        <f t="shared" ref="M667:M708" si="403">$I667*VLOOKUP($G667,alloc,9)</f>
        <v>0</v>
      </c>
      <c r="N667" s="135">
        <f t="shared" ref="N667:N708" si="404">$I667*VLOOKUP($G667,alloc,10)</f>
        <v>0</v>
      </c>
      <c r="O667" s="135">
        <f t="shared" ref="O667:O708" si="405">$I667*VLOOKUP($G667,alloc,11)</f>
        <v>0</v>
      </c>
      <c r="P667" s="135">
        <f t="shared" ref="P667:P708" si="406">$I667*VLOOKUP($G667,alloc,12)</f>
        <v>0</v>
      </c>
      <c r="Q667" s="135">
        <f t="shared" ref="Q667:Q708" si="407">$I667*VLOOKUP($G667,alloc,13)</f>
        <v>0</v>
      </c>
      <c r="R667" s="135">
        <f t="shared" ref="R667:R708" si="408">$I667*VLOOKUP($G667,alloc,14)</f>
        <v>0</v>
      </c>
      <c r="S667" s="135">
        <f t="shared" ref="S667:S708" si="409">$I667*VLOOKUP($G667,alloc,15)</f>
        <v>0</v>
      </c>
      <c r="T667" s="135">
        <f t="shared" ref="T667:T708" si="410">$I667*VLOOKUP($G667,alloc,16)</f>
        <v>0</v>
      </c>
      <c r="U667" s="135">
        <f t="shared" ref="U667:U708" si="411">$I667*VLOOKUP($G667,alloc,17)</f>
        <v>0</v>
      </c>
      <c r="V667" s="135">
        <f t="shared" ref="V667:V708" si="412">$I667*VLOOKUP($G667,alloc,18)</f>
        <v>0</v>
      </c>
      <c r="W667" s="135">
        <f t="shared" ref="W667:W708" si="413">$I667*VLOOKUP($G667,alloc,19)</f>
        <v>0</v>
      </c>
      <c r="X667" s="135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6">
        <v>30200</v>
      </c>
      <c r="D668" s="44"/>
      <c r="E668" s="137" t="s">
        <v>196</v>
      </c>
      <c r="G668" s="43">
        <v>99</v>
      </c>
      <c r="H668" s="135" t="str">
        <f t="shared" si="399"/>
        <v>-</v>
      </c>
      <c r="I668" s="42">
        <f>'DepExp. Class.'!L$140</f>
        <v>0</v>
      </c>
      <c r="J668" s="135">
        <f t="shared" si="400"/>
        <v>0</v>
      </c>
      <c r="K668" s="135">
        <f t="shared" si="401"/>
        <v>0</v>
      </c>
      <c r="L668" s="135">
        <f t="shared" si="402"/>
        <v>0</v>
      </c>
      <c r="M668" s="135">
        <f t="shared" si="403"/>
        <v>0</v>
      </c>
      <c r="N668" s="135">
        <f t="shared" si="404"/>
        <v>0</v>
      </c>
      <c r="O668" s="135">
        <f t="shared" si="405"/>
        <v>0</v>
      </c>
      <c r="P668" s="135">
        <f t="shared" si="406"/>
        <v>0</v>
      </c>
      <c r="Q668" s="135">
        <f t="shared" si="407"/>
        <v>0</v>
      </c>
      <c r="R668" s="135">
        <f t="shared" si="408"/>
        <v>0</v>
      </c>
      <c r="S668" s="135">
        <f t="shared" si="409"/>
        <v>0</v>
      </c>
      <c r="T668" s="135">
        <f t="shared" si="410"/>
        <v>0</v>
      </c>
      <c r="U668" s="135">
        <f t="shared" si="411"/>
        <v>0</v>
      </c>
      <c r="V668" s="135">
        <f t="shared" si="412"/>
        <v>0</v>
      </c>
      <c r="W668" s="135">
        <f t="shared" si="413"/>
        <v>0</v>
      </c>
      <c r="X668" s="135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8">
        <v>30300</v>
      </c>
      <c r="D669" s="44"/>
      <c r="E669" s="137" t="s">
        <v>335</v>
      </c>
      <c r="G669" s="43">
        <v>99</v>
      </c>
      <c r="H669" s="135" t="str">
        <f t="shared" si="399"/>
        <v>-</v>
      </c>
      <c r="I669" s="42">
        <f>'DepExp. Class.'!L$141</f>
        <v>0</v>
      </c>
      <c r="J669" s="135">
        <f t="shared" si="400"/>
        <v>0</v>
      </c>
      <c r="K669" s="135">
        <f t="shared" si="401"/>
        <v>0</v>
      </c>
      <c r="L669" s="135">
        <f t="shared" si="402"/>
        <v>0</v>
      </c>
      <c r="M669" s="135">
        <f t="shared" si="403"/>
        <v>0</v>
      </c>
      <c r="N669" s="135">
        <f t="shared" si="404"/>
        <v>0</v>
      </c>
      <c r="O669" s="135">
        <f t="shared" si="405"/>
        <v>0</v>
      </c>
      <c r="P669" s="135">
        <f t="shared" si="406"/>
        <v>0</v>
      </c>
      <c r="Q669" s="135">
        <f t="shared" si="407"/>
        <v>0</v>
      </c>
      <c r="R669" s="135">
        <f t="shared" si="408"/>
        <v>0</v>
      </c>
      <c r="S669" s="135">
        <f t="shared" si="409"/>
        <v>0</v>
      </c>
      <c r="T669" s="135">
        <f t="shared" si="410"/>
        <v>0</v>
      </c>
      <c r="U669" s="135">
        <f t="shared" si="411"/>
        <v>0</v>
      </c>
      <c r="V669" s="135">
        <f t="shared" si="412"/>
        <v>0</v>
      </c>
      <c r="W669" s="135">
        <f t="shared" si="413"/>
        <v>0</v>
      </c>
      <c r="X669" s="135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5"/>
      <c r="I670" s="42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336</v>
      </c>
      <c r="E671" s="44"/>
      <c r="G671" s="43"/>
      <c r="H671" s="135"/>
      <c r="I671" s="42">
        <f>'DepExp. Class.'!L$143</f>
        <v>0</v>
      </c>
      <c r="J671" s="135">
        <f>SUM(J667:J669)</f>
        <v>0</v>
      </c>
      <c r="K671" s="135">
        <f t="shared" ref="K671:X671" si="416">SUM(K667:K669)</f>
        <v>0</v>
      </c>
      <c r="L671" s="135">
        <f t="shared" si="416"/>
        <v>0</v>
      </c>
      <c r="M671" s="135">
        <f t="shared" si="416"/>
        <v>0</v>
      </c>
      <c r="N671" s="135">
        <f t="shared" si="416"/>
        <v>0</v>
      </c>
      <c r="O671" s="135">
        <f t="shared" si="416"/>
        <v>0</v>
      </c>
      <c r="P671" s="135">
        <f t="shared" si="416"/>
        <v>0</v>
      </c>
      <c r="Q671" s="135">
        <f t="shared" si="416"/>
        <v>0</v>
      </c>
      <c r="R671" s="135">
        <f t="shared" si="416"/>
        <v>0</v>
      </c>
      <c r="S671" s="135">
        <f t="shared" si="416"/>
        <v>0</v>
      </c>
      <c r="T671" s="135">
        <f t="shared" si="416"/>
        <v>0</v>
      </c>
      <c r="U671" s="135">
        <f t="shared" si="416"/>
        <v>0</v>
      </c>
      <c r="V671" s="135">
        <f t="shared" si="416"/>
        <v>0</v>
      </c>
      <c r="W671" s="135">
        <f t="shared" si="416"/>
        <v>0</v>
      </c>
      <c r="X671" s="135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5"/>
      <c r="I672" s="42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5"/>
      <c r="I673" s="42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5"/>
      <c r="I674" s="42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1">
        <v>37400</v>
      </c>
      <c r="E675" s="137" t="s">
        <v>125</v>
      </c>
      <c r="G675" s="43">
        <v>6.6</v>
      </c>
      <c r="H675" s="135" t="str">
        <f t="shared" si="399"/>
        <v>P, S, T &amp; D Plant - Commodity</v>
      </c>
      <c r="I675" s="42">
        <f>'DepExp. Class.'!L$147</f>
        <v>0</v>
      </c>
      <c r="J675" s="135">
        <f t="shared" si="400"/>
        <v>0</v>
      </c>
      <c r="K675" s="135">
        <f t="shared" si="401"/>
        <v>0</v>
      </c>
      <c r="L675" s="135">
        <f t="shared" si="402"/>
        <v>0</v>
      </c>
      <c r="M675" s="135">
        <f t="shared" si="403"/>
        <v>0</v>
      </c>
      <c r="N675" s="135">
        <f t="shared" si="404"/>
        <v>0</v>
      </c>
      <c r="O675" s="135">
        <f t="shared" si="405"/>
        <v>0</v>
      </c>
      <c r="P675" s="135">
        <f t="shared" si="406"/>
        <v>0</v>
      </c>
      <c r="Q675" s="135">
        <f t="shared" si="407"/>
        <v>0</v>
      </c>
      <c r="R675" s="135">
        <f t="shared" si="408"/>
        <v>0</v>
      </c>
      <c r="S675" s="135">
        <f t="shared" si="409"/>
        <v>0</v>
      </c>
      <c r="T675" s="135">
        <f t="shared" si="410"/>
        <v>0</v>
      </c>
      <c r="U675" s="135">
        <f t="shared" si="411"/>
        <v>0</v>
      </c>
      <c r="V675" s="135">
        <f t="shared" si="412"/>
        <v>0</v>
      </c>
      <c r="W675" s="135">
        <f t="shared" si="413"/>
        <v>0</v>
      </c>
      <c r="X675" s="135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1">
        <v>39001</v>
      </c>
      <c r="E676" s="137" t="s">
        <v>302</v>
      </c>
      <c r="G676" s="43">
        <v>6.6</v>
      </c>
      <c r="H676" s="135" t="str">
        <f t="shared" si="399"/>
        <v>P, S, T &amp; D Plant - Commodity</v>
      </c>
      <c r="I676" s="42">
        <f>'DepExp. Class.'!L$148</f>
        <v>28.010026096194458</v>
      </c>
      <c r="J676" s="135">
        <f t="shared" si="400"/>
        <v>11.00317055920582</v>
      </c>
      <c r="K676" s="135">
        <f t="shared" si="401"/>
        <v>6.2255829467906807</v>
      </c>
      <c r="L676" s="135">
        <f t="shared" si="402"/>
        <v>0.32649921982829361</v>
      </c>
      <c r="M676" s="135">
        <f t="shared" si="403"/>
        <v>5.1104034890820031</v>
      </c>
      <c r="N676" s="135">
        <f t="shared" si="404"/>
        <v>5.3443698812876637</v>
      </c>
      <c r="O676" s="135">
        <f t="shared" si="405"/>
        <v>0</v>
      </c>
      <c r="P676" s="135">
        <f t="shared" si="406"/>
        <v>0</v>
      </c>
      <c r="Q676" s="135">
        <f t="shared" si="407"/>
        <v>0</v>
      </c>
      <c r="R676" s="135">
        <f t="shared" si="408"/>
        <v>0</v>
      </c>
      <c r="S676" s="135">
        <f t="shared" si="409"/>
        <v>0</v>
      </c>
      <c r="T676" s="135">
        <f t="shared" si="410"/>
        <v>0</v>
      </c>
      <c r="U676" s="135">
        <f t="shared" si="411"/>
        <v>0</v>
      </c>
      <c r="V676" s="135">
        <f t="shared" si="412"/>
        <v>0</v>
      </c>
      <c r="W676" s="135">
        <f t="shared" si="413"/>
        <v>0</v>
      </c>
      <c r="X676" s="135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1">
        <v>36602</v>
      </c>
      <c r="E677" s="137" t="s">
        <v>149</v>
      </c>
      <c r="G677" s="43">
        <v>6.6</v>
      </c>
      <c r="H677" s="135" t="str">
        <f t="shared" si="399"/>
        <v>P, S, T &amp; D Plant - Commodity</v>
      </c>
      <c r="I677" s="42">
        <f>'DepExp. Class.'!L$149</f>
        <v>0</v>
      </c>
      <c r="J677" s="135">
        <f t="shared" si="400"/>
        <v>0</v>
      </c>
      <c r="K677" s="135">
        <f t="shared" si="401"/>
        <v>0</v>
      </c>
      <c r="L677" s="135">
        <f t="shared" si="402"/>
        <v>0</v>
      </c>
      <c r="M677" s="135">
        <f t="shared" si="403"/>
        <v>0</v>
      </c>
      <c r="N677" s="135">
        <f t="shared" si="404"/>
        <v>0</v>
      </c>
      <c r="O677" s="135">
        <f t="shared" si="405"/>
        <v>0</v>
      </c>
      <c r="P677" s="135">
        <f t="shared" si="406"/>
        <v>0</v>
      </c>
      <c r="Q677" s="135">
        <f t="shared" si="407"/>
        <v>0</v>
      </c>
      <c r="R677" s="135">
        <f t="shared" si="408"/>
        <v>0</v>
      </c>
      <c r="S677" s="135">
        <f t="shared" si="409"/>
        <v>0</v>
      </c>
      <c r="T677" s="135">
        <f t="shared" si="410"/>
        <v>0</v>
      </c>
      <c r="U677" s="135">
        <f t="shared" si="411"/>
        <v>0</v>
      </c>
      <c r="V677" s="135">
        <f t="shared" si="412"/>
        <v>0</v>
      </c>
      <c r="W677" s="135">
        <f t="shared" si="413"/>
        <v>0</v>
      </c>
      <c r="X677" s="135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1">
        <v>38900</v>
      </c>
      <c r="E678" s="137" t="s">
        <v>125</v>
      </c>
      <c r="G678" s="43">
        <v>6.6</v>
      </c>
      <c r="H678" s="135" t="str">
        <f t="shared" si="399"/>
        <v>P, S, T &amp; D Plant - Commodity</v>
      </c>
      <c r="I678" s="42">
        <f>'DepExp. Class.'!L$150</f>
        <v>0</v>
      </c>
      <c r="J678" s="135">
        <f t="shared" si="400"/>
        <v>0</v>
      </c>
      <c r="K678" s="135">
        <f t="shared" si="401"/>
        <v>0</v>
      </c>
      <c r="L678" s="135">
        <f t="shared" si="402"/>
        <v>0</v>
      </c>
      <c r="M678" s="135">
        <f t="shared" si="403"/>
        <v>0</v>
      </c>
      <c r="N678" s="135">
        <f t="shared" si="404"/>
        <v>0</v>
      </c>
      <c r="O678" s="135">
        <f t="shared" si="405"/>
        <v>0</v>
      </c>
      <c r="P678" s="135">
        <f t="shared" si="406"/>
        <v>0</v>
      </c>
      <c r="Q678" s="135">
        <f t="shared" si="407"/>
        <v>0</v>
      </c>
      <c r="R678" s="135">
        <f t="shared" si="408"/>
        <v>0</v>
      </c>
      <c r="S678" s="135">
        <f t="shared" si="409"/>
        <v>0</v>
      </c>
      <c r="T678" s="135">
        <f t="shared" si="410"/>
        <v>0</v>
      </c>
      <c r="U678" s="135">
        <f t="shared" si="411"/>
        <v>0</v>
      </c>
      <c r="V678" s="135">
        <f t="shared" si="412"/>
        <v>0</v>
      </c>
      <c r="W678" s="135">
        <f t="shared" si="413"/>
        <v>0</v>
      </c>
      <c r="X678" s="135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1">
        <v>39004</v>
      </c>
      <c r="E679" s="137" t="s">
        <v>304</v>
      </c>
      <c r="G679" s="43">
        <v>6.6</v>
      </c>
      <c r="H679" s="135" t="str">
        <f t="shared" si="399"/>
        <v>P, S, T &amp; D Plant - Commodity</v>
      </c>
      <c r="I679" s="42">
        <f>'DepExp. Class.'!L$151</f>
        <v>6.5716714553560127</v>
      </c>
      <c r="J679" s="135">
        <f t="shared" si="400"/>
        <v>2.5815478226980564</v>
      </c>
      <c r="K679" s="135">
        <f t="shared" si="401"/>
        <v>1.4606371876938025</v>
      </c>
      <c r="L679" s="135">
        <f t="shared" si="402"/>
        <v>7.6602770585534011E-2</v>
      </c>
      <c r="M679" s="135">
        <f t="shared" si="403"/>
        <v>1.198995410401092</v>
      </c>
      <c r="N679" s="135">
        <f t="shared" si="404"/>
        <v>1.2538882639775286</v>
      </c>
      <c r="O679" s="135">
        <f t="shared" si="405"/>
        <v>0</v>
      </c>
      <c r="P679" s="135">
        <f t="shared" si="406"/>
        <v>0</v>
      </c>
      <c r="Q679" s="135">
        <f t="shared" si="407"/>
        <v>0</v>
      </c>
      <c r="R679" s="135">
        <f t="shared" si="408"/>
        <v>0</v>
      </c>
      <c r="S679" s="135">
        <f t="shared" si="409"/>
        <v>0</v>
      </c>
      <c r="T679" s="135">
        <f t="shared" si="410"/>
        <v>0</v>
      </c>
      <c r="U679" s="135">
        <f t="shared" si="411"/>
        <v>0</v>
      </c>
      <c r="V679" s="135">
        <f t="shared" si="412"/>
        <v>0</v>
      </c>
      <c r="W679" s="135">
        <f t="shared" si="413"/>
        <v>0</v>
      </c>
      <c r="X679" s="135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1">
        <v>39009</v>
      </c>
      <c r="E680" s="137" t="s">
        <v>305</v>
      </c>
      <c r="G680" s="43">
        <v>6.6</v>
      </c>
      <c r="H680" s="135" t="str">
        <f t="shared" si="399"/>
        <v>P, S, T &amp; D Plant - Commodity</v>
      </c>
      <c r="I680" s="42">
        <f>'DepExp. Class.'!L$152</f>
        <v>0</v>
      </c>
      <c r="J680" s="135">
        <f t="shared" si="400"/>
        <v>0</v>
      </c>
      <c r="K680" s="135">
        <f t="shared" si="401"/>
        <v>0</v>
      </c>
      <c r="L680" s="135">
        <f t="shared" si="402"/>
        <v>0</v>
      </c>
      <c r="M680" s="135">
        <f t="shared" si="403"/>
        <v>0</v>
      </c>
      <c r="N680" s="135">
        <f t="shared" si="404"/>
        <v>0</v>
      </c>
      <c r="O680" s="135">
        <f t="shared" si="405"/>
        <v>0</v>
      </c>
      <c r="P680" s="135">
        <f t="shared" si="406"/>
        <v>0</v>
      </c>
      <c r="Q680" s="135">
        <f t="shared" si="407"/>
        <v>0</v>
      </c>
      <c r="R680" s="135">
        <f t="shared" si="408"/>
        <v>0</v>
      </c>
      <c r="S680" s="135">
        <f t="shared" si="409"/>
        <v>0</v>
      </c>
      <c r="T680" s="135">
        <f t="shared" si="410"/>
        <v>0</v>
      </c>
      <c r="U680" s="135">
        <f t="shared" si="411"/>
        <v>0</v>
      </c>
      <c r="V680" s="135">
        <f t="shared" si="412"/>
        <v>0</v>
      </c>
      <c r="W680" s="135">
        <f t="shared" si="413"/>
        <v>0</v>
      </c>
      <c r="X680" s="135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1">
        <v>39100</v>
      </c>
      <c r="E681" s="137" t="s">
        <v>306</v>
      </c>
      <c r="G681" s="43">
        <v>6.6</v>
      </c>
      <c r="H681" s="135" t="str">
        <f t="shared" si="399"/>
        <v>P, S, T &amp; D Plant - Commodity</v>
      </c>
      <c r="I681" s="42">
        <f>'DepExp. Class.'!L$153</f>
        <v>0</v>
      </c>
      <c r="J681" s="135">
        <f t="shared" si="400"/>
        <v>0</v>
      </c>
      <c r="K681" s="135">
        <f t="shared" si="401"/>
        <v>0</v>
      </c>
      <c r="L681" s="135">
        <f t="shared" si="402"/>
        <v>0</v>
      </c>
      <c r="M681" s="135">
        <f t="shared" si="403"/>
        <v>0</v>
      </c>
      <c r="N681" s="135">
        <f t="shared" si="404"/>
        <v>0</v>
      </c>
      <c r="O681" s="135">
        <f t="shared" si="405"/>
        <v>0</v>
      </c>
      <c r="P681" s="135">
        <f t="shared" si="406"/>
        <v>0</v>
      </c>
      <c r="Q681" s="135">
        <f t="shared" si="407"/>
        <v>0</v>
      </c>
      <c r="R681" s="135">
        <f t="shared" si="408"/>
        <v>0</v>
      </c>
      <c r="S681" s="135">
        <f t="shared" si="409"/>
        <v>0</v>
      </c>
      <c r="T681" s="135">
        <f t="shared" si="410"/>
        <v>0</v>
      </c>
      <c r="U681" s="135">
        <f t="shared" si="411"/>
        <v>0</v>
      </c>
      <c r="V681" s="135">
        <f t="shared" si="412"/>
        <v>0</v>
      </c>
      <c r="W681" s="135">
        <f t="shared" si="413"/>
        <v>0</v>
      </c>
      <c r="X681" s="135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1">
        <v>39102</v>
      </c>
      <c r="E682" s="137" t="s">
        <v>307</v>
      </c>
      <c r="G682" s="43">
        <v>6.6</v>
      </c>
      <c r="H682" s="135" t="str">
        <f t="shared" si="399"/>
        <v>P, S, T &amp; D Plant - Commodity</v>
      </c>
      <c r="I682" s="42">
        <f>'DepExp. Class.'!L$154</f>
        <v>0</v>
      </c>
      <c r="J682" s="135">
        <f t="shared" si="400"/>
        <v>0</v>
      </c>
      <c r="K682" s="135">
        <f t="shared" si="401"/>
        <v>0</v>
      </c>
      <c r="L682" s="135">
        <f t="shared" si="402"/>
        <v>0</v>
      </c>
      <c r="M682" s="135">
        <f t="shared" si="403"/>
        <v>0</v>
      </c>
      <c r="N682" s="135">
        <f t="shared" si="404"/>
        <v>0</v>
      </c>
      <c r="O682" s="135">
        <f t="shared" si="405"/>
        <v>0</v>
      </c>
      <c r="P682" s="135">
        <f t="shared" si="406"/>
        <v>0</v>
      </c>
      <c r="Q682" s="135">
        <f t="shared" si="407"/>
        <v>0</v>
      </c>
      <c r="R682" s="135">
        <f t="shared" si="408"/>
        <v>0</v>
      </c>
      <c r="S682" s="135">
        <f t="shared" si="409"/>
        <v>0</v>
      </c>
      <c r="T682" s="135">
        <f t="shared" si="410"/>
        <v>0</v>
      </c>
      <c r="U682" s="135">
        <f t="shared" si="411"/>
        <v>0</v>
      </c>
      <c r="V682" s="135">
        <f t="shared" si="412"/>
        <v>0</v>
      </c>
      <c r="W682" s="135">
        <f t="shared" si="413"/>
        <v>0</v>
      </c>
      <c r="X682" s="135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1">
        <v>39103</v>
      </c>
      <c r="E683" s="137" t="s">
        <v>308</v>
      </c>
      <c r="G683" s="43">
        <v>6.6</v>
      </c>
      <c r="H683" s="135" t="str">
        <f t="shared" si="399"/>
        <v>P, S, T &amp; D Plant - Commodity</v>
      </c>
      <c r="I683" s="42">
        <f>'DepExp. Class.'!L$155</f>
        <v>0</v>
      </c>
      <c r="J683" s="135">
        <f t="shared" si="400"/>
        <v>0</v>
      </c>
      <c r="K683" s="135">
        <f t="shared" si="401"/>
        <v>0</v>
      </c>
      <c r="L683" s="135">
        <f t="shared" si="402"/>
        <v>0</v>
      </c>
      <c r="M683" s="135">
        <f t="shared" si="403"/>
        <v>0</v>
      </c>
      <c r="N683" s="135">
        <f t="shared" si="404"/>
        <v>0</v>
      </c>
      <c r="O683" s="135">
        <f t="shared" si="405"/>
        <v>0</v>
      </c>
      <c r="P683" s="135">
        <f t="shared" si="406"/>
        <v>0</v>
      </c>
      <c r="Q683" s="135">
        <f t="shared" si="407"/>
        <v>0</v>
      </c>
      <c r="R683" s="135">
        <f t="shared" si="408"/>
        <v>0</v>
      </c>
      <c r="S683" s="135">
        <f t="shared" si="409"/>
        <v>0</v>
      </c>
      <c r="T683" s="135">
        <f t="shared" si="410"/>
        <v>0</v>
      </c>
      <c r="U683" s="135">
        <f t="shared" si="411"/>
        <v>0</v>
      </c>
      <c r="V683" s="135">
        <f t="shared" si="412"/>
        <v>0</v>
      </c>
      <c r="W683" s="135">
        <f t="shared" si="413"/>
        <v>0</v>
      </c>
      <c r="X683" s="135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1">
        <v>39200</v>
      </c>
      <c r="E684" s="137" t="s">
        <v>309</v>
      </c>
      <c r="G684" s="43">
        <v>6.6</v>
      </c>
      <c r="H684" s="135" t="str">
        <f t="shared" si="399"/>
        <v>P, S, T &amp; D Plant - Commodity</v>
      </c>
      <c r="I684" s="42">
        <f>'DepExp. Class.'!L$156</f>
        <v>4.8439899409362717</v>
      </c>
      <c r="J684" s="135">
        <f t="shared" si="400"/>
        <v>1.9028631863517096</v>
      </c>
      <c r="K684" s="135">
        <f t="shared" si="401"/>
        <v>1.0766380961999762</v>
      </c>
      <c r="L684" s="135">
        <f t="shared" si="402"/>
        <v>5.6464029385059053E-2</v>
      </c>
      <c r="M684" s="135">
        <f t="shared" si="403"/>
        <v>0.88378150774383302</v>
      </c>
      <c r="N684" s="135">
        <f t="shared" si="404"/>
        <v>0.92424312125569441</v>
      </c>
      <c r="O684" s="135">
        <f t="shared" si="405"/>
        <v>0</v>
      </c>
      <c r="P684" s="135">
        <f t="shared" si="406"/>
        <v>0</v>
      </c>
      <c r="Q684" s="135">
        <f t="shared" si="407"/>
        <v>0</v>
      </c>
      <c r="R684" s="135">
        <f t="shared" si="408"/>
        <v>0</v>
      </c>
      <c r="S684" s="135">
        <f t="shared" si="409"/>
        <v>0</v>
      </c>
      <c r="T684" s="135">
        <f t="shared" si="410"/>
        <v>0</v>
      </c>
      <c r="U684" s="135">
        <f t="shared" si="411"/>
        <v>0</v>
      </c>
      <c r="V684" s="135">
        <f t="shared" si="412"/>
        <v>0</v>
      </c>
      <c r="W684" s="135">
        <f t="shared" si="413"/>
        <v>0</v>
      </c>
      <c r="X684" s="135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1">
        <v>39201</v>
      </c>
      <c r="E685" s="137" t="s">
        <v>310</v>
      </c>
      <c r="G685" s="43">
        <v>6.6</v>
      </c>
      <c r="H685" s="135" t="str">
        <f t="shared" si="399"/>
        <v>P, S, T &amp; D Plant - Commodity</v>
      </c>
      <c r="I685" s="42">
        <f>'DepExp. Class.'!L$157</f>
        <v>0</v>
      </c>
      <c r="J685" s="135">
        <f t="shared" si="400"/>
        <v>0</v>
      </c>
      <c r="K685" s="135">
        <f t="shared" si="401"/>
        <v>0</v>
      </c>
      <c r="L685" s="135">
        <f t="shared" si="402"/>
        <v>0</v>
      </c>
      <c r="M685" s="135">
        <f t="shared" si="403"/>
        <v>0</v>
      </c>
      <c r="N685" s="135">
        <f t="shared" si="404"/>
        <v>0</v>
      </c>
      <c r="O685" s="135">
        <f t="shared" si="405"/>
        <v>0</v>
      </c>
      <c r="P685" s="135">
        <f t="shared" si="406"/>
        <v>0</v>
      </c>
      <c r="Q685" s="135">
        <f t="shared" si="407"/>
        <v>0</v>
      </c>
      <c r="R685" s="135">
        <f t="shared" si="408"/>
        <v>0</v>
      </c>
      <c r="S685" s="135">
        <f t="shared" si="409"/>
        <v>0</v>
      </c>
      <c r="T685" s="135">
        <f t="shared" si="410"/>
        <v>0</v>
      </c>
      <c r="U685" s="135">
        <f t="shared" si="411"/>
        <v>0</v>
      </c>
      <c r="V685" s="135">
        <f t="shared" si="412"/>
        <v>0</v>
      </c>
      <c r="W685" s="135">
        <f t="shared" si="413"/>
        <v>0</v>
      </c>
      <c r="X685" s="135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1">
        <v>39202</v>
      </c>
      <c r="E686" s="137" t="s">
        <v>311</v>
      </c>
      <c r="G686" s="43">
        <v>6.6</v>
      </c>
      <c r="H686" s="135" t="str">
        <f t="shared" si="399"/>
        <v>P, S, T &amp; D Plant - Commodity</v>
      </c>
      <c r="I686" s="42">
        <f>'DepExp. Class.'!L$158</f>
        <v>0</v>
      </c>
      <c r="J686" s="135">
        <f t="shared" si="400"/>
        <v>0</v>
      </c>
      <c r="K686" s="135">
        <f t="shared" si="401"/>
        <v>0</v>
      </c>
      <c r="L686" s="135">
        <f t="shared" si="402"/>
        <v>0</v>
      </c>
      <c r="M686" s="135">
        <f t="shared" si="403"/>
        <v>0</v>
      </c>
      <c r="N686" s="135">
        <f t="shared" si="404"/>
        <v>0</v>
      </c>
      <c r="O686" s="135">
        <f t="shared" si="405"/>
        <v>0</v>
      </c>
      <c r="P686" s="135">
        <f t="shared" si="406"/>
        <v>0</v>
      </c>
      <c r="Q686" s="135">
        <f t="shared" si="407"/>
        <v>0</v>
      </c>
      <c r="R686" s="135">
        <f t="shared" si="408"/>
        <v>0</v>
      </c>
      <c r="S686" s="135">
        <f t="shared" si="409"/>
        <v>0</v>
      </c>
      <c r="T686" s="135">
        <f t="shared" si="410"/>
        <v>0</v>
      </c>
      <c r="U686" s="135">
        <f t="shared" si="411"/>
        <v>0</v>
      </c>
      <c r="V686" s="135">
        <f t="shared" si="412"/>
        <v>0</v>
      </c>
      <c r="W686" s="135">
        <f t="shared" si="413"/>
        <v>0</v>
      </c>
      <c r="X686" s="135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1">
        <v>39300</v>
      </c>
      <c r="E687" s="137" t="s">
        <v>197</v>
      </c>
      <c r="G687" s="43">
        <v>6.6</v>
      </c>
      <c r="H687" s="135" t="str">
        <f t="shared" si="399"/>
        <v>P, S, T &amp; D Plant - Commodity</v>
      </c>
      <c r="I687" s="42">
        <f>'DepExp. Class.'!L$159</f>
        <v>0</v>
      </c>
      <c r="J687" s="135">
        <f t="shared" si="400"/>
        <v>0</v>
      </c>
      <c r="K687" s="135">
        <f t="shared" si="401"/>
        <v>0</v>
      </c>
      <c r="L687" s="135">
        <f t="shared" si="402"/>
        <v>0</v>
      </c>
      <c r="M687" s="135">
        <f t="shared" si="403"/>
        <v>0</v>
      </c>
      <c r="N687" s="135">
        <f t="shared" si="404"/>
        <v>0</v>
      </c>
      <c r="O687" s="135">
        <f t="shared" si="405"/>
        <v>0</v>
      </c>
      <c r="P687" s="135">
        <f t="shared" si="406"/>
        <v>0</v>
      </c>
      <c r="Q687" s="135">
        <f t="shared" si="407"/>
        <v>0</v>
      </c>
      <c r="R687" s="135">
        <f t="shared" si="408"/>
        <v>0</v>
      </c>
      <c r="S687" s="135">
        <f t="shared" si="409"/>
        <v>0</v>
      </c>
      <c r="T687" s="135">
        <f t="shared" si="410"/>
        <v>0</v>
      </c>
      <c r="U687" s="135">
        <f t="shared" si="411"/>
        <v>0</v>
      </c>
      <c r="V687" s="135">
        <f t="shared" si="412"/>
        <v>0</v>
      </c>
      <c r="W687" s="135">
        <f t="shared" si="413"/>
        <v>0</v>
      </c>
      <c r="X687" s="135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1">
        <v>39400</v>
      </c>
      <c r="E688" s="137" t="s">
        <v>312</v>
      </c>
      <c r="G688" s="43">
        <v>6.6</v>
      </c>
      <c r="H688" s="135" t="str">
        <f t="shared" si="399"/>
        <v>P, S, T &amp; D Plant - Commodity</v>
      </c>
      <c r="I688" s="42">
        <f>'DepExp. Class.'!L$160</f>
        <v>16.457188627699985</v>
      </c>
      <c r="J688" s="135">
        <f t="shared" si="400"/>
        <v>6.4648727128536176</v>
      </c>
      <c r="K688" s="135">
        <f t="shared" si="401"/>
        <v>3.6578185440050888</v>
      </c>
      <c r="L688" s="135">
        <f t="shared" si="402"/>
        <v>0.19183342525486405</v>
      </c>
      <c r="M688" s="135">
        <f t="shared" si="403"/>
        <v>3.0025989227801961</v>
      </c>
      <c r="N688" s="135">
        <f t="shared" si="404"/>
        <v>3.1400650228062195</v>
      </c>
      <c r="O688" s="135">
        <f t="shared" si="405"/>
        <v>0</v>
      </c>
      <c r="P688" s="135">
        <f t="shared" si="406"/>
        <v>0</v>
      </c>
      <c r="Q688" s="135">
        <f t="shared" si="407"/>
        <v>0</v>
      </c>
      <c r="R688" s="135">
        <f t="shared" si="408"/>
        <v>0</v>
      </c>
      <c r="S688" s="135">
        <f t="shared" si="409"/>
        <v>0</v>
      </c>
      <c r="T688" s="135">
        <f t="shared" si="410"/>
        <v>0</v>
      </c>
      <c r="U688" s="135">
        <f t="shared" si="411"/>
        <v>0</v>
      </c>
      <c r="V688" s="135">
        <f t="shared" si="412"/>
        <v>0</v>
      </c>
      <c r="W688" s="135">
        <f t="shared" si="413"/>
        <v>0</v>
      </c>
      <c r="X688" s="135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1">
        <v>39600</v>
      </c>
      <c r="E689" s="137" t="s">
        <v>313</v>
      </c>
      <c r="G689" s="43">
        <v>6.6</v>
      </c>
      <c r="H689" s="135" t="str">
        <f t="shared" si="399"/>
        <v>P, S, T &amp; D Plant - Commodity</v>
      </c>
      <c r="I689" s="42">
        <f>'DepExp. Class.'!L$161</f>
        <v>0.10420165946068242</v>
      </c>
      <c r="J689" s="135">
        <f t="shared" si="400"/>
        <v>4.0933508153851585E-2</v>
      </c>
      <c r="K689" s="135">
        <f t="shared" si="401"/>
        <v>2.3160138156881303E-2</v>
      </c>
      <c r="L689" s="135">
        <f t="shared" si="402"/>
        <v>1.214627947931425E-3</v>
      </c>
      <c r="M689" s="135">
        <f t="shared" si="403"/>
        <v>1.9011496892120183E-2</v>
      </c>
      <c r="N689" s="135">
        <f t="shared" si="404"/>
        <v>1.9881888309897941E-2</v>
      </c>
      <c r="O689" s="135">
        <f t="shared" si="405"/>
        <v>0</v>
      </c>
      <c r="P689" s="135">
        <f t="shared" si="406"/>
        <v>0</v>
      </c>
      <c r="Q689" s="135">
        <f t="shared" si="407"/>
        <v>0</v>
      </c>
      <c r="R689" s="135">
        <f t="shared" si="408"/>
        <v>0</v>
      </c>
      <c r="S689" s="135">
        <f t="shared" si="409"/>
        <v>0</v>
      </c>
      <c r="T689" s="135">
        <f t="shared" si="410"/>
        <v>0</v>
      </c>
      <c r="U689" s="135">
        <f t="shared" si="411"/>
        <v>0</v>
      </c>
      <c r="V689" s="135">
        <f t="shared" si="412"/>
        <v>0</v>
      </c>
      <c r="W689" s="135">
        <f t="shared" si="413"/>
        <v>0</v>
      </c>
      <c r="X689" s="135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1">
        <v>39603</v>
      </c>
      <c r="E690" s="137" t="s">
        <v>314</v>
      </c>
      <c r="G690" s="43">
        <v>6.6</v>
      </c>
      <c r="H690" s="135" t="str">
        <f t="shared" si="399"/>
        <v>P, S, T &amp; D Plant - Commodity</v>
      </c>
      <c r="I690" s="42">
        <f>'DepExp. Class.'!L$162</f>
        <v>0</v>
      </c>
      <c r="J690" s="135">
        <f t="shared" si="400"/>
        <v>0</v>
      </c>
      <c r="K690" s="135">
        <f t="shared" si="401"/>
        <v>0</v>
      </c>
      <c r="L690" s="135">
        <f t="shared" si="402"/>
        <v>0</v>
      </c>
      <c r="M690" s="135">
        <f t="shared" si="403"/>
        <v>0</v>
      </c>
      <c r="N690" s="135">
        <f t="shared" si="404"/>
        <v>0</v>
      </c>
      <c r="O690" s="135">
        <f t="shared" si="405"/>
        <v>0</v>
      </c>
      <c r="P690" s="135">
        <f t="shared" si="406"/>
        <v>0</v>
      </c>
      <c r="Q690" s="135">
        <f t="shared" si="407"/>
        <v>0</v>
      </c>
      <c r="R690" s="135">
        <f t="shared" si="408"/>
        <v>0</v>
      </c>
      <c r="S690" s="135">
        <f t="shared" si="409"/>
        <v>0</v>
      </c>
      <c r="T690" s="135">
        <f t="shared" si="410"/>
        <v>0</v>
      </c>
      <c r="U690" s="135">
        <f t="shared" si="411"/>
        <v>0</v>
      </c>
      <c r="V690" s="135">
        <f t="shared" si="412"/>
        <v>0</v>
      </c>
      <c r="W690" s="135">
        <f t="shared" si="413"/>
        <v>0</v>
      </c>
      <c r="X690" s="135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1">
        <v>39604</v>
      </c>
      <c r="E691" s="137" t="s">
        <v>315</v>
      </c>
      <c r="G691" s="43">
        <v>6.6</v>
      </c>
      <c r="H691" s="135" t="str">
        <f t="shared" si="399"/>
        <v>P, S, T &amp; D Plant - Commodity</v>
      </c>
      <c r="I691" s="42">
        <f>'DepExp. Class.'!L$163</f>
        <v>0</v>
      </c>
      <c r="J691" s="135">
        <f t="shared" si="400"/>
        <v>0</v>
      </c>
      <c r="K691" s="135">
        <f t="shared" si="401"/>
        <v>0</v>
      </c>
      <c r="L691" s="135">
        <f t="shared" si="402"/>
        <v>0</v>
      </c>
      <c r="M691" s="135">
        <f t="shared" si="403"/>
        <v>0</v>
      </c>
      <c r="N691" s="135">
        <f t="shared" si="404"/>
        <v>0</v>
      </c>
      <c r="O691" s="135">
        <f t="shared" si="405"/>
        <v>0</v>
      </c>
      <c r="P691" s="135">
        <f t="shared" si="406"/>
        <v>0</v>
      </c>
      <c r="Q691" s="135">
        <f t="shared" si="407"/>
        <v>0</v>
      </c>
      <c r="R691" s="135">
        <f t="shared" si="408"/>
        <v>0</v>
      </c>
      <c r="S691" s="135">
        <f t="shared" si="409"/>
        <v>0</v>
      </c>
      <c r="T691" s="135">
        <f t="shared" si="410"/>
        <v>0</v>
      </c>
      <c r="U691" s="135">
        <f t="shared" si="411"/>
        <v>0</v>
      </c>
      <c r="V691" s="135">
        <f t="shared" si="412"/>
        <v>0</v>
      </c>
      <c r="W691" s="135">
        <f t="shared" si="413"/>
        <v>0</v>
      </c>
      <c r="X691" s="135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1">
        <v>39605</v>
      </c>
      <c r="E692" s="140" t="s">
        <v>316</v>
      </c>
      <c r="G692" s="43">
        <v>6.6</v>
      </c>
      <c r="H692" s="135" t="str">
        <f t="shared" si="399"/>
        <v>P, S, T &amp; D Plant - Commodity</v>
      </c>
      <c r="I692" s="42">
        <f>'DepExp. Class.'!L$164</f>
        <v>0</v>
      </c>
      <c r="J692" s="135">
        <f t="shared" si="400"/>
        <v>0</v>
      </c>
      <c r="K692" s="135">
        <f t="shared" si="401"/>
        <v>0</v>
      </c>
      <c r="L692" s="135">
        <f t="shared" si="402"/>
        <v>0</v>
      </c>
      <c r="M692" s="135">
        <f t="shared" si="403"/>
        <v>0</v>
      </c>
      <c r="N692" s="135">
        <f t="shared" si="404"/>
        <v>0</v>
      </c>
      <c r="O692" s="135">
        <f t="shared" si="405"/>
        <v>0</v>
      </c>
      <c r="P692" s="135">
        <f t="shared" si="406"/>
        <v>0</v>
      </c>
      <c r="Q692" s="135">
        <f t="shared" si="407"/>
        <v>0</v>
      </c>
      <c r="R692" s="135">
        <f t="shared" si="408"/>
        <v>0</v>
      </c>
      <c r="S692" s="135">
        <f t="shared" si="409"/>
        <v>0</v>
      </c>
      <c r="T692" s="135">
        <f t="shared" si="410"/>
        <v>0</v>
      </c>
      <c r="U692" s="135">
        <f t="shared" si="411"/>
        <v>0</v>
      </c>
      <c r="V692" s="135">
        <f t="shared" si="412"/>
        <v>0</v>
      </c>
      <c r="W692" s="135">
        <f t="shared" si="413"/>
        <v>0</v>
      </c>
      <c r="X692" s="135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1">
        <v>39700</v>
      </c>
      <c r="E693" s="137" t="s">
        <v>317</v>
      </c>
      <c r="G693" s="43">
        <v>6.6</v>
      </c>
      <c r="H693" s="135" t="str">
        <f t="shared" si="399"/>
        <v>P, S, T &amp; D Plant - Commodity</v>
      </c>
      <c r="I693" s="42">
        <f>'DepExp. Class.'!L$165</f>
        <v>9.9327528614056408</v>
      </c>
      <c r="J693" s="135">
        <f t="shared" si="400"/>
        <v>3.9018804724117939</v>
      </c>
      <c r="K693" s="135">
        <f t="shared" si="401"/>
        <v>2.2076800862764894</v>
      </c>
      <c r="L693" s="135">
        <f t="shared" si="402"/>
        <v>0.11578125807018806</v>
      </c>
      <c r="M693" s="135">
        <f t="shared" si="403"/>
        <v>1.8122216203866057</v>
      </c>
      <c r="N693" s="135">
        <f t="shared" si="404"/>
        <v>1.8951894242605647</v>
      </c>
      <c r="O693" s="135">
        <f t="shared" si="405"/>
        <v>0</v>
      </c>
      <c r="P693" s="135">
        <f t="shared" si="406"/>
        <v>0</v>
      </c>
      <c r="Q693" s="135">
        <f t="shared" si="407"/>
        <v>0</v>
      </c>
      <c r="R693" s="135">
        <f t="shared" si="408"/>
        <v>0</v>
      </c>
      <c r="S693" s="135">
        <f t="shared" si="409"/>
        <v>0</v>
      </c>
      <c r="T693" s="135">
        <f t="shared" si="410"/>
        <v>0</v>
      </c>
      <c r="U693" s="135">
        <f t="shared" si="411"/>
        <v>0</v>
      </c>
      <c r="V693" s="135">
        <f t="shared" si="412"/>
        <v>0</v>
      </c>
      <c r="W693" s="135">
        <f t="shared" si="413"/>
        <v>0</v>
      </c>
      <c r="X693" s="135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1">
        <v>39701</v>
      </c>
      <c r="E694" s="137" t="s">
        <v>318</v>
      </c>
      <c r="G694" s="43">
        <v>6.6</v>
      </c>
      <c r="H694" s="135" t="str">
        <f t="shared" si="399"/>
        <v>P, S, T &amp; D Plant - Commodity</v>
      </c>
      <c r="I694" s="42">
        <f>'DepExp. Class.'!L$166</f>
        <v>0</v>
      </c>
      <c r="J694" s="135">
        <f t="shared" si="400"/>
        <v>0</v>
      </c>
      <c r="K694" s="135">
        <f t="shared" si="401"/>
        <v>0</v>
      </c>
      <c r="L694" s="135">
        <f t="shared" si="402"/>
        <v>0</v>
      </c>
      <c r="M694" s="135">
        <f t="shared" si="403"/>
        <v>0</v>
      </c>
      <c r="N694" s="135">
        <f t="shared" si="404"/>
        <v>0</v>
      </c>
      <c r="O694" s="135">
        <f t="shared" si="405"/>
        <v>0</v>
      </c>
      <c r="P694" s="135">
        <f t="shared" si="406"/>
        <v>0</v>
      </c>
      <c r="Q694" s="135">
        <f t="shared" si="407"/>
        <v>0</v>
      </c>
      <c r="R694" s="135">
        <f t="shared" si="408"/>
        <v>0</v>
      </c>
      <c r="S694" s="135">
        <f t="shared" si="409"/>
        <v>0</v>
      </c>
      <c r="T694" s="135">
        <f t="shared" si="410"/>
        <v>0</v>
      </c>
      <c r="U694" s="135">
        <f t="shared" si="411"/>
        <v>0</v>
      </c>
      <c r="V694" s="135">
        <f t="shared" si="412"/>
        <v>0</v>
      </c>
      <c r="W694" s="135">
        <f t="shared" si="413"/>
        <v>0</v>
      </c>
      <c r="X694" s="135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1">
        <v>39702</v>
      </c>
      <c r="E695" s="137" t="s">
        <v>319</v>
      </c>
      <c r="G695" s="43">
        <v>6.6</v>
      </c>
      <c r="H695" s="135" t="str">
        <f t="shared" si="399"/>
        <v>P, S, T &amp; D Plant - Commodity</v>
      </c>
      <c r="I695" s="42">
        <f>'DepExp. Class.'!L$167</f>
        <v>0</v>
      </c>
      <c r="J695" s="135">
        <f t="shared" si="400"/>
        <v>0</v>
      </c>
      <c r="K695" s="135">
        <f t="shared" si="401"/>
        <v>0</v>
      </c>
      <c r="L695" s="135">
        <f t="shared" si="402"/>
        <v>0</v>
      </c>
      <c r="M695" s="135">
        <f t="shared" si="403"/>
        <v>0</v>
      </c>
      <c r="N695" s="135">
        <f t="shared" si="404"/>
        <v>0</v>
      </c>
      <c r="O695" s="135">
        <f t="shared" si="405"/>
        <v>0</v>
      </c>
      <c r="P695" s="135">
        <f t="shared" si="406"/>
        <v>0</v>
      </c>
      <c r="Q695" s="135">
        <f t="shared" si="407"/>
        <v>0</v>
      </c>
      <c r="R695" s="135">
        <f t="shared" si="408"/>
        <v>0</v>
      </c>
      <c r="S695" s="135">
        <f t="shared" si="409"/>
        <v>0</v>
      </c>
      <c r="T695" s="135">
        <f t="shared" si="410"/>
        <v>0</v>
      </c>
      <c r="U695" s="135">
        <f t="shared" si="411"/>
        <v>0</v>
      </c>
      <c r="V695" s="135">
        <f t="shared" si="412"/>
        <v>0</v>
      </c>
      <c r="W695" s="135">
        <f t="shared" si="413"/>
        <v>0</v>
      </c>
      <c r="X695" s="135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1">
        <v>39705</v>
      </c>
      <c r="E696" s="137" t="s">
        <v>320</v>
      </c>
      <c r="G696" s="43">
        <v>6.6</v>
      </c>
      <c r="H696" s="135" t="str">
        <f t="shared" si="399"/>
        <v>P, S, T &amp; D Plant - Commodity</v>
      </c>
      <c r="I696" s="42">
        <f>'DepExp. Class.'!L$168</f>
        <v>0</v>
      </c>
      <c r="J696" s="135">
        <f t="shared" si="400"/>
        <v>0</v>
      </c>
      <c r="K696" s="135">
        <f t="shared" si="401"/>
        <v>0</v>
      </c>
      <c r="L696" s="135">
        <f t="shared" si="402"/>
        <v>0</v>
      </c>
      <c r="M696" s="135">
        <f t="shared" si="403"/>
        <v>0</v>
      </c>
      <c r="N696" s="135">
        <f t="shared" si="404"/>
        <v>0</v>
      </c>
      <c r="O696" s="135">
        <f t="shared" si="405"/>
        <v>0</v>
      </c>
      <c r="P696" s="135">
        <f t="shared" si="406"/>
        <v>0</v>
      </c>
      <c r="Q696" s="135">
        <f t="shared" si="407"/>
        <v>0</v>
      </c>
      <c r="R696" s="135">
        <f t="shared" si="408"/>
        <v>0</v>
      </c>
      <c r="S696" s="135">
        <f t="shared" si="409"/>
        <v>0</v>
      </c>
      <c r="T696" s="135">
        <f t="shared" si="410"/>
        <v>0</v>
      </c>
      <c r="U696" s="135">
        <f t="shared" si="411"/>
        <v>0</v>
      </c>
      <c r="V696" s="135">
        <f t="shared" si="412"/>
        <v>0</v>
      </c>
      <c r="W696" s="135">
        <f t="shared" si="413"/>
        <v>0</v>
      </c>
      <c r="X696" s="135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1">
        <v>39800</v>
      </c>
      <c r="E697" s="137" t="s">
        <v>321</v>
      </c>
      <c r="G697" s="43">
        <v>6.6</v>
      </c>
      <c r="H697" s="135" t="str">
        <f t="shared" si="399"/>
        <v>P, S, T &amp; D Plant - Commodity</v>
      </c>
      <c r="I697" s="42">
        <f>'DepExp. Class.'!L$169</f>
        <v>164.64480962661077</v>
      </c>
      <c r="J697" s="135">
        <f t="shared" si="400"/>
        <v>64.677373587156453</v>
      </c>
      <c r="K697" s="135">
        <f t="shared" si="401"/>
        <v>36.594393577815609</v>
      </c>
      <c r="L697" s="135">
        <f t="shared" si="402"/>
        <v>1.9191842844862568</v>
      </c>
      <c r="M697" s="135">
        <f t="shared" si="403"/>
        <v>30.039294025841325</v>
      </c>
      <c r="N697" s="135">
        <f t="shared" si="404"/>
        <v>31.414564151311133</v>
      </c>
      <c r="O697" s="135">
        <f t="shared" si="405"/>
        <v>0</v>
      </c>
      <c r="P697" s="135">
        <f t="shared" si="406"/>
        <v>0</v>
      </c>
      <c r="Q697" s="135">
        <f t="shared" si="407"/>
        <v>0</v>
      </c>
      <c r="R697" s="135">
        <f t="shared" si="408"/>
        <v>0</v>
      </c>
      <c r="S697" s="135">
        <f t="shared" si="409"/>
        <v>0</v>
      </c>
      <c r="T697" s="135">
        <f t="shared" si="410"/>
        <v>0</v>
      </c>
      <c r="U697" s="135">
        <f t="shared" si="411"/>
        <v>0</v>
      </c>
      <c r="V697" s="135">
        <f t="shared" si="412"/>
        <v>0</v>
      </c>
      <c r="W697" s="135">
        <f t="shared" si="413"/>
        <v>0</v>
      </c>
      <c r="X697" s="135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1">
        <v>39900</v>
      </c>
      <c r="E698" s="137" t="s">
        <v>322</v>
      </c>
      <c r="G698" s="43">
        <v>6.6</v>
      </c>
      <c r="H698" s="135" t="str">
        <f t="shared" si="399"/>
        <v>P, S, T &amp; D Plant - Commodity</v>
      </c>
      <c r="I698" s="42">
        <f>'DepExp. Class.'!L$170</f>
        <v>0</v>
      </c>
      <c r="J698" s="135">
        <f t="shared" si="400"/>
        <v>0</v>
      </c>
      <c r="K698" s="135">
        <f t="shared" si="401"/>
        <v>0</v>
      </c>
      <c r="L698" s="135">
        <f t="shared" si="402"/>
        <v>0</v>
      </c>
      <c r="M698" s="135">
        <f t="shared" si="403"/>
        <v>0</v>
      </c>
      <c r="N698" s="135">
        <f t="shared" si="404"/>
        <v>0</v>
      </c>
      <c r="O698" s="135">
        <f t="shared" si="405"/>
        <v>0</v>
      </c>
      <c r="P698" s="135">
        <f t="shared" si="406"/>
        <v>0</v>
      </c>
      <c r="Q698" s="135">
        <f t="shared" si="407"/>
        <v>0</v>
      </c>
      <c r="R698" s="135">
        <f t="shared" si="408"/>
        <v>0</v>
      </c>
      <c r="S698" s="135">
        <f t="shared" si="409"/>
        <v>0</v>
      </c>
      <c r="T698" s="135">
        <f t="shared" si="410"/>
        <v>0</v>
      </c>
      <c r="U698" s="135">
        <f t="shared" si="411"/>
        <v>0</v>
      </c>
      <c r="V698" s="135">
        <f t="shared" si="412"/>
        <v>0</v>
      </c>
      <c r="W698" s="135">
        <f t="shared" si="413"/>
        <v>0</v>
      </c>
      <c r="X698" s="135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1">
        <v>39901</v>
      </c>
      <c r="E699" s="137" t="s">
        <v>323</v>
      </c>
      <c r="G699" s="43">
        <v>6.6</v>
      </c>
      <c r="H699" s="135" t="str">
        <f t="shared" si="399"/>
        <v>P, S, T &amp; D Plant - Commodity</v>
      </c>
      <c r="I699" s="42">
        <f>'DepExp. Class.'!L$171</f>
        <v>0</v>
      </c>
      <c r="J699" s="135">
        <f t="shared" si="400"/>
        <v>0</v>
      </c>
      <c r="K699" s="135">
        <f t="shared" si="401"/>
        <v>0</v>
      </c>
      <c r="L699" s="135">
        <f t="shared" si="402"/>
        <v>0</v>
      </c>
      <c r="M699" s="135">
        <f t="shared" si="403"/>
        <v>0</v>
      </c>
      <c r="N699" s="135">
        <f t="shared" si="404"/>
        <v>0</v>
      </c>
      <c r="O699" s="135">
        <f t="shared" si="405"/>
        <v>0</v>
      </c>
      <c r="P699" s="135">
        <f t="shared" si="406"/>
        <v>0</v>
      </c>
      <c r="Q699" s="135">
        <f t="shared" si="407"/>
        <v>0</v>
      </c>
      <c r="R699" s="135">
        <f t="shared" si="408"/>
        <v>0</v>
      </c>
      <c r="S699" s="135">
        <f t="shared" si="409"/>
        <v>0</v>
      </c>
      <c r="T699" s="135">
        <f t="shared" si="410"/>
        <v>0</v>
      </c>
      <c r="U699" s="135">
        <f t="shared" si="411"/>
        <v>0</v>
      </c>
      <c r="V699" s="135">
        <f t="shared" si="412"/>
        <v>0</v>
      </c>
      <c r="W699" s="135">
        <f t="shared" si="413"/>
        <v>0</v>
      </c>
      <c r="X699" s="135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1">
        <v>39902</v>
      </c>
      <c r="E700" s="137" t="s">
        <v>324</v>
      </c>
      <c r="G700" s="43">
        <v>6.6</v>
      </c>
      <c r="H700" s="135" t="str">
        <f t="shared" si="399"/>
        <v>P, S, T &amp; D Plant - Commodity</v>
      </c>
      <c r="I700" s="42">
        <f>'DepExp. Class.'!L$172</f>
        <v>0</v>
      </c>
      <c r="J700" s="135">
        <f t="shared" si="400"/>
        <v>0</v>
      </c>
      <c r="K700" s="135">
        <f t="shared" si="401"/>
        <v>0</v>
      </c>
      <c r="L700" s="135">
        <f t="shared" si="402"/>
        <v>0</v>
      </c>
      <c r="M700" s="135">
        <f t="shared" si="403"/>
        <v>0</v>
      </c>
      <c r="N700" s="135">
        <f t="shared" si="404"/>
        <v>0</v>
      </c>
      <c r="O700" s="135">
        <f t="shared" si="405"/>
        <v>0</v>
      </c>
      <c r="P700" s="135">
        <f t="shared" si="406"/>
        <v>0</v>
      </c>
      <c r="Q700" s="135">
        <f t="shared" si="407"/>
        <v>0</v>
      </c>
      <c r="R700" s="135">
        <f t="shared" si="408"/>
        <v>0</v>
      </c>
      <c r="S700" s="135">
        <f t="shared" si="409"/>
        <v>0</v>
      </c>
      <c r="T700" s="135">
        <f t="shared" si="410"/>
        <v>0</v>
      </c>
      <c r="U700" s="135">
        <f t="shared" si="411"/>
        <v>0</v>
      </c>
      <c r="V700" s="135">
        <f t="shared" si="412"/>
        <v>0</v>
      </c>
      <c r="W700" s="135">
        <f t="shared" si="413"/>
        <v>0</v>
      </c>
      <c r="X700" s="135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1">
        <v>39903</v>
      </c>
      <c r="E701" s="137" t="s">
        <v>325</v>
      </c>
      <c r="G701" s="43">
        <v>6.6</v>
      </c>
      <c r="H701" s="135" t="str">
        <f t="shared" si="399"/>
        <v>P, S, T &amp; D Plant - Commodity</v>
      </c>
      <c r="I701" s="42">
        <f>'DepExp. Class.'!L$173</f>
        <v>0</v>
      </c>
      <c r="J701" s="135">
        <f t="shared" si="400"/>
        <v>0</v>
      </c>
      <c r="K701" s="135">
        <f t="shared" si="401"/>
        <v>0</v>
      </c>
      <c r="L701" s="135">
        <f t="shared" si="402"/>
        <v>0</v>
      </c>
      <c r="M701" s="135">
        <f t="shared" si="403"/>
        <v>0</v>
      </c>
      <c r="N701" s="135">
        <f t="shared" si="404"/>
        <v>0</v>
      </c>
      <c r="O701" s="135">
        <f t="shared" si="405"/>
        <v>0</v>
      </c>
      <c r="P701" s="135">
        <f t="shared" si="406"/>
        <v>0</v>
      </c>
      <c r="Q701" s="135">
        <f t="shared" si="407"/>
        <v>0</v>
      </c>
      <c r="R701" s="135">
        <f t="shared" si="408"/>
        <v>0</v>
      </c>
      <c r="S701" s="135">
        <f t="shared" si="409"/>
        <v>0</v>
      </c>
      <c r="T701" s="135">
        <f t="shared" si="410"/>
        <v>0</v>
      </c>
      <c r="U701" s="135">
        <f t="shared" si="411"/>
        <v>0</v>
      </c>
      <c r="V701" s="135">
        <f t="shared" si="412"/>
        <v>0</v>
      </c>
      <c r="W701" s="135">
        <f t="shared" si="413"/>
        <v>0</v>
      </c>
      <c r="X701" s="135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1">
        <v>39904</v>
      </c>
      <c r="E702" s="137" t="s">
        <v>326</v>
      </c>
      <c r="G702" s="43">
        <v>6.6</v>
      </c>
      <c r="H702" s="135" t="str">
        <f t="shared" si="399"/>
        <v>P, S, T &amp; D Plant - Commodity</v>
      </c>
      <c r="I702" s="42">
        <f>'DepExp. Class.'!L$174</f>
        <v>0</v>
      </c>
      <c r="J702" s="135">
        <f t="shared" si="400"/>
        <v>0</v>
      </c>
      <c r="K702" s="135">
        <f t="shared" si="401"/>
        <v>0</v>
      </c>
      <c r="L702" s="135">
        <f t="shared" si="402"/>
        <v>0</v>
      </c>
      <c r="M702" s="135">
        <f t="shared" si="403"/>
        <v>0</v>
      </c>
      <c r="N702" s="135">
        <f t="shared" si="404"/>
        <v>0</v>
      </c>
      <c r="O702" s="135">
        <f t="shared" si="405"/>
        <v>0</v>
      </c>
      <c r="P702" s="135">
        <f t="shared" si="406"/>
        <v>0</v>
      </c>
      <c r="Q702" s="135">
        <f t="shared" si="407"/>
        <v>0</v>
      </c>
      <c r="R702" s="135">
        <f t="shared" si="408"/>
        <v>0</v>
      </c>
      <c r="S702" s="135">
        <f t="shared" si="409"/>
        <v>0</v>
      </c>
      <c r="T702" s="135">
        <f t="shared" si="410"/>
        <v>0</v>
      </c>
      <c r="U702" s="135">
        <f t="shared" si="411"/>
        <v>0</v>
      </c>
      <c r="V702" s="135">
        <f t="shared" si="412"/>
        <v>0</v>
      </c>
      <c r="W702" s="135">
        <f t="shared" si="413"/>
        <v>0</v>
      </c>
      <c r="X702" s="135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1">
        <v>39905</v>
      </c>
      <c r="E703" s="137" t="s">
        <v>327</v>
      </c>
      <c r="G703" s="43">
        <v>6.6</v>
      </c>
      <c r="H703" s="135" t="str">
        <f t="shared" si="399"/>
        <v>P, S, T &amp; D Plant - Commodity</v>
      </c>
      <c r="I703" s="42">
        <f>'DepExp. Class.'!L$175</f>
        <v>0</v>
      </c>
      <c r="J703" s="135">
        <f t="shared" si="400"/>
        <v>0</v>
      </c>
      <c r="K703" s="135">
        <f t="shared" si="401"/>
        <v>0</v>
      </c>
      <c r="L703" s="135">
        <f t="shared" si="402"/>
        <v>0</v>
      </c>
      <c r="M703" s="135">
        <f t="shared" si="403"/>
        <v>0</v>
      </c>
      <c r="N703" s="135">
        <f t="shared" si="404"/>
        <v>0</v>
      </c>
      <c r="O703" s="135">
        <f t="shared" si="405"/>
        <v>0</v>
      </c>
      <c r="P703" s="135">
        <f t="shared" si="406"/>
        <v>0</v>
      </c>
      <c r="Q703" s="135">
        <f t="shared" si="407"/>
        <v>0</v>
      </c>
      <c r="R703" s="135">
        <f t="shared" si="408"/>
        <v>0</v>
      </c>
      <c r="S703" s="135">
        <f t="shared" si="409"/>
        <v>0</v>
      </c>
      <c r="T703" s="135">
        <f t="shared" si="410"/>
        <v>0</v>
      </c>
      <c r="U703" s="135">
        <f t="shared" si="411"/>
        <v>0</v>
      </c>
      <c r="V703" s="135">
        <f t="shared" si="412"/>
        <v>0</v>
      </c>
      <c r="W703" s="135">
        <f t="shared" si="413"/>
        <v>0</v>
      </c>
      <c r="X703" s="135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1">
        <v>39906</v>
      </c>
      <c r="E704" s="137" t="s">
        <v>328</v>
      </c>
      <c r="G704" s="43">
        <v>6.6</v>
      </c>
      <c r="H704" s="135" t="str">
        <f t="shared" si="399"/>
        <v>P, S, T &amp; D Plant - Commodity</v>
      </c>
      <c r="I704" s="42">
        <f>'DepExp. Class.'!L$176</f>
        <v>0</v>
      </c>
      <c r="J704" s="135">
        <f t="shared" si="400"/>
        <v>0</v>
      </c>
      <c r="K704" s="135">
        <f t="shared" si="401"/>
        <v>0</v>
      </c>
      <c r="L704" s="135">
        <f t="shared" si="402"/>
        <v>0</v>
      </c>
      <c r="M704" s="135">
        <f t="shared" si="403"/>
        <v>0</v>
      </c>
      <c r="N704" s="135">
        <f t="shared" si="404"/>
        <v>0</v>
      </c>
      <c r="O704" s="135">
        <f t="shared" si="405"/>
        <v>0</v>
      </c>
      <c r="P704" s="135">
        <f t="shared" si="406"/>
        <v>0</v>
      </c>
      <c r="Q704" s="135">
        <f t="shared" si="407"/>
        <v>0</v>
      </c>
      <c r="R704" s="135">
        <f t="shared" si="408"/>
        <v>0</v>
      </c>
      <c r="S704" s="135">
        <f t="shared" si="409"/>
        <v>0</v>
      </c>
      <c r="T704" s="135">
        <f t="shared" si="410"/>
        <v>0</v>
      </c>
      <c r="U704" s="135">
        <f t="shared" si="411"/>
        <v>0</v>
      </c>
      <c r="V704" s="135">
        <f t="shared" si="412"/>
        <v>0</v>
      </c>
      <c r="W704" s="135">
        <f t="shared" si="413"/>
        <v>0</v>
      </c>
      <c r="X704" s="135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1">
        <v>39907</v>
      </c>
      <c r="E705" s="137" t="s">
        <v>329</v>
      </c>
      <c r="G705" s="43">
        <v>6.6</v>
      </c>
      <c r="H705" s="135" t="str">
        <f t="shared" si="399"/>
        <v>P, S, T &amp; D Plant - Commodity</v>
      </c>
      <c r="I705" s="42">
        <f>'DepExp. Class.'!L$177</f>
        <v>22.702715451039246</v>
      </c>
      <c r="J705" s="135">
        <f t="shared" si="400"/>
        <v>8.9183012328160984</v>
      </c>
      <c r="K705" s="135">
        <f t="shared" si="401"/>
        <v>5.045965957776593</v>
      </c>
      <c r="L705" s="135">
        <f t="shared" si="402"/>
        <v>0.26463448685451735</v>
      </c>
      <c r="M705" s="135">
        <f t="shared" si="403"/>
        <v>4.1420895451571802</v>
      </c>
      <c r="N705" s="135">
        <f t="shared" si="404"/>
        <v>4.3317242284348598</v>
      </c>
      <c r="O705" s="135">
        <f t="shared" si="405"/>
        <v>0</v>
      </c>
      <c r="P705" s="135">
        <f t="shared" si="406"/>
        <v>0</v>
      </c>
      <c r="Q705" s="135">
        <f t="shared" si="407"/>
        <v>0</v>
      </c>
      <c r="R705" s="135">
        <f t="shared" si="408"/>
        <v>0</v>
      </c>
      <c r="S705" s="135">
        <f t="shared" si="409"/>
        <v>0</v>
      </c>
      <c r="T705" s="135">
        <f t="shared" si="410"/>
        <v>0</v>
      </c>
      <c r="U705" s="135">
        <f t="shared" si="411"/>
        <v>0</v>
      </c>
      <c r="V705" s="135">
        <f t="shared" si="412"/>
        <v>0</v>
      </c>
      <c r="W705" s="135">
        <f t="shared" si="413"/>
        <v>0</v>
      </c>
      <c r="X705" s="135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1">
        <v>39908</v>
      </c>
      <c r="E706" s="137" t="s">
        <v>330</v>
      </c>
      <c r="G706" s="43">
        <v>6.6</v>
      </c>
      <c r="H706" s="135" t="str">
        <f t="shared" si="399"/>
        <v>P, S, T &amp; D Plant - Commodity</v>
      </c>
      <c r="I706" s="42">
        <f>'DepExp. Class.'!L$178</f>
        <v>0</v>
      </c>
      <c r="J706" s="135">
        <f t="shared" si="400"/>
        <v>0</v>
      </c>
      <c r="K706" s="135">
        <f t="shared" si="401"/>
        <v>0</v>
      </c>
      <c r="L706" s="135">
        <f t="shared" si="402"/>
        <v>0</v>
      </c>
      <c r="M706" s="135">
        <f t="shared" si="403"/>
        <v>0</v>
      </c>
      <c r="N706" s="135">
        <f t="shared" si="404"/>
        <v>0</v>
      </c>
      <c r="O706" s="135">
        <f t="shared" si="405"/>
        <v>0</v>
      </c>
      <c r="P706" s="135">
        <f t="shared" si="406"/>
        <v>0</v>
      </c>
      <c r="Q706" s="135">
        <f t="shared" si="407"/>
        <v>0</v>
      </c>
      <c r="R706" s="135">
        <f t="shared" si="408"/>
        <v>0</v>
      </c>
      <c r="S706" s="135">
        <f t="shared" si="409"/>
        <v>0</v>
      </c>
      <c r="T706" s="135">
        <f t="shared" si="410"/>
        <v>0</v>
      </c>
      <c r="U706" s="135">
        <f t="shared" si="411"/>
        <v>0</v>
      </c>
      <c r="V706" s="135">
        <f t="shared" si="412"/>
        <v>0</v>
      </c>
      <c r="W706" s="135">
        <f t="shared" si="413"/>
        <v>0</v>
      </c>
      <c r="X706" s="135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1">
        <v>39909</v>
      </c>
      <c r="E707" s="137" t="s">
        <v>331</v>
      </c>
      <c r="G707" s="43">
        <v>6.6</v>
      </c>
      <c r="H707" s="135" t="str">
        <f t="shared" si="399"/>
        <v>P, S, T &amp; D Plant - Commodity</v>
      </c>
      <c r="I707" s="42">
        <f>'DepExp. Class.'!L$179</f>
        <v>0</v>
      </c>
      <c r="J707" s="135">
        <f t="shared" si="400"/>
        <v>0</v>
      </c>
      <c r="K707" s="135">
        <f t="shared" si="401"/>
        <v>0</v>
      </c>
      <c r="L707" s="135">
        <f t="shared" si="402"/>
        <v>0</v>
      </c>
      <c r="M707" s="135">
        <f t="shared" si="403"/>
        <v>0</v>
      </c>
      <c r="N707" s="135">
        <f t="shared" si="404"/>
        <v>0</v>
      </c>
      <c r="O707" s="135">
        <f t="shared" si="405"/>
        <v>0</v>
      </c>
      <c r="P707" s="135">
        <f t="shared" si="406"/>
        <v>0</v>
      </c>
      <c r="Q707" s="135">
        <f t="shared" si="407"/>
        <v>0</v>
      </c>
      <c r="R707" s="135">
        <f t="shared" si="408"/>
        <v>0</v>
      </c>
      <c r="S707" s="135">
        <f t="shared" si="409"/>
        <v>0</v>
      </c>
      <c r="T707" s="135">
        <f t="shared" si="410"/>
        <v>0</v>
      </c>
      <c r="U707" s="135">
        <f t="shared" si="411"/>
        <v>0</v>
      </c>
      <c r="V707" s="135">
        <f t="shared" si="412"/>
        <v>0</v>
      </c>
      <c r="W707" s="135">
        <f t="shared" si="413"/>
        <v>0</v>
      </c>
      <c r="X707" s="135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1">
        <v>39924</v>
      </c>
      <c r="E708" s="137" t="s">
        <v>332</v>
      </c>
      <c r="G708" s="43">
        <v>6.6</v>
      </c>
      <c r="H708" s="135" t="str">
        <f t="shared" si="399"/>
        <v>P, S, T &amp; D Plant - Commodity</v>
      </c>
      <c r="I708" s="42">
        <f>'DepExp. Class.'!L$180</f>
        <v>0</v>
      </c>
      <c r="J708" s="135">
        <f t="shared" si="400"/>
        <v>0</v>
      </c>
      <c r="K708" s="135">
        <f t="shared" si="401"/>
        <v>0</v>
      </c>
      <c r="L708" s="135">
        <f t="shared" si="402"/>
        <v>0</v>
      </c>
      <c r="M708" s="135">
        <f t="shared" si="403"/>
        <v>0</v>
      </c>
      <c r="N708" s="135">
        <f t="shared" si="404"/>
        <v>0</v>
      </c>
      <c r="O708" s="135">
        <f t="shared" si="405"/>
        <v>0</v>
      </c>
      <c r="P708" s="135">
        <f t="shared" si="406"/>
        <v>0</v>
      </c>
      <c r="Q708" s="135">
        <f t="shared" si="407"/>
        <v>0</v>
      </c>
      <c r="R708" s="135">
        <f t="shared" si="408"/>
        <v>0</v>
      </c>
      <c r="S708" s="135">
        <f t="shared" si="409"/>
        <v>0</v>
      </c>
      <c r="T708" s="135">
        <f t="shared" si="410"/>
        <v>0</v>
      </c>
      <c r="U708" s="135">
        <f t="shared" si="411"/>
        <v>0</v>
      </c>
      <c r="V708" s="135">
        <f t="shared" si="412"/>
        <v>0</v>
      </c>
      <c r="W708" s="135">
        <f t="shared" si="413"/>
        <v>0</v>
      </c>
      <c r="X708" s="135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7"/>
      <c r="G709" s="43"/>
      <c r="H709" s="135"/>
      <c r="I709" s="42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5"/>
      <c r="I711" s="42">
        <f>'DepExp. Class.'!L$183</f>
        <v>253.26735571870307</v>
      </c>
      <c r="J711" s="135">
        <f>SUM(J675:J708)</f>
        <v>99.490943081647401</v>
      </c>
      <c r="K711" s="135">
        <f t="shared" ref="K711:X711" si="418">SUM(K675:K708)</f>
        <v>56.291876534715122</v>
      </c>
      <c r="L711" s="135">
        <f t="shared" si="418"/>
        <v>2.9522141024126443</v>
      </c>
      <c r="M711" s="135">
        <f t="shared" si="418"/>
        <v>46.208396018284347</v>
      </c>
      <c r="N711" s="135">
        <f t="shared" si="418"/>
        <v>48.323925981643562</v>
      </c>
      <c r="O711" s="135">
        <f t="shared" si="418"/>
        <v>0</v>
      </c>
      <c r="P711" s="135">
        <f t="shared" si="418"/>
        <v>0</v>
      </c>
      <c r="Q711" s="135">
        <f t="shared" si="418"/>
        <v>0</v>
      </c>
      <c r="R711" s="135">
        <f t="shared" si="418"/>
        <v>0</v>
      </c>
      <c r="S711" s="135">
        <f t="shared" si="418"/>
        <v>0</v>
      </c>
      <c r="T711" s="135">
        <f t="shared" si="418"/>
        <v>0</v>
      </c>
      <c r="U711" s="135">
        <f t="shared" si="418"/>
        <v>0</v>
      </c>
      <c r="V711" s="135">
        <f t="shared" si="418"/>
        <v>0</v>
      </c>
      <c r="W711" s="135">
        <f t="shared" si="418"/>
        <v>0</v>
      </c>
      <c r="X711" s="135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361</v>
      </c>
      <c r="E713" s="44"/>
      <c r="G713" s="43"/>
      <c r="H713" s="135"/>
      <c r="I713" s="42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5"/>
      <c r="I715" s="42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5"/>
      <c r="I716" s="42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8">
        <v>37400</v>
      </c>
      <c r="E717" s="137" t="s">
        <v>125</v>
      </c>
      <c r="G717" s="43">
        <v>6.6</v>
      </c>
      <c r="H717" s="135" t="str">
        <f t="shared" ref="H717:H750" si="419">VLOOKUP($G717,alloc,3)</f>
        <v>P, S, T &amp; D Plant - Commodity</v>
      </c>
      <c r="I717" s="42">
        <f>'DepExp. Class.'!L$189</f>
        <v>0</v>
      </c>
      <c r="J717" s="135">
        <f t="shared" ref="J717:J750" si="420">$I717*VLOOKUP($G717,alloc,6)</f>
        <v>0</v>
      </c>
      <c r="K717" s="135">
        <f t="shared" ref="K717:K750" si="421">$I717*VLOOKUP($G717,alloc,7)</f>
        <v>0</v>
      </c>
      <c r="L717" s="135">
        <f t="shared" ref="L717:L750" si="422">$I717*VLOOKUP($G717,alloc,8)</f>
        <v>0</v>
      </c>
      <c r="M717" s="135">
        <f t="shared" ref="M717:M750" si="423">$I717*VLOOKUP($G717,alloc,9)</f>
        <v>0</v>
      </c>
      <c r="N717" s="135">
        <f t="shared" ref="N717:N750" si="424">$I717*VLOOKUP($G717,alloc,10)</f>
        <v>0</v>
      </c>
      <c r="O717" s="135">
        <f t="shared" ref="O717:O750" si="425">$I717*VLOOKUP($G717,alloc,11)</f>
        <v>0</v>
      </c>
      <c r="P717" s="135">
        <f t="shared" ref="P717:P750" si="426">$I717*VLOOKUP($G717,alloc,12)</f>
        <v>0</v>
      </c>
      <c r="Q717" s="135">
        <f t="shared" ref="Q717:Q750" si="427">$I717*VLOOKUP($G717,alloc,13)</f>
        <v>0</v>
      </c>
      <c r="R717" s="135">
        <f t="shared" ref="R717:R750" si="428">$I717*VLOOKUP($G717,alloc,14)</f>
        <v>0</v>
      </c>
      <c r="S717" s="135">
        <f t="shared" ref="S717:S750" si="429">$I717*VLOOKUP($G717,alloc,15)</f>
        <v>0</v>
      </c>
      <c r="T717" s="135">
        <f t="shared" ref="T717:T750" si="430">$I717*VLOOKUP($G717,alloc,16)</f>
        <v>0</v>
      </c>
      <c r="U717" s="135">
        <f t="shared" ref="U717:U750" si="431">$I717*VLOOKUP($G717,alloc,17)</f>
        <v>0</v>
      </c>
      <c r="V717" s="135">
        <f t="shared" ref="V717:V750" si="432">$I717*VLOOKUP($G717,alloc,18)</f>
        <v>0</v>
      </c>
      <c r="W717" s="135">
        <f t="shared" ref="W717:W750" si="433">$I717*VLOOKUP($G717,alloc,19)</f>
        <v>0</v>
      </c>
      <c r="X717" s="135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8">
        <v>39000</v>
      </c>
      <c r="E718" s="137" t="s">
        <v>149</v>
      </c>
      <c r="G718" s="43">
        <v>6.6</v>
      </c>
      <c r="H718" s="135" t="str">
        <f t="shared" si="419"/>
        <v>P, S, T &amp; D Plant - Commodity</v>
      </c>
      <c r="I718" s="42">
        <f>'DepExp. Class.'!L$190</f>
        <v>75.066519342612423</v>
      </c>
      <c r="J718" s="135">
        <f t="shared" si="420"/>
        <v>29.488359374463649</v>
      </c>
      <c r="K718" s="135">
        <f t="shared" si="421"/>
        <v>16.684484373179295</v>
      </c>
      <c r="L718" s="135">
        <f t="shared" si="422"/>
        <v>0.8750138224226206</v>
      </c>
      <c r="M718" s="135">
        <f t="shared" si="423"/>
        <v>13.695817384970169</v>
      </c>
      <c r="N718" s="135">
        <f t="shared" si="424"/>
        <v>14.322844387576698</v>
      </c>
      <c r="O718" s="135">
        <f t="shared" si="425"/>
        <v>0</v>
      </c>
      <c r="P718" s="135">
        <f t="shared" si="426"/>
        <v>0</v>
      </c>
      <c r="Q718" s="135">
        <f t="shared" si="427"/>
        <v>0</v>
      </c>
      <c r="R718" s="135">
        <f t="shared" si="428"/>
        <v>0</v>
      </c>
      <c r="S718" s="135">
        <f t="shared" si="429"/>
        <v>0</v>
      </c>
      <c r="T718" s="135">
        <f t="shared" si="430"/>
        <v>0</v>
      </c>
      <c r="U718" s="135">
        <f t="shared" si="431"/>
        <v>0</v>
      </c>
      <c r="V718" s="135">
        <f t="shared" si="432"/>
        <v>0</v>
      </c>
      <c r="W718" s="135">
        <f t="shared" si="433"/>
        <v>0</v>
      </c>
      <c r="X718" s="135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8">
        <v>36602</v>
      </c>
      <c r="E719" s="137" t="s">
        <v>149</v>
      </c>
      <c r="G719" s="43">
        <v>6.6</v>
      </c>
      <c r="H719" s="135" t="str">
        <f t="shared" si="419"/>
        <v>P, S, T &amp; D Plant - Commodity</v>
      </c>
      <c r="I719" s="42">
        <f>'DepExp. Class.'!L$191</f>
        <v>0</v>
      </c>
      <c r="J719" s="135">
        <f t="shared" si="420"/>
        <v>0</v>
      </c>
      <c r="K719" s="135">
        <f t="shared" si="421"/>
        <v>0</v>
      </c>
      <c r="L719" s="135">
        <f t="shared" si="422"/>
        <v>0</v>
      </c>
      <c r="M719" s="135">
        <f t="shared" si="423"/>
        <v>0</v>
      </c>
      <c r="N719" s="135">
        <f t="shared" si="424"/>
        <v>0</v>
      </c>
      <c r="O719" s="135">
        <f t="shared" si="425"/>
        <v>0</v>
      </c>
      <c r="P719" s="135">
        <f t="shared" si="426"/>
        <v>0</v>
      </c>
      <c r="Q719" s="135">
        <f t="shared" si="427"/>
        <v>0</v>
      </c>
      <c r="R719" s="135">
        <f t="shared" si="428"/>
        <v>0</v>
      </c>
      <c r="S719" s="135">
        <f t="shared" si="429"/>
        <v>0</v>
      </c>
      <c r="T719" s="135">
        <f t="shared" si="430"/>
        <v>0</v>
      </c>
      <c r="U719" s="135">
        <f t="shared" si="431"/>
        <v>0</v>
      </c>
      <c r="V719" s="135">
        <f t="shared" si="432"/>
        <v>0</v>
      </c>
      <c r="W719" s="135">
        <f t="shared" si="433"/>
        <v>0</v>
      </c>
      <c r="X719" s="135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8">
        <v>37503</v>
      </c>
      <c r="E720" s="137" t="s">
        <v>289</v>
      </c>
      <c r="G720" s="43">
        <v>6.6</v>
      </c>
      <c r="H720" s="135" t="str">
        <f t="shared" si="419"/>
        <v>P, S, T &amp; D Plant - Commodity</v>
      </c>
      <c r="I720" s="42">
        <f>'DepExp. Class.'!L$192</f>
        <v>0</v>
      </c>
      <c r="J720" s="135">
        <f t="shared" si="420"/>
        <v>0</v>
      </c>
      <c r="K720" s="135">
        <f t="shared" si="421"/>
        <v>0</v>
      </c>
      <c r="L720" s="135">
        <f t="shared" si="422"/>
        <v>0</v>
      </c>
      <c r="M720" s="135">
        <f t="shared" si="423"/>
        <v>0</v>
      </c>
      <c r="N720" s="135">
        <f t="shared" si="424"/>
        <v>0</v>
      </c>
      <c r="O720" s="135">
        <f t="shared" si="425"/>
        <v>0</v>
      </c>
      <c r="P720" s="135">
        <f t="shared" si="426"/>
        <v>0</v>
      </c>
      <c r="Q720" s="135">
        <f t="shared" si="427"/>
        <v>0</v>
      </c>
      <c r="R720" s="135">
        <f t="shared" si="428"/>
        <v>0</v>
      </c>
      <c r="S720" s="135">
        <f t="shared" si="429"/>
        <v>0</v>
      </c>
      <c r="T720" s="135">
        <f t="shared" si="430"/>
        <v>0</v>
      </c>
      <c r="U720" s="135">
        <f t="shared" si="431"/>
        <v>0</v>
      </c>
      <c r="V720" s="135">
        <f t="shared" si="432"/>
        <v>0</v>
      </c>
      <c r="W720" s="135">
        <f t="shared" si="433"/>
        <v>0</v>
      </c>
      <c r="X720" s="135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8">
        <v>39004</v>
      </c>
      <c r="E721" s="137" t="s">
        <v>304</v>
      </c>
      <c r="G721" s="43">
        <v>6.6</v>
      </c>
      <c r="H721" s="135" t="str">
        <f t="shared" si="419"/>
        <v>P, S, T &amp; D Plant - Commodity</v>
      </c>
      <c r="I721" s="42">
        <f>'DepExp. Class.'!L$193</f>
        <v>0</v>
      </c>
      <c r="J721" s="135">
        <f t="shared" si="420"/>
        <v>0</v>
      </c>
      <c r="K721" s="135">
        <f t="shared" si="421"/>
        <v>0</v>
      </c>
      <c r="L721" s="135">
        <f t="shared" si="422"/>
        <v>0</v>
      </c>
      <c r="M721" s="135">
        <f t="shared" si="423"/>
        <v>0</v>
      </c>
      <c r="N721" s="135">
        <f t="shared" si="424"/>
        <v>0</v>
      </c>
      <c r="O721" s="135">
        <f t="shared" si="425"/>
        <v>0</v>
      </c>
      <c r="P721" s="135">
        <f t="shared" si="426"/>
        <v>0</v>
      </c>
      <c r="Q721" s="135">
        <f t="shared" si="427"/>
        <v>0</v>
      </c>
      <c r="R721" s="135">
        <f t="shared" si="428"/>
        <v>0</v>
      </c>
      <c r="S721" s="135">
        <f t="shared" si="429"/>
        <v>0</v>
      </c>
      <c r="T721" s="135">
        <f t="shared" si="430"/>
        <v>0</v>
      </c>
      <c r="U721" s="135">
        <f t="shared" si="431"/>
        <v>0</v>
      </c>
      <c r="V721" s="135">
        <f t="shared" si="432"/>
        <v>0</v>
      </c>
      <c r="W721" s="135">
        <f t="shared" si="433"/>
        <v>0</v>
      </c>
      <c r="X721" s="135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8">
        <v>39009</v>
      </c>
      <c r="E722" s="137" t="s">
        <v>305</v>
      </c>
      <c r="G722" s="43">
        <v>6.6</v>
      </c>
      <c r="H722" s="135" t="str">
        <f t="shared" si="419"/>
        <v>P, S, T &amp; D Plant - Commodity</v>
      </c>
      <c r="I722" s="42">
        <f>'DepExp. Class.'!L$194</f>
        <v>192.13627168777717</v>
      </c>
      <c r="J722" s="135">
        <f t="shared" si="420"/>
        <v>75.476836784445226</v>
      </c>
      <c r="K722" s="135">
        <f t="shared" si="421"/>
        <v>42.70471910206043</v>
      </c>
      <c r="L722" s="135">
        <f t="shared" si="422"/>
        <v>2.2396388561487037</v>
      </c>
      <c r="M722" s="135">
        <f t="shared" si="423"/>
        <v>35.055085983865887</v>
      </c>
      <c r="N722" s="135">
        <f t="shared" si="424"/>
        <v>36.659990961256945</v>
      </c>
      <c r="O722" s="135">
        <f t="shared" si="425"/>
        <v>0</v>
      </c>
      <c r="P722" s="135">
        <f t="shared" si="426"/>
        <v>0</v>
      </c>
      <c r="Q722" s="135">
        <f t="shared" si="427"/>
        <v>0</v>
      </c>
      <c r="R722" s="135">
        <f t="shared" si="428"/>
        <v>0</v>
      </c>
      <c r="S722" s="135">
        <f t="shared" si="429"/>
        <v>0</v>
      </c>
      <c r="T722" s="135">
        <f t="shared" si="430"/>
        <v>0</v>
      </c>
      <c r="U722" s="135">
        <f t="shared" si="431"/>
        <v>0</v>
      </c>
      <c r="V722" s="135">
        <f t="shared" si="432"/>
        <v>0</v>
      </c>
      <c r="W722" s="135">
        <f t="shared" si="433"/>
        <v>0</v>
      </c>
      <c r="X722" s="135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8">
        <v>39100</v>
      </c>
      <c r="E723" s="137" t="s">
        <v>306</v>
      </c>
      <c r="G723" s="43">
        <v>6.6</v>
      </c>
      <c r="H723" s="135" t="str">
        <f t="shared" si="419"/>
        <v>P, S, T &amp; D Plant - Commodity</v>
      </c>
      <c r="I723" s="42">
        <f>'DepExp. Class.'!L$195</f>
        <v>124.59175906642469</v>
      </c>
      <c r="J723" s="135">
        <f t="shared" si="420"/>
        <v>48.94334516402342</v>
      </c>
      <c r="K723" s="135">
        <f t="shared" si="421"/>
        <v>27.692095962023046</v>
      </c>
      <c r="L723" s="135">
        <f t="shared" si="422"/>
        <v>1.4523053992352115</v>
      </c>
      <c r="M723" s="135">
        <f t="shared" si="423"/>
        <v>22.73165180415263</v>
      </c>
      <c r="N723" s="135">
        <f t="shared" si="424"/>
        <v>23.772360736990386</v>
      </c>
      <c r="O723" s="135">
        <f t="shared" si="425"/>
        <v>0</v>
      </c>
      <c r="P723" s="135">
        <f t="shared" si="426"/>
        <v>0</v>
      </c>
      <c r="Q723" s="135">
        <f t="shared" si="427"/>
        <v>0</v>
      </c>
      <c r="R723" s="135">
        <f t="shared" si="428"/>
        <v>0</v>
      </c>
      <c r="S723" s="135">
        <f t="shared" si="429"/>
        <v>0</v>
      </c>
      <c r="T723" s="135">
        <f t="shared" si="430"/>
        <v>0</v>
      </c>
      <c r="U723" s="135">
        <f t="shared" si="431"/>
        <v>0</v>
      </c>
      <c r="V723" s="135">
        <f t="shared" si="432"/>
        <v>0</v>
      </c>
      <c r="W723" s="135">
        <f t="shared" si="433"/>
        <v>0</v>
      </c>
      <c r="X723" s="135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8">
        <v>39102</v>
      </c>
      <c r="E724" s="137" t="s">
        <v>307</v>
      </c>
      <c r="G724" s="43">
        <v>6.6</v>
      </c>
      <c r="H724" s="135" t="str">
        <f t="shared" si="419"/>
        <v>P, S, T &amp; D Plant - Commodity</v>
      </c>
      <c r="I724" s="42">
        <f>'DepExp. Class.'!L$196</f>
        <v>0</v>
      </c>
      <c r="J724" s="135">
        <f t="shared" si="420"/>
        <v>0</v>
      </c>
      <c r="K724" s="135">
        <f t="shared" si="421"/>
        <v>0</v>
      </c>
      <c r="L724" s="135">
        <f t="shared" si="422"/>
        <v>0</v>
      </c>
      <c r="M724" s="135">
        <f t="shared" si="423"/>
        <v>0</v>
      </c>
      <c r="N724" s="135">
        <f t="shared" si="424"/>
        <v>0</v>
      </c>
      <c r="O724" s="135">
        <f t="shared" si="425"/>
        <v>0</v>
      </c>
      <c r="P724" s="135">
        <f t="shared" si="426"/>
        <v>0</v>
      </c>
      <c r="Q724" s="135">
        <f t="shared" si="427"/>
        <v>0</v>
      </c>
      <c r="R724" s="135">
        <f t="shared" si="428"/>
        <v>0</v>
      </c>
      <c r="S724" s="135">
        <f t="shared" si="429"/>
        <v>0</v>
      </c>
      <c r="T724" s="135">
        <f t="shared" si="430"/>
        <v>0</v>
      </c>
      <c r="U724" s="135">
        <f t="shared" si="431"/>
        <v>0</v>
      </c>
      <c r="V724" s="135">
        <f t="shared" si="432"/>
        <v>0</v>
      </c>
      <c r="W724" s="135">
        <f t="shared" si="433"/>
        <v>0</v>
      </c>
      <c r="X724" s="135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5">
        <v>39103</v>
      </c>
      <c r="E725" s="137" t="s">
        <v>308</v>
      </c>
      <c r="G725" s="43">
        <v>6.6</v>
      </c>
      <c r="H725" s="135" t="str">
        <f t="shared" si="419"/>
        <v>P, S, T &amp; D Plant - Commodity</v>
      </c>
      <c r="I725" s="42">
        <f>'DepExp. Class.'!L$197</f>
        <v>0</v>
      </c>
      <c r="J725" s="135">
        <f t="shared" si="420"/>
        <v>0</v>
      </c>
      <c r="K725" s="135">
        <f t="shared" si="421"/>
        <v>0</v>
      </c>
      <c r="L725" s="135">
        <f t="shared" si="422"/>
        <v>0</v>
      </c>
      <c r="M725" s="135">
        <f t="shared" si="423"/>
        <v>0</v>
      </c>
      <c r="N725" s="135">
        <f t="shared" si="424"/>
        <v>0</v>
      </c>
      <c r="O725" s="135">
        <f t="shared" si="425"/>
        <v>0</v>
      </c>
      <c r="P725" s="135">
        <f t="shared" si="426"/>
        <v>0</v>
      </c>
      <c r="Q725" s="135">
        <f t="shared" si="427"/>
        <v>0</v>
      </c>
      <c r="R725" s="135">
        <f t="shared" si="428"/>
        <v>0</v>
      </c>
      <c r="S725" s="135">
        <f t="shared" si="429"/>
        <v>0</v>
      </c>
      <c r="T725" s="135">
        <f t="shared" si="430"/>
        <v>0</v>
      </c>
      <c r="U725" s="135">
        <f t="shared" si="431"/>
        <v>0</v>
      </c>
      <c r="V725" s="135">
        <f t="shared" si="432"/>
        <v>0</v>
      </c>
      <c r="W725" s="135">
        <f t="shared" si="433"/>
        <v>0</v>
      </c>
      <c r="X725" s="135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8">
        <v>39200</v>
      </c>
      <c r="E726" s="137" t="s">
        <v>309</v>
      </c>
      <c r="G726" s="43">
        <v>6.6</v>
      </c>
      <c r="H726" s="135" t="str">
        <f t="shared" si="419"/>
        <v>P, S, T &amp; D Plant - Commodity</v>
      </c>
      <c r="I726" s="42">
        <f>'DepExp. Class.'!L$198</f>
        <v>0</v>
      </c>
      <c r="J726" s="135">
        <f t="shared" si="420"/>
        <v>0</v>
      </c>
      <c r="K726" s="135">
        <f t="shared" si="421"/>
        <v>0</v>
      </c>
      <c r="L726" s="135">
        <f t="shared" si="422"/>
        <v>0</v>
      </c>
      <c r="M726" s="135">
        <f t="shared" si="423"/>
        <v>0</v>
      </c>
      <c r="N726" s="135">
        <f t="shared" si="424"/>
        <v>0</v>
      </c>
      <c r="O726" s="135">
        <f t="shared" si="425"/>
        <v>0</v>
      </c>
      <c r="P726" s="135">
        <f t="shared" si="426"/>
        <v>0</v>
      </c>
      <c r="Q726" s="135">
        <f t="shared" si="427"/>
        <v>0</v>
      </c>
      <c r="R726" s="135">
        <f t="shared" si="428"/>
        <v>0</v>
      </c>
      <c r="S726" s="135">
        <f t="shared" si="429"/>
        <v>0</v>
      </c>
      <c r="T726" s="135">
        <f t="shared" si="430"/>
        <v>0</v>
      </c>
      <c r="U726" s="135">
        <f t="shared" si="431"/>
        <v>0</v>
      </c>
      <c r="V726" s="135">
        <f t="shared" si="432"/>
        <v>0</v>
      </c>
      <c r="W726" s="135">
        <f t="shared" si="433"/>
        <v>0</v>
      </c>
      <c r="X726" s="135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8">
        <v>39201</v>
      </c>
      <c r="E727" s="137" t="s">
        <v>310</v>
      </c>
      <c r="G727" s="43">
        <v>6.6</v>
      </c>
      <c r="H727" s="135" t="str">
        <f t="shared" si="419"/>
        <v>P, S, T &amp; D Plant - Commodity</v>
      </c>
      <c r="I727" s="42">
        <f>'DepExp. Class.'!L$199</f>
        <v>0</v>
      </c>
      <c r="J727" s="135">
        <f t="shared" si="420"/>
        <v>0</v>
      </c>
      <c r="K727" s="135">
        <f t="shared" si="421"/>
        <v>0</v>
      </c>
      <c r="L727" s="135">
        <f t="shared" si="422"/>
        <v>0</v>
      </c>
      <c r="M727" s="135">
        <f t="shared" si="423"/>
        <v>0</v>
      </c>
      <c r="N727" s="135">
        <f t="shared" si="424"/>
        <v>0</v>
      </c>
      <c r="O727" s="135">
        <f t="shared" si="425"/>
        <v>0</v>
      </c>
      <c r="P727" s="135">
        <f t="shared" si="426"/>
        <v>0</v>
      </c>
      <c r="Q727" s="135">
        <f t="shared" si="427"/>
        <v>0</v>
      </c>
      <c r="R727" s="135">
        <f t="shared" si="428"/>
        <v>0</v>
      </c>
      <c r="S727" s="135">
        <f t="shared" si="429"/>
        <v>0</v>
      </c>
      <c r="T727" s="135">
        <f t="shared" si="430"/>
        <v>0</v>
      </c>
      <c r="U727" s="135">
        <f t="shared" si="431"/>
        <v>0</v>
      </c>
      <c r="V727" s="135">
        <f t="shared" si="432"/>
        <v>0</v>
      </c>
      <c r="W727" s="135">
        <f t="shared" si="433"/>
        <v>0</v>
      </c>
      <c r="X727" s="135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8">
        <v>39202</v>
      </c>
      <c r="E728" s="137" t="s">
        <v>311</v>
      </c>
      <c r="G728" s="43">
        <v>6.6</v>
      </c>
      <c r="H728" s="135" t="str">
        <f t="shared" si="419"/>
        <v>P, S, T &amp; D Plant - Commodity</v>
      </c>
      <c r="I728" s="42">
        <f>'DepExp. Class.'!L$200</f>
        <v>0</v>
      </c>
      <c r="J728" s="135">
        <f t="shared" si="420"/>
        <v>0</v>
      </c>
      <c r="K728" s="135">
        <f t="shared" si="421"/>
        <v>0</v>
      </c>
      <c r="L728" s="135">
        <f t="shared" si="422"/>
        <v>0</v>
      </c>
      <c r="M728" s="135">
        <f t="shared" si="423"/>
        <v>0</v>
      </c>
      <c r="N728" s="135">
        <f t="shared" si="424"/>
        <v>0</v>
      </c>
      <c r="O728" s="135">
        <f t="shared" si="425"/>
        <v>0</v>
      </c>
      <c r="P728" s="135">
        <f t="shared" si="426"/>
        <v>0</v>
      </c>
      <c r="Q728" s="135">
        <f t="shared" si="427"/>
        <v>0</v>
      </c>
      <c r="R728" s="135">
        <f t="shared" si="428"/>
        <v>0</v>
      </c>
      <c r="S728" s="135">
        <f t="shared" si="429"/>
        <v>0</v>
      </c>
      <c r="T728" s="135">
        <f t="shared" si="430"/>
        <v>0</v>
      </c>
      <c r="U728" s="135">
        <f t="shared" si="431"/>
        <v>0</v>
      </c>
      <c r="V728" s="135">
        <f t="shared" si="432"/>
        <v>0</v>
      </c>
      <c r="W728" s="135">
        <f t="shared" si="433"/>
        <v>0</v>
      </c>
      <c r="X728" s="135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8">
        <v>39300</v>
      </c>
      <c r="E729" s="137" t="s">
        <v>197</v>
      </c>
      <c r="G729" s="43">
        <v>6.6</v>
      </c>
      <c r="H729" s="135" t="str">
        <f t="shared" si="419"/>
        <v>P, S, T &amp; D Plant - Commodity</v>
      </c>
      <c r="I729" s="42">
        <f>'DepExp. Class.'!L$201</f>
        <v>0</v>
      </c>
      <c r="J729" s="135">
        <f t="shared" si="420"/>
        <v>0</v>
      </c>
      <c r="K729" s="135">
        <f t="shared" si="421"/>
        <v>0</v>
      </c>
      <c r="L729" s="135">
        <f t="shared" si="422"/>
        <v>0</v>
      </c>
      <c r="M729" s="135">
        <f t="shared" si="423"/>
        <v>0</v>
      </c>
      <c r="N729" s="135">
        <f t="shared" si="424"/>
        <v>0</v>
      </c>
      <c r="O729" s="135">
        <f t="shared" si="425"/>
        <v>0</v>
      </c>
      <c r="P729" s="135">
        <f t="shared" si="426"/>
        <v>0</v>
      </c>
      <c r="Q729" s="135">
        <f t="shared" si="427"/>
        <v>0</v>
      </c>
      <c r="R729" s="135">
        <f t="shared" si="428"/>
        <v>0</v>
      </c>
      <c r="S729" s="135">
        <f t="shared" si="429"/>
        <v>0</v>
      </c>
      <c r="T729" s="135">
        <f t="shared" si="430"/>
        <v>0</v>
      </c>
      <c r="U729" s="135">
        <f t="shared" si="431"/>
        <v>0</v>
      </c>
      <c r="V729" s="135">
        <f t="shared" si="432"/>
        <v>0</v>
      </c>
      <c r="W729" s="135">
        <f t="shared" si="433"/>
        <v>0</v>
      </c>
      <c r="X729" s="135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8">
        <v>39400</v>
      </c>
      <c r="E730" s="137" t="s">
        <v>312</v>
      </c>
      <c r="G730" s="43">
        <v>6.6</v>
      </c>
      <c r="H730" s="135" t="str">
        <f t="shared" si="419"/>
        <v>P, S, T &amp; D Plant - Commodity</v>
      </c>
      <c r="I730" s="42">
        <f>'DepExp. Class.'!L$202</f>
        <v>20.422782290963767</v>
      </c>
      <c r="J730" s="135">
        <f t="shared" si="420"/>
        <v>8.0226757400819828</v>
      </c>
      <c r="K730" s="135">
        <f t="shared" si="421"/>
        <v>4.5392219457416694</v>
      </c>
      <c r="L730" s="135">
        <f t="shared" si="422"/>
        <v>0.23805841743320266</v>
      </c>
      <c r="M730" s="135">
        <f t="shared" si="423"/>
        <v>3.7261178378796038</v>
      </c>
      <c r="N730" s="135">
        <f t="shared" si="424"/>
        <v>3.896708349827311</v>
      </c>
      <c r="O730" s="135">
        <f t="shared" si="425"/>
        <v>0</v>
      </c>
      <c r="P730" s="135">
        <f t="shared" si="426"/>
        <v>0</v>
      </c>
      <c r="Q730" s="135">
        <f t="shared" si="427"/>
        <v>0</v>
      </c>
      <c r="R730" s="135">
        <f t="shared" si="428"/>
        <v>0</v>
      </c>
      <c r="S730" s="135">
        <f t="shared" si="429"/>
        <v>0</v>
      </c>
      <c r="T730" s="135">
        <f t="shared" si="430"/>
        <v>0</v>
      </c>
      <c r="U730" s="135">
        <f t="shared" si="431"/>
        <v>0</v>
      </c>
      <c r="V730" s="135">
        <f t="shared" si="432"/>
        <v>0</v>
      </c>
      <c r="W730" s="135">
        <f t="shared" si="433"/>
        <v>0</v>
      </c>
      <c r="X730" s="135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8">
        <v>39600</v>
      </c>
      <c r="E731" s="137" t="s">
        <v>313</v>
      </c>
      <c r="G731" s="43">
        <v>6.6</v>
      </c>
      <c r="H731" s="135" t="str">
        <f t="shared" si="419"/>
        <v>P, S, T &amp; D Plant - Commodity</v>
      </c>
      <c r="I731" s="42">
        <f>'DepExp. Class.'!L$203</f>
        <v>0</v>
      </c>
      <c r="J731" s="135">
        <f t="shared" si="420"/>
        <v>0</v>
      </c>
      <c r="K731" s="135">
        <f t="shared" si="421"/>
        <v>0</v>
      </c>
      <c r="L731" s="135">
        <f t="shared" si="422"/>
        <v>0</v>
      </c>
      <c r="M731" s="135">
        <f t="shared" si="423"/>
        <v>0</v>
      </c>
      <c r="N731" s="135">
        <f t="shared" si="424"/>
        <v>0</v>
      </c>
      <c r="O731" s="135">
        <f t="shared" si="425"/>
        <v>0</v>
      </c>
      <c r="P731" s="135">
        <f t="shared" si="426"/>
        <v>0</v>
      </c>
      <c r="Q731" s="135">
        <f t="shared" si="427"/>
        <v>0</v>
      </c>
      <c r="R731" s="135">
        <f t="shared" si="428"/>
        <v>0</v>
      </c>
      <c r="S731" s="135">
        <f t="shared" si="429"/>
        <v>0</v>
      </c>
      <c r="T731" s="135">
        <f t="shared" si="430"/>
        <v>0</v>
      </c>
      <c r="U731" s="135">
        <f t="shared" si="431"/>
        <v>0</v>
      </c>
      <c r="V731" s="135">
        <f t="shared" si="432"/>
        <v>0</v>
      </c>
      <c r="W731" s="135">
        <f t="shared" si="433"/>
        <v>0</v>
      </c>
      <c r="X731" s="135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8">
        <v>39603</v>
      </c>
      <c r="E732" s="137" t="s">
        <v>314</v>
      </c>
      <c r="G732" s="43">
        <v>6.6</v>
      </c>
      <c r="H732" s="135" t="str">
        <f t="shared" si="419"/>
        <v>P, S, T &amp; D Plant - Commodity</v>
      </c>
      <c r="I732" s="42">
        <f>'DepExp. Class.'!L$204</f>
        <v>0</v>
      </c>
      <c r="J732" s="135">
        <f t="shared" si="420"/>
        <v>0</v>
      </c>
      <c r="K732" s="135">
        <f t="shared" si="421"/>
        <v>0</v>
      </c>
      <c r="L732" s="135">
        <f t="shared" si="422"/>
        <v>0</v>
      </c>
      <c r="M732" s="135">
        <f t="shared" si="423"/>
        <v>0</v>
      </c>
      <c r="N732" s="135">
        <f t="shared" si="424"/>
        <v>0</v>
      </c>
      <c r="O732" s="135">
        <f t="shared" si="425"/>
        <v>0</v>
      </c>
      <c r="P732" s="135">
        <f t="shared" si="426"/>
        <v>0</v>
      </c>
      <c r="Q732" s="135">
        <f t="shared" si="427"/>
        <v>0</v>
      </c>
      <c r="R732" s="135">
        <f t="shared" si="428"/>
        <v>0</v>
      </c>
      <c r="S732" s="135">
        <f t="shared" si="429"/>
        <v>0</v>
      </c>
      <c r="T732" s="135">
        <f t="shared" si="430"/>
        <v>0</v>
      </c>
      <c r="U732" s="135">
        <f t="shared" si="431"/>
        <v>0</v>
      </c>
      <c r="V732" s="135">
        <f t="shared" si="432"/>
        <v>0</v>
      </c>
      <c r="W732" s="135">
        <f t="shared" si="433"/>
        <v>0</v>
      </c>
      <c r="X732" s="135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6">
        <v>39604</v>
      </c>
      <c r="E733" s="137" t="s">
        <v>315</v>
      </c>
      <c r="G733" s="43">
        <v>6.6</v>
      </c>
      <c r="H733" s="135" t="str">
        <f t="shared" si="419"/>
        <v>P, S, T &amp; D Plant - Commodity</v>
      </c>
      <c r="I733" s="42">
        <f>'DepExp. Class.'!L$205</f>
        <v>0</v>
      </c>
      <c r="J733" s="135">
        <f t="shared" si="420"/>
        <v>0</v>
      </c>
      <c r="K733" s="135">
        <f t="shared" si="421"/>
        <v>0</v>
      </c>
      <c r="L733" s="135">
        <f t="shared" si="422"/>
        <v>0</v>
      </c>
      <c r="M733" s="135">
        <f t="shared" si="423"/>
        <v>0</v>
      </c>
      <c r="N733" s="135">
        <f t="shared" si="424"/>
        <v>0</v>
      </c>
      <c r="O733" s="135">
        <f t="shared" si="425"/>
        <v>0</v>
      </c>
      <c r="P733" s="135">
        <f t="shared" si="426"/>
        <v>0</v>
      </c>
      <c r="Q733" s="135">
        <f t="shared" si="427"/>
        <v>0</v>
      </c>
      <c r="R733" s="135">
        <f t="shared" si="428"/>
        <v>0</v>
      </c>
      <c r="S733" s="135">
        <f t="shared" si="429"/>
        <v>0</v>
      </c>
      <c r="T733" s="135">
        <f t="shared" si="430"/>
        <v>0</v>
      </c>
      <c r="U733" s="135">
        <f t="shared" si="431"/>
        <v>0</v>
      </c>
      <c r="V733" s="135">
        <f t="shared" si="432"/>
        <v>0</v>
      </c>
      <c r="W733" s="135">
        <f t="shared" si="433"/>
        <v>0</v>
      </c>
      <c r="X733" s="135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6">
        <v>39605</v>
      </c>
      <c r="E734" s="140" t="s">
        <v>316</v>
      </c>
      <c r="G734" s="43">
        <v>6.6</v>
      </c>
      <c r="H734" s="135" t="str">
        <f t="shared" si="419"/>
        <v>P, S, T &amp; D Plant - Commodity</v>
      </c>
      <c r="I734" s="42">
        <f>'DepExp. Class.'!L$206</f>
        <v>0</v>
      </c>
      <c r="J734" s="135">
        <f t="shared" si="420"/>
        <v>0</v>
      </c>
      <c r="K734" s="135">
        <f t="shared" si="421"/>
        <v>0</v>
      </c>
      <c r="L734" s="135">
        <f t="shared" si="422"/>
        <v>0</v>
      </c>
      <c r="M734" s="135">
        <f t="shared" si="423"/>
        <v>0</v>
      </c>
      <c r="N734" s="135">
        <f t="shared" si="424"/>
        <v>0</v>
      </c>
      <c r="O734" s="135">
        <f t="shared" si="425"/>
        <v>0</v>
      </c>
      <c r="P734" s="135">
        <f t="shared" si="426"/>
        <v>0</v>
      </c>
      <c r="Q734" s="135">
        <f t="shared" si="427"/>
        <v>0</v>
      </c>
      <c r="R734" s="135">
        <f t="shared" si="428"/>
        <v>0</v>
      </c>
      <c r="S734" s="135">
        <f t="shared" si="429"/>
        <v>0</v>
      </c>
      <c r="T734" s="135">
        <f t="shared" si="430"/>
        <v>0</v>
      </c>
      <c r="U734" s="135">
        <f t="shared" si="431"/>
        <v>0</v>
      </c>
      <c r="V734" s="135">
        <f t="shared" si="432"/>
        <v>0</v>
      </c>
      <c r="W734" s="135">
        <f t="shared" si="433"/>
        <v>0</v>
      </c>
      <c r="X734" s="135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6">
        <v>39700</v>
      </c>
      <c r="E735" s="137" t="s">
        <v>317</v>
      </c>
      <c r="G735" s="43">
        <v>6.6</v>
      </c>
      <c r="H735" s="135" t="str">
        <f t="shared" si="419"/>
        <v>P, S, T &amp; D Plant - Commodity</v>
      </c>
      <c r="I735" s="42">
        <f>'DepExp. Class.'!L$207</f>
        <v>0.31137488985689238</v>
      </c>
      <c r="J735" s="135">
        <f t="shared" si="420"/>
        <v>0.12231730913720201</v>
      </c>
      <c r="K735" s="135">
        <f t="shared" si="421"/>
        <v>6.9207011721251696E-2</v>
      </c>
      <c r="L735" s="135">
        <f t="shared" si="422"/>
        <v>3.6295453015021861E-3</v>
      </c>
      <c r="M735" s="135">
        <f t="shared" si="423"/>
        <v>5.6810062156756796E-2</v>
      </c>
      <c r="N735" s="135">
        <f t="shared" si="424"/>
        <v>5.9410961540179719E-2</v>
      </c>
      <c r="O735" s="135">
        <f t="shared" si="425"/>
        <v>0</v>
      </c>
      <c r="P735" s="135">
        <f t="shared" si="426"/>
        <v>0</v>
      </c>
      <c r="Q735" s="135">
        <f t="shared" si="427"/>
        <v>0</v>
      </c>
      <c r="R735" s="135">
        <f t="shared" si="428"/>
        <v>0</v>
      </c>
      <c r="S735" s="135">
        <f t="shared" si="429"/>
        <v>0</v>
      </c>
      <c r="T735" s="135">
        <f t="shared" si="430"/>
        <v>0</v>
      </c>
      <c r="U735" s="135">
        <f t="shared" si="431"/>
        <v>0</v>
      </c>
      <c r="V735" s="135">
        <f t="shared" si="432"/>
        <v>0</v>
      </c>
      <c r="W735" s="135">
        <f t="shared" si="433"/>
        <v>0</v>
      </c>
      <c r="X735" s="135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6">
        <v>39701</v>
      </c>
      <c r="E736" s="137" t="s">
        <v>318</v>
      </c>
      <c r="G736" s="43">
        <v>6.6</v>
      </c>
      <c r="H736" s="135" t="str">
        <f t="shared" si="419"/>
        <v>P, S, T &amp; D Plant - Commodity</v>
      </c>
      <c r="I736" s="42">
        <f>'DepExp. Class.'!L$208</f>
        <v>0</v>
      </c>
      <c r="J736" s="135">
        <f t="shared" si="420"/>
        <v>0</v>
      </c>
      <c r="K736" s="135">
        <f t="shared" si="421"/>
        <v>0</v>
      </c>
      <c r="L736" s="135">
        <f t="shared" si="422"/>
        <v>0</v>
      </c>
      <c r="M736" s="135">
        <f t="shared" si="423"/>
        <v>0</v>
      </c>
      <c r="N736" s="135">
        <f t="shared" si="424"/>
        <v>0</v>
      </c>
      <c r="O736" s="135">
        <f t="shared" si="425"/>
        <v>0</v>
      </c>
      <c r="P736" s="135">
        <f t="shared" si="426"/>
        <v>0</v>
      </c>
      <c r="Q736" s="135">
        <f t="shared" si="427"/>
        <v>0</v>
      </c>
      <c r="R736" s="135">
        <f t="shared" si="428"/>
        <v>0</v>
      </c>
      <c r="S736" s="135">
        <f t="shared" si="429"/>
        <v>0</v>
      </c>
      <c r="T736" s="135">
        <f t="shared" si="430"/>
        <v>0</v>
      </c>
      <c r="U736" s="135">
        <f t="shared" si="431"/>
        <v>0</v>
      </c>
      <c r="V736" s="135">
        <f t="shared" si="432"/>
        <v>0</v>
      </c>
      <c r="W736" s="135">
        <f t="shared" si="433"/>
        <v>0</v>
      </c>
      <c r="X736" s="135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6">
        <v>39702</v>
      </c>
      <c r="E737" s="137" t="s">
        <v>319</v>
      </c>
      <c r="G737" s="43">
        <v>6.6</v>
      </c>
      <c r="H737" s="135" t="str">
        <f t="shared" si="419"/>
        <v>P, S, T &amp; D Plant - Commodity</v>
      </c>
      <c r="I737" s="42">
        <f>'DepExp. Class.'!L$209</f>
        <v>0</v>
      </c>
      <c r="J737" s="135">
        <f t="shared" si="420"/>
        <v>0</v>
      </c>
      <c r="K737" s="135">
        <f t="shared" si="421"/>
        <v>0</v>
      </c>
      <c r="L737" s="135">
        <f t="shared" si="422"/>
        <v>0</v>
      </c>
      <c r="M737" s="135">
        <f t="shared" si="423"/>
        <v>0</v>
      </c>
      <c r="N737" s="135">
        <f t="shared" si="424"/>
        <v>0</v>
      </c>
      <c r="O737" s="135">
        <f t="shared" si="425"/>
        <v>0</v>
      </c>
      <c r="P737" s="135">
        <f t="shared" si="426"/>
        <v>0</v>
      </c>
      <c r="Q737" s="135">
        <f t="shared" si="427"/>
        <v>0</v>
      </c>
      <c r="R737" s="135">
        <f t="shared" si="428"/>
        <v>0</v>
      </c>
      <c r="S737" s="135">
        <f t="shared" si="429"/>
        <v>0</v>
      </c>
      <c r="T737" s="135">
        <f t="shared" si="430"/>
        <v>0</v>
      </c>
      <c r="U737" s="135">
        <f t="shared" si="431"/>
        <v>0</v>
      </c>
      <c r="V737" s="135">
        <f t="shared" si="432"/>
        <v>0</v>
      </c>
      <c r="W737" s="135">
        <f t="shared" si="433"/>
        <v>0</v>
      </c>
      <c r="X737" s="135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6">
        <v>39705</v>
      </c>
      <c r="E738" s="137" t="s">
        <v>320</v>
      </c>
      <c r="G738" s="43">
        <v>6.6</v>
      </c>
      <c r="H738" s="135" t="str">
        <f t="shared" si="419"/>
        <v>P, S, T &amp; D Plant - Commodity</v>
      </c>
      <c r="I738" s="42">
        <f>'DepExp. Class.'!L$210</f>
        <v>0</v>
      </c>
      <c r="J738" s="135">
        <f t="shared" si="420"/>
        <v>0</v>
      </c>
      <c r="K738" s="135">
        <f t="shared" si="421"/>
        <v>0</v>
      </c>
      <c r="L738" s="135">
        <f t="shared" si="422"/>
        <v>0</v>
      </c>
      <c r="M738" s="135">
        <f t="shared" si="423"/>
        <v>0</v>
      </c>
      <c r="N738" s="135">
        <f t="shared" si="424"/>
        <v>0</v>
      </c>
      <c r="O738" s="135">
        <f t="shared" si="425"/>
        <v>0</v>
      </c>
      <c r="P738" s="135">
        <f t="shared" si="426"/>
        <v>0</v>
      </c>
      <c r="Q738" s="135">
        <f t="shared" si="427"/>
        <v>0</v>
      </c>
      <c r="R738" s="135">
        <f t="shared" si="428"/>
        <v>0</v>
      </c>
      <c r="S738" s="135">
        <f t="shared" si="429"/>
        <v>0</v>
      </c>
      <c r="T738" s="135">
        <f t="shared" si="430"/>
        <v>0</v>
      </c>
      <c r="U738" s="135">
        <f t="shared" si="431"/>
        <v>0</v>
      </c>
      <c r="V738" s="135">
        <f t="shared" si="432"/>
        <v>0</v>
      </c>
      <c r="W738" s="135">
        <f t="shared" si="433"/>
        <v>0</v>
      </c>
      <c r="X738" s="135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6">
        <v>39800</v>
      </c>
      <c r="E739" s="137" t="s">
        <v>321</v>
      </c>
      <c r="G739" s="43">
        <v>6.6</v>
      </c>
      <c r="H739" s="135" t="str">
        <f t="shared" si="419"/>
        <v>P, S, T &amp; D Plant - Commodity</v>
      </c>
      <c r="I739" s="42">
        <f>'DepExp. Class.'!L$211</f>
        <v>0.76977446539709427</v>
      </c>
      <c r="J739" s="135">
        <f t="shared" si="420"/>
        <v>0.30239028360050207</v>
      </c>
      <c r="K739" s="135">
        <f t="shared" si="421"/>
        <v>0.17109212137800048</v>
      </c>
      <c r="L739" s="135">
        <f t="shared" si="422"/>
        <v>8.9728856921714815E-3</v>
      </c>
      <c r="M739" s="135">
        <f t="shared" si="423"/>
        <v>0.14044464293826603</v>
      </c>
      <c r="N739" s="135">
        <f t="shared" si="424"/>
        <v>0.14687453178815427</v>
      </c>
      <c r="O739" s="135">
        <f t="shared" si="425"/>
        <v>0</v>
      </c>
      <c r="P739" s="135">
        <f t="shared" si="426"/>
        <v>0</v>
      </c>
      <c r="Q739" s="135">
        <f t="shared" si="427"/>
        <v>0</v>
      </c>
      <c r="R739" s="135">
        <f t="shared" si="428"/>
        <v>0</v>
      </c>
      <c r="S739" s="135">
        <f t="shared" si="429"/>
        <v>0</v>
      </c>
      <c r="T739" s="135">
        <f t="shared" si="430"/>
        <v>0</v>
      </c>
      <c r="U739" s="135">
        <f t="shared" si="431"/>
        <v>0</v>
      </c>
      <c r="V739" s="135">
        <f t="shared" si="432"/>
        <v>0</v>
      </c>
      <c r="W739" s="135">
        <f t="shared" si="433"/>
        <v>0</v>
      </c>
      <c r="X739" s="135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6">
        <v>39900</v>
      </c>
      <c r="E740" s="137" t="s">
        <v>322</v>
      </c>
      <c r="G740" s="43">
        <v>6.6</v>
      </c>
      <c r="H740" s="135" t="str">
        <f t="shared" si="419"/>
        <v>P, S, T &amp; D Plant - Commodity</v>
      </c>
      <c r="I740" s="42">
        <f>'DepExp. Class.'!L$212</f>
        <v>0</v>
      </c>
      <c r="J740" s="135">
        <f t="shared" si="420"/>
        <v>0</v>
      </c>
      <c r="K740" s="135">
        <f t="shared" si="421"/>
        <v>0</v>
      </c>
      <c r="L740" s="135">
        <f t="shared" si="422"/>
        <v>0</v>
      </c>
      <c r="M740" s="135">
        <f t="shared" si="423"/>
        <v>0</v>
      </c>
      <c r="N740" s="135">
        <f t="shared" si="424"/>
        <v>0</v>
      </c>
      <c r="O740" s="135">
        <f t="shared" si="425"/>
        <v>0</v>
      </c>
      <c r="P740" s="135">
        <f t="shared" si="426"/>
        <v>0</v>
      </c>
      <c r="Q740" s="135">
        <f t="shared" si="427"/>
        <v>0</v>
      </c>
      <c r="R740" s="135">
        <f t="shared" si="428"/>
        <v>0</v>
      </c>
      <c r="S740" s="135">
        <f t="shared" si="429"/>
        <v>0</v>
      </c>
      <c r="T740" s="135">
        <f t="shared" si="430"/>
        <v>0</v>
      </c>
      <c r="U740" s="135">
        <f t="shared" si="431"/>
        <v>0</v>
      </c>
      <c r="V740" s="135">
        <f t="shared" si="432"/>
        <v>0</v>
      </c>
      <c r="W740" s="135">
        <f t="shared" si="433"/>
        <v>0</v>
      </c>
      <c r="X740" s="135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6">
        <v>39901</v>
      </c>
      <c r="E741" s="137" t="s">
        <v>323</v>
      </c>
      <c r="G741" s="43">
        <v>6.6</v>
      </c>
      <c r="H741" s="135" t="str">
        <f t="shared" si="419"/>
        <v>P, S, T &amp; D Plant - Commodity</v>
      </c>
      <c r="I741" s="42">
        <f>'DepExp. Class.'!L$213</f>
        <v>1136.9243167992504</v>
      </c>
      <c r="J741" s="135">
        <f t="shared" si="420"/>
        <v>446.61765496713781</v>
      </c>
      <c r="K741" s="135">
        <f t="shared" si="421"/>
        <v>252.69582449331253</v>
      </c>
      <c r="L741" s="135">
        <f t="shared" si="422"/>
        <v>13.252572531133922</v>
      </c>
      <c r="M741" s="135">
        <f t="shared" si="423"/>
        <v>207.43079551012801</v>
      </c>
      <c r="N741" s="135">
        <f t="shared" si="424"/>
        <v>216.92746929753824</v>
      </c>
      <c r="O741" s="135">
        <f t="shared" si="425"/>
        <v>0</v>
      </c>
      <c r="P741" s="135">
        <f t="shared" si="426"/>
        <v>0</v>
      </c>
      <c r="Q741" s="135">
        <f t="shared" si="427"/>
        <v>0</v>
      </c>
      <c r="R741" s="135">
        <f t="shared" si="428"/>
        <v>0</v>
      </c>
      <c r="S741" s="135">
        <f t="shared" si="429"/>
        <v>0</v>
      </c>
      <c r="T741" s="135">
        <f t="shared" si="430"/>
        <v>0</v>
      </c>
      <c r="U741" s="135">
        <f t="shared" si="431"/>
        <v>0</v>
      </c>
      <c r="V741" s="135">
        <f t="shared" si="432"/>
        <v>0</v>
      </c>
      <c r="W741" s="135">
        <f t="shared" si="433"/>
        <v>0</v>
      </c>
      <c r="X741" s="135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6">
        <v>39902</v>
      </c>
      <c r="E742" s="137" t="s">
        <v>324</v>
      </c>
      <c r="G742" s="43">
        <v>6.6</v>
      </c>
      <c r="H742" s="135" t="str">
        <f t="shared" si="419"/>
        <v>P, S, T &amp; D Plant - Commodity</v>
      </c>
      <c r="I742" s="42">
        <f>'DepExp. Class.'!L$214</f>
        <v>198.29782890479174</v>
      </c>
      <c r="J742" s="135">
        <f t="shared" si="420"/>
        <v>77.897279547914408</v>
      </c>
      <c r="K742" s="135">
        <f t="shared" si="421"/>
        <v>44.074203207651202</v>
      </c>
      <c r="L742" s="135">
        <f t="shared" si="422"/>
        <v>2.3114611249810766</v>
      </c>
      <c r="M742" s="135">
        <f t="shared" si="423"/>
        <v>36.179256428829795</v>
      </c>
      <c r="N742" s="135">
        <f t="shared" si="424"/>
        <v>37.83562859541528</v>
      </c>
      <c r="O742" s="135">
        <f t="shared" si="425"/>
        <v>0</v>
      </c>
      <c r="P742" s="135">
        <f t="shared" si="426"/>
        <v>0</v>
      </c>
      <c r="Q742" s="135">
        <f t="shared" si="427"/>
        <v>0</v>
      </c>
      <c r="R742" s="135">
        <f t="shared" si="428"/>
        <v>0</v>
      </c>
      <c r="S742" s="135">
        <f t="shared" si="429"/>
        <v>0</v>
      </c>
      <c r="T742" s="135">
        <f t="shared" si="430"/>
        <v>0</v>
      </c>
      <c r="U742" s="135">
        <f t="shared" si="431"/>
        <v>0</v>
      </c>
      <c r="V742" s="135">
        <f t="shared" si="432"/>
        <v>0</v>
      </c>
      <c r="W742" s="135">
        <f t="shared" si="433"/>
        <v>0</v>
      </c>
      <c r="X742" s="135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6">
        <v>39903</v>
      </c>
      <c r="E743" s="137" t="s">
        <v>325</v>
      </c>
      <c r="G743" s="43">
        <v>6.6</v>
      </c>
      <c r="H743" s="135" t="str">
        <f t="shared" si="419"/>
        <v>P, S, T &amp; D Plant - Commodity</v>
      </c>
      <c r="I743" s="42">
        <f>'DepExp. Class.'!L$215</f>
        <v>0</v>
      </c>
      <c r="J743" s="135">
        <f t="shared" si="420"/>
        <v>0</v>
      </c>
      <c r="K743" s="135">
        <f t="shared" si="421"/>
        <v>0</v>
      </c>
      <c r="L743" s="135">
        <f t="shared" si="422"/>
        <v>0</v>
      </c>
      <c r="M743" s="135">
        <f t="shared" si="423"/>
        <v>0</v>
      </c>
      <c r="N743" s="135">
        <f t="shared" si="424"/>
        <v>0</v>
      </c>
      <c r="O743" s="135">
        <f t="shared" si="425"/>
        <v>0</v>
      </c>
      <c r="P743" s="135">
        <f t="shared" si="426"/>
        <v>0</v>
      </c>
      <c r="Q743" s="135">
        <f t="shared" si="427"/>
        <v>0</v>
      </c>
      <c r="R743" s="135">
        <f t="shared" si="428"/>
        <v>0</v>
      </c>
      <c r="S743" s="135">
        <f t="shared" si="429"/>
        <v>0</v>
      </c>
      <c r="T743" s="135">
        <f t="shared" si="430"/>
        <v>0</v>
      </c>
      <c r="U743" s="135">
        <f t="shared" si="431"/>
        <v>0</v>
      </c>
      <c r="V743" s="135">
        <f t="shared" si="432"/>
        <v>0</v>
      </c>
      <c r="W743" s="135">
        <f t="shared" si="433"/>
        <v>0</v>
      </c>
      <c r="X743" s="135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6">
        <v>39904</v>
      </c>
      <c r="E744" s="137" t="s">
        <v>326</v>
      </c>
      <c r="G744" s="43">
        <v>6.6</v>
      </c>
      <c r="H744" s="135" t="str">
        <f t="shared" si="419"/>
        <v>P, S, T &amp; D Plant - Commodity</v>
      </c>
      <c r="I744" s="42">
        <f>'DepExp. Class.'!L$216</f>
        <v>0</v>
      </c>
      <c r="J744" s="135">
        <f t="shared" si="420"/>
        <v>0</v>
      </c>
      <c r="K744" s="135">
        <f t="shared" si="421"/>
        <v>0</v>
      </c>
      <c r="L744" s="135">
        <f t="shared" si="422"/>
        <v>0</v>
      </c>
      <c r="M744" s="135">
        <f t="shared" si="423"/>
        <v>0</v>
      </c>
      <c r="N744" s="135">
        <f t="shared" si="424"/>
        <v>0</v>
      </c>
      <c r="O744" s="135">
        <f t="shared" si="425"/>
        <v>0</v>
      </c>
      <c r="P744" s="135">
        <f t="shared" si="426"/>
        <v>0</v>
      </c>
      <c r="Q744" s="135">
        <f t="shared" si="427"/>
        <v>0</v>
      </c>
      <c r="R744" s="135">
        <f t="shared" si="428"/>
        <v>0</v>
      </c>
      <c r="S744" s="135">
        <f t="shared" si="429"/>
        <v>0</v>
      </c>
      <c r="T744" s="135">
        <f t="shared" si="430"/>
        <v>0</v>
      </c>
      <c r="U744" s="135">
        <f t="shared" si="431"/>
        <v>0</v>
      </c>
      <c r="V744" s="135">
        <f t="shared" si="432"/>
        <v>0</v>
      </c>
      <c r="W744" s="135">
        <f t="shared" si="433"/>
        <v>0</v>
      </c>
      <c r="X744" s="135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6">
        <v>39905</v>
      </c>
      <c r="E745" s="137" t="s">
        <v>327</v>
      </c>
      <c r="G745" s="43">
        <v>6.6</v>
      </c>
      <c r="H745" s="135" t="str">
        <f t="shared" si="419"/>
        <v>P, S, T &amp; D Plant - Commodity</v>
      </c>
      <c r="I745" s="42">
        <f>'DepExp. Class.'!L$217</f>
        <v>0</v>
      </c>
      <c r="J745" s="135">
        <f t="shared" si="420"/>
        <v>0</v>
      </c>
      <c r="K745" s="135">
        <f t="shared" si="421"/>
        <v>0</v>
      </c>
      <c r="L745" s="135">
        <f t="shared" si="422"/>
        <v>0</v>
      </c>
      <c r="M745" s="135">
        <f t="shared" si="423"/>
        <v>0</v>
      </c>
      <c r="N745" s="135">
        <f t="shared" si="424"/>
        <v>0</v>
      </c>
      <c r="O745" s="135">
        <f t="shared" si="425"/>
        <v>0</v>
      </c>
      <c r="P745" s="135">
        <f t="shared" si="426"/>
        <v>0</v>
      </c>
      <c r="Q745" s="135">
        <f t="shared" si="427"/>
        <v>0</v>
      </c>
      <c r="R745" s="135">
        <f t="shared" si="428"/>
        <v>0</v>
      </c>
      <c r="S745" s="135">
        <f t="shared" si="429"/>
        <v>0</v>
      </c>
      <c r="T745" s="135">
        <f t="shared" si="430"/>
        <v>0</v>
      </c>
      <c r="U745" s="135">
        <f t="shared" si="431"/>
        <v>0</v>
      </c>
      <c r="V745" s="135">
        <f t="shared" si="432"/>
        <v>0</v>
      </c>
      <c r="W745" s="135">
        <f t="shared" si="433"/>
        <v>0</v>
      </c>
      <c r="X745" s="135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6">
        <v>39906</v>
      </c>
      <c r="E746" s="137" t="s">
        <v>328</v>
      </c>
      <c r="G746" s="43">
        <v>6.6</v>
      </c>
      <c r="H746" s="135" t="str">
        <f t="shared" si="419"/>
        <v>P, S, T &amp; D Plant - Commodity</v>
      </c>
      <c r="I746" s="42">
        <f>'DepExp. Class.'!L$218</f>
        <v>57.856707032618864</v>
      </c>
      <c r="J746" s="135">
        <f t="shared" si="420"/>
        <v>22.727833715242411</v>
      </c>
      <c r="K746" s="135">
        <f t="shared" si="421"/>
        <v>12.859385686494358</v>
      </c>
      <c r="L746" s="135">
        <f t="shared" si="422"/>
        <v>0.67440742979352997</v>
      </c>
      <c r="M746" s="135">
        <f t="shared" si="423"/>
        <v>10.555902963848421</v>
      </c>
      <c r="N746" s="135">
        <f t="shared" si="424"/>
        <v>11.039177237240148</v>
      </c>
      <c r="O746" s="135">
        <f t="shared" si="425"/>
        <v>0</v>
      </c>
      <c r="P746" s="135">
        <f t="shared" si="426"/>
        <v>0</v>
      </c>
      <c r="Q746" s="135">
        <f t="shared" si="427"/>
        <v>0</v>
      </c>
      <c r="R746" s="135">
        <f t="shared" si="428"/>
        <v>0</v>
      </c>
      <c r="S746" s="135">
        <f t="shared" si="429"/>
        <v>0</v>
      </c>
      <c r="T746" s="135">
        <f t="shared" si="430"/>
        <v>0</v>
      </c>
      <c r="U746" s="135">
        <f t="shared" si="431"/>
        <v>0</v>
      </c>
      <c r="V746" s="135">
        <f t="shared" si="432"/>
        <v>0</v>
      </c>
      <c r="W746" s="135">
        <f t="shared" si="433"/>
        <v>0</v>
      </c>
      <c r="X746" s="135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6">
        <v>39907</v>
      </c>
      <c r="E747" s="137" t="s">
        <v>329</v>
      </c>
      <c r="G747" s="43">
        <v>6.6</v>
      </c>
      <c r="H747" s="135" t="str">
        <f t="shared" si="419"/>
        <v>P, S, T &amp; D Plant - Commodity</v>
      </c>
      <c r="I747" s="42">
        <f>'DepExp. Class.'!L$219</f>
        <v>0</v>
      </c>
      <c r="J747" s="135">
        <f t="shared" si="420"/>
        <v>0</v>
      </c>
      <c r="K747" s="135">
        <f t="shared" si="421"/>
        <v>0</v>
      </c>
      <c r="L747" s="135">
        <f t="shared" si="422"/>
        <v>0</v>
      </c>
      <c r="M747" s="135">
        <f t="shared" si="423"/>
        <v>0</v>
      </c>
      <c r="N747" s="135">
        <f t="shared" si="424"/>
        <v>0</v>
      </c>
      <c r="O747" s="135">
        <f t="shared" si="425"/>
        <v>0</v>
      </c>
      <c r="P747" s="135">
        <f t="shared" si="426"/>
        <v>0</v>
      </c>
      <c r="Q747" s="135">
        <f t="shared" si="427"/>
        <v>0</v>
      </c>
      <c r="R747" s="135">
        <f t="shared" si="428"/>
        <v>0</v>
      </c>
      <c r="S747" s="135">
        <f t="shared" si="429"/>
        <v>0</v>
      </c>
      <c r="T747" s="135">
        <f t="shared" si="430"/>
        <v>0</v>
      </c>
      <c r="U747" s="135">
        <f t="shared" si="431"/>
        <v>0</v>
      </c>
      <c r="V747" s="135">
        <f t="shared" si="432"/>
        <v>0</v>
      </c>
      <c r="W747" s="135">
        <f t="shared" si="433"/>
        <v>0</v>
      </c>
      <c r="X747" s="135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6">
        <v>39908</v>
      </c>
      <c r="E748" s="137" t="s">
        <v>330</v>
      </c>
      <c r="G748" s="43">
        <v>6.6</v>
      </c>
      <c r="H748" s="135" t="str">
        <f t="shared" si="419"/>
        <v>P, S, T &amp; D Plant - Commodity</v>
      </c>
      <c r="I748" s="42">
        <f>'DepExp. Class.'!L$220</f>
        <v>0</v>
      </c>
      <c r="J748" s="135">
        <f t="shared" si="420"/>
        <v>0</v>
      </c>
      <c r="K748" s="135">
        <f t="shared" si="421"/>
        <v>0</v>
      </c>
      <c r="L748" s="135">
        <f t="shared" si="422"/>
        <v>0</v>
      </c>
      <c r="M748" s="135">
        <f t="shared" si="423"/>
        <v>0</v>
      </c>
      <c r="N748" s="135">
        <f t="shared" si="424"/>
        <v>0</v>
      </c>
      <c r="O748" s="135">
        <f t="shared" si="425"/>
        <v>0</v>
      </c>
      <c r="P748" s="135">
        <f t="shared" si="426"/>
        <v>0</v>
      </c>
      <c r="Q748" s="135">
        <f t="shared" si="427"/>
        <v>0</v>
      </c>
      <c r="R748" s="135">
        <f t="shared" si="428"/>
        <v>0</v>
      </c>
      <c r="S748" s="135">
        <f t="shared" si="429"/>
        <v>0</v>
      </c>
      <c r="T748" s="135">
        <f t="shared" si="430"/>
        <v>0</v>
      </c>
      <c r="U748" s="135">
        <f t="shared" si="431"/>
        <v>0</v>
      </c>
      <c r="V748" s="135">
        <f t="shared" si="432"/>
        <v>0</v>
      </c>
      <c r="W748" s="135">
        <f t="shared" si="433"/>
        <v>0</v>
      </c>
      <c r="X748" s="135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6">
        <v>39909</v>
      </c>
      <c r="E749" s="137" t="s">
        <v>331</v>
      </c>
      <c r="G749" s="43">
        <v>6.6</v>
      </c>
      <c r="H749" s="135" t="str">
        <f t="shared" si="419"/>
        <v>P, S, T &amp; D Plant - Commodity</v>
      </c>
      <c r="I749" s="42">
        <f>'DepExp. Class.'!L$221</f>
        <v>22.461884418805781</v>
      </c>
      <c r="J749" s="135">
        <f t="shared" si="420"/>
        <v>8.8236956471406724</v>
      </c>
      <c r="K749" s="135">
        <f t="shared" si="421"/>
        <v>4.9924382115980785</v>
      </c>
      <c r="L749" s="135">
        <f t="shared" si="422"/>
        <v>0.26182723691249205</v>
      </c>
      <c r="M749" s="135">
        <f t="shared" si="423"/>
        <v>4.0981501449160529</v>
      </c>
      <c r="N749" s="135">
        <f t="shared" si="424"/>
        <v>4.2857731782384869</v>
      </c>
      <c r="O749" s="135">
        <f t="shared" si="425"/>
        <v>0</v>
      </c>
      <c r="P749" s="135">
        <f t="shared" si="426"/>
        <v>0</v>
      </c>
      <c r="Q749" s="135">
        <f t="shared" si="427"/>
        <v>0</v>
      </c>
      <c r="R749" s="135">
        <f t="shared" si="428"/>
        <v>0</v>
      </c>
      <c r="S749" s="135">
        <f t="shared" si="429"/>
        <v>0</v>
      </c>
      <c r="T749" s="135">
        <f t="shared" si="430"/>
        <v>0</v>
      </c>
      <c r="U749" s="135">
        <f t="shared" si="431"/>
        <v>0</v>
      </c>
      <c r="V749" s="135">
        <f t="shared" si="432"/>
        <v>0</v>
      </c>
      <c r="W749" s="135">
        <f t="shared" si="433"/>
        <v>0</v>
      </c>
      <c r="X749" s="135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6">
        <v>39924</v>
      </c>
      <c r="E750" s="137" t="s">
        <v>332</v>
      </c>
      <c r="G750" s="43">
        <v>6.6</v>
      </c>
      <c r="H750" s="135" t="str">
        <f t="shared" si="419"/>
        <v>P, S, T &amp; D Plant - Commodity</v>
      </c>
      <c r="I750" s="42">
        <f>'DepExp. Class.'!L$222</f>
        <v>0</v>
      </c>
      <c r="J750" s="135">
        <f t="shared" si="420"/>
        <v>0</v>
      </c>
      <c r="K750" s="135">
        <f t="shared" si="421"/>
        <v>0</v>
      </c>
      <c r="L750" s="135">
        <f t="shared" si="422"/>
        <v>0</v>
      </c>
      <c r="M750" s="135">
        <f t="shared" si="423"/>
        <v>0</v>
      </c>
      <c r="N750" s="135">
        <f t="shared" si="424"/>
        <v>0</v>
      </c>
      <c r="O750" s="135">
        <f t="shared" si="425"/>
        <v>0</v>
      </c>
      <c r="P750" s="135">
        <f t="shared" si="426"/>
        <v>0</v>
      </c>
      <c r="Q750" s="135">
        <f t="shared" si="427"/>
        <v>0</v>
      </c>
      <c r="R750" s="135">
        <f t="shared" si="428"/>
        <v>0</v>
      </c>
      <c r="S750" s="135">
        <f t="shared" si="429"/>
        <v>0</v>
      </c>
      <c r="T750" s="135">
        <f t="shared" si="430"/>
        <v>0</v>
      </c>
      <c r="U750" s="135">
        <f t="shared" si="431"/>
        <v>0</v>
      </c>
      <c r="V750" s="135">
        <f t="shared" si="432"/>
        <v>0</v>
      </c>
      <c r="W750" s="135">
        <f t="shared" si="433"/>
        <v>0</v>
      </c>
      <c r="X750" s="135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6"/>
      <c r="E751" s="137"/>
      <c r="G751" s="43"/>
      <c r="H751" s="135"/>
      <c r="I751" s="42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5"/>
      <c r="I752" s="42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5"/>
      <c r="I753" s="42">
        <f>'DepExp. Class.'!L$225</f>
        <v>1828.8392188984988</v>
      </c>
      <c r="J753" s="135">
        <f>SUM(J717:J750)</f>
        <v>718.42238853318725</v>
      </c>
      <c r="K753" s="135">
        <f t="shared" ref="K753:X753" si="437">SUM(K717:K750)</f>
        <v>406.48267211515986</v>
      </c>
      <c r="L753" s="135">
        <f t="shared" si="437"/>
        <v>21.317887249054429</v>
      </c>
      <c r="M753" s="135">
        <f t="shared" si="437"/>
        <v>333.67003276368558</v>
      </c>
      <c r="N753" s="135">
        <f t="shared" si="437"/>
        <v>348.94623823741188</v>
      </c>
      <c r="O753" s="135">
        <f t="shared" si="437"/>
        <v>0</v>
      </c>
      <c r="P753" s="135">
        <f t="shared" si="437"/>
        <v>0</v>
      </c>
      <c r="Q753" s="135">
        <f t="shared" si="437"/>
        <v>0</v>
      </c>
      <c r="R753" s="135">
        <f t="shared" si="437"/>
        <v>0</v>
      </c>
      <c r="S753" s="135">
        <f t="shared" si="437"/>
        <v>0</v>
      </c>
      <c r="T753" s="135">
        <f t="shared" si="437"/>
        <v>0</v>
      </c>
      <c r="U753" s="135">
        <f t="shared" si="437"/>
        <v>0</v>
      </c>
      <c r="V753" s="135">
        <f t="shared" si="437"/>
        <v>0</v>
      </c>
      <c r="W753" s="135">
        <f t="shared" si="437"/>
        <v>0</v>
      </c>
      <c r="X753" s="135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5"/>
      <c r="I754" s="42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363</v>
      </c>
      <c r="E755" s="44"/>
      <c r="G755" s="43"/>
      <c r="H755" s="135"/>
      <c r="I755" s="42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5"/>
      <c r="I756" s="42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5"/>
      <c r="I757" s="42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8">
        <v>37400</v>
      </c>
      <c r="E759" s="137" t="s">
        <v>125</v>
      </c>
      <c r="G759" s="43">
        <v>6.6</v>
      </c>
      <c r="H759" s="135" t="str">
        <f t="shared" ref="H759:H792" si="438">VLOOKUP($G759,alloc,3)</f>
        <v>P, S, T &amp; D Plant - Commodity</v>
      </c>
      <c r="I759" s="42">
        <f>'DepExp. Class.'!L$231</f>
        <v>0</v>
      </c>
      <c r="J759" s="135">
        <f t="shared" ref="J759:J792" si="439">$I759*VLOOKUP($G759,alloc,6)</f>
        <v>0</v>
      </c>
      <c r="K759" s="135">
        <f t="shared" ref="K759:K792" si="440">$I759*VLOOKUP($G759,alloc,7)</f>
        <v>0</v>
      </c>
      <c r="L759" s="135">
        <f t="shared" ref="L759:L792" si="441">$I759*VLOOKUP($G759,alloc,8)</f>
        <v>0</v>
      </c>
      <c r="M759" s="135">
        <f t="shared" ref="M759:M792" si="442">$I759*VLOOKUP($G759,alloc,9)</f>
        <v>0</v>
      </c>
      <c r="N759" s="135">
        <f t="shared" ref="N759:N792" si="443">$I759*VLOOKUP($G759,alloc,10)</f>
        <v>0</v>
      </c>
      <c r="O759" s="135">
        <f t="shared" ref="O759:O792" si="444">$I759*VLOOKUP($G759,alloc,11)</f>
        <v>0</v>
      </c>
      <c r="P759" s="135">
        <f t="shared" ref="P759:P792" si="445">$I759*VLOOKUP($G759,alloc,12)</f>
        <v>0</v>
      </c>
      <c r="Q759" s="135">
        <f t="shared" ref="Q759:Q792" si="446">$I759*VLOOKUP($G759,alloc,13)</f>
        <v>0</v>
      </c>
      <c r="R759" s="135">
        <f t="shared" ref="R759:R792" si="447">$I759*VLOOKUP($G759,alloc,14)</f>
        <v>0</v>
      </c>
      <c r="S759" s="135">
        <f t="shared" ref="S759:S792" si="448">$I759*VLOOKUP($G759,alloc,15)</f>
        <v>0</v>
      </c>
      <c r="T759" s="135">
        <f t="shared" ref="T759:T792" si="449">$I759*VLOOKUP($G759,alloc,16)</f>
        <v>0</v>
      </c>
      <c r="U759" s="135">
        <f t="shared" ref="U759:U792" si="450">$I759*VLOOKUP($G759,alloc,17)</f>
        <v>0</v>
      </c>
      <c r="V759" s="135">
        <f t="shared" ref="V759:V792" si="451">$I759*VLOOKUP($G759,alloc,18)</f>
        <v>0</v>
      </c>
      <c r="W759" s="135">
        <f t="shared" ref="W759:W792" si="452">$I759*VLOOKUP($G759,alloc,19)</f>
        <v>0</v>
      </c>
      <c r="X759" s="135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8">
        <v>39001</v>
      </c>
      <c r="E760" s="137" t="s">
        <v>302</v>
      </c>
      <c r="G760" s="43">
        <v>6.6</v>
      </c>
      <c r="H760" s="135" t="str">
        <f t="shared" si="438"/>
        <v>P, S, T &amp; D Plant - Commodity</v>
      </c>
      <c r="I760" s="42">
        <f>'DepExp. Class.'!L$232</f>
        <v>0</v>
      </c>
      <c r="J760" s="135">
        <f t="shared" si="439"/>
        <v>0</v>
      </c>
      <c r="K760" s="135">
        <f t="shared" si="440"/>
        <v>0</v>
      </c>
      <c r="L760" s="135">
        <f t="shared" si="441"/>
        <v>0</v>
      </c>
      <c r="M760" s="135">
        <f t="shared" si="442"/>
        <v>0</v>
      </c>
      <c r="N760" s="135">
        <f t="shared" si="443"/>
        <v>0</v>
      </c>
      <c r="O760" s="135">
        <f t="shared" si="444"/>
        <v>0</v>
      </c>
      <c r="P760" s="135">
        <f t="shared" si="445"/>
        <v>0</v>
      </c>
      <c r="Q760" s="135">
        <f t="shared" si="446"/>
        <v>0</v>
      </c>
      <c r="R760" s="135">
        <f t="shared" si="447"/>
        <v>0</v>
      </c>
      <c r="S760" s="135">
        <f t="shared" si="448"/>
        <v>0</v>
      </c>
      <c r="T760" s="135">
        <f t="shared" si="449"/>
        <v>0</v>
      </c>
      <c r="U760" s="135">
        <f t="shared" si="450"/>
        <v>0</v>
      </c>
      <c r="V760" s="135">
        <f t="shared" si="451"/>
        <v>0</v>
      </c>
      <c r="W760" s="135">
        <f t="shared" si="452"/>
        <v>0</v>
      </c>
      <c r="X760" s="135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8">
        <v>36602</v>
      </c>
      <c r="E761" s="137" t="s">
        <v>149</v>
      </c>
      <c r="G761" s="43">
        <v>6.6</v>
      </c>
      <c r="H761" s="135" t="str">
        <f t="shared" si="438"/>
        <v>P, S, T &amp; D Plant - Commodity</v>
      </c>
      <c r="I761" s="42">
        <f>'DepExp. Class.'!L$233</f>
        <v>422.22840144289421</v>
      </c>
      <c r="J761" s="135">
        <f t="shared" si="439"/>
        <v>165.86386246345523</v>
      </c>
      <c r="K761" s="135">
        <f t="shared" si="440"/>
        <v>93.845608234927894</v>
      </c>
      <c r="L761" s="135">
        <f t="shared" si="441"/>
        <v>4.9217106470022998</v>
      </c>
      <c r="M761" s="135">
        <f t="shared" si="442"/>
        <v>77.035183348738244</v>
      </c>
      <c r="N761" s="135">
        <f t="shared" si="443"/>
        <v>80.562036748770566</v>
      </c>
      <c r="O761" s="135">
        <f t="shared" si="444"/>
        <v>0</v>
      </c>
      <c r="P761" s="135">
        <f t="shared" si="445"/>
        <v>0</v>
      </c>
      <c r="Q761" s="135">
        <f t="shared" si="446"/>
        <v>0</v>
      </c>
      <c r="R761" s="135">
        <f t="shared" si="447"/>
        <v>0</v>
      </c>
      <c r="S761" s="135">
        <f t="shared" si="448"/>
        <v>0</v>
      </c>
      <c r="T761" s="135">
        <f t="shared" si="449"/>
        <v>0</v>
      </c>
      <c r="U761" s="135">
        <f t="shared" si="450"/>
        <v>0</v>
      </c>
      <c r="V761" s="135">
        <f t="shared" si="451"/>
        <v>0</v>
      </c>
      <c r="W761" s="135">
        <f t="shared" si="452"/>
        <v>0</v>
      </c>
      <c r="X761" s="135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8">
        <v>37503</v>
      </c>
      <c r="E762" s="137" t="s">
        <v>289</v>
      </c>
      <c r="G762" s="43">
        <v>6.6</v>
      </c>
      <c r="H762" s="135" t="str">
        <f t="shared" si="438"/>
        <v>P, S, T &amp; D Plant - Commodity</v>
      </c>
      <c r="I762" s="42">
        <f>'DepExp. Class.'!L$234</f>
        <v>0</v>
      </c>
      <c r="J762" s="135">
        <f t="shared" si="439"/>
        <v>0</v>
      </c>
      <c r="K762" s="135">
        <f t="shared" si="440"/>
        <v>0</v>
      </c>
      <c r="L762" s="135">
        <f t="shared" si="441"/>
        <v>0</v>
      </c>
      <c r="M762" s="135">
        <f t="shared" si="442"/>
        <v>0</v>
      </c>
      <c r="N762" s="135">
        <f t="shared" si="443"/>
        <v>0</v>
      </c>
      <c r="O762" s="135">
        <f t="shared" si="444"/>
        <v>0</v>
      </c>
      <c r="P762" s="135">
        <f t="shared" si="445"/>
        <v>0</v>
      </c>
      <c r="Q762" s="135">
        <f t="shared" si="446"/>
        <v>0</v>
      </c>
      <c r="R762" s="135">
        <f t="shared" si="447"/>
        <v>0</v>
      </c>
      <c r="S762" s="135">
        <f t="shared" si="448"/>
        <v>0</v>
      </c>
      <c r="T762" s="135">
        <f t="shared" si="449"/>
        <v>0</v>
      </c>
      <c r="U762" s="135">
        <f t="shared" si="450"/>
        <v>0</v>
      </c>
      <c r="V762" s="135">
        <f t="shared" si="451"/>
        <v>0</v>
      </c>
      <c r="W762" s="135">
        <f t="shared" si="452"/>
        <v>0</v>
      </c>
      <c r="X762" s="135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8">
        <v>39004</v>
      </c>
      <c r="E763" s="137" t="s">
        <v>304</v>
      </c>
      <c r="G763" s="43">
        <v>6.6</v>
      </c>
      <c r="H763" s="135" t="str">
        <f t="shared" si="438"/>
        <v>P, S, T &amp; D Plant - Commodity</v>
      </c>
      <c r="I763" s="42">
        <f>'DepExp. Class.'!L$235</f>
        <v>0</v>
      </c>
      <c r="J763" s="135">
        <f t="shared" si="439"/>
        <v>0</v>
      </c>
      <c r="K763" s="135">
        <f t="shared" si="440"/>
        <v>0</v>
      </c>
      <c r="L763" s="135">
        <f t="shared" si="441"/>
        <v>0</v>
      </c>
      <c r="M763" s="135">
        <f t="shared" si="442"/>
        <v>0</v>
      </c>
      <c r="N763" s="135">
        <f t="shared" si="443"/>
        <v>0</v>
      </c>
      <c r="O763" s="135">
        <f t="shared" si="444"/>
        <v>0</v>
      </c>
      <c r="P763" s="135">
        <f t="shared" si="445"/>
        <v>0</v>
      </c>
      <c r="Q763" s="135">
        <f t="shared" si="446"/>
        <v>0</v>
      </c>
      <c r="R763" s="135">
        <f t="shared" si="447"/>
        <v>0</v>
      </c>
      <c r="S763" s="135">
        <f t="shared" si="448"/>
        <v>0</v>
      </c>
      <c r="T763" s="135">
        <f t="shared" si="449"/>
        <v>0</v>
      </c>
      <c r="U763" s="135">
        <f t="shared" si="450"/>
        <v>0</v>
      </c>
      <c r="V763" s="135">
        <f t="shared" si="451"/>
        <v>0</v>
      </c>
      <c r="W763" s="135">
        <f t="shared" si="452"/>
        <v>0</v>
      </c>
      <c r="X763" s="135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8">
        <v>39009</v>
      </c>
      <c r="E764" s="137" t="s">
        <v>305</v>
      </c>
      <c r="G764" s="43">
        <v>6.6</v>
      </c>
      <c r="H764" s="135" t="str">
        <f t="shared" si="438"/>
        <v>P, S, T &amp; D Plant - Commodity</v>
      </c>
      <c r="I764" s="42">
        <f>'DepExp. Class.'!L$236</f>
        <v>60.288809339979721</v>
      </c>
      <c r="J764" s="135">
        <f t="shared" si="439"/>
        <v>23.683235770685886</v>
      </c>
      <c r="K764" s="135">
        <f t="shared" si="440"/>
        <v>13.399951218192065</v>
      </c>
      <c r="L764" s="135">
        <f t="shared" si="441"/>
        <v>0.70275726078507628</v>
      </c>
      <c r="M764" s="135">
        <f t="shared" si="442"/>
        <v>10.999637792036602</v>
      </c>
      <c r="N764" s="135">
        <f t="shared" si="443"/>
        <v>11.503227298280098</v>
      </c>
      <c r="O764" s="135">
        <f t="shared" si="444"/>
        <v>0</v>
      </c>
      <c r="P764" s="135">
        <f t="shared" si="445"/>
        <v>0</v>
      </c>
      <c r="Q764" s="135">
        <f t="shared" si="446"/>
        <v>0</v>
      </c>
      <c r="R764" s="135">
        <f t="shared" si="447"/>
        <v>0</v>
      </c>
      <c r="S764" s="135">
        <f t="shared" si="448"/>
        <v>0</v>
      </c>
      <c r="T764" s="135">
        <f t="shared" si="449"/>
        <v>0</v>
      </c>
      <c r="U764" s="135">
        <f t="shared" si="450"/>
        <v>0</v>
      </c>
      <c r="V764" s="135">
        <f t="shared" si="451"/>
        <v>0</v>
      </c>
      <c r="W764" s="135">
        <f t="shared" si="452"/>
        <v>0</v>
      </c>
      <c r="X764" s="135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8">
        <v>39100</v>
      </c>
      <c r="E765" s="137" t="s">
        <v>306</v>
      </c>
      <c r="G765" s="43">
        <v>6.6</v>
      </c>
      <c r="H765" s="135" t="str">
        <f t="shared" si="438"/>
        <v>P, S, T &amp; D Plant - Commodity</v>
      </c>
      <c r="I765" s="42">
        <f>'DepExp. Class.'!L$237</f>
        <v>85.728614562866483</v>
      </c>
      <c r="J765" s="135">
        <f t="shared" si="439"/>
        <v>33.67674719759701</v>
      </c>
      <c r="K765" s="135">
        <f t="shared" si="440"/>
        <v>19.054270033225158</v>
      </c>
      <c r="L765" s="135">
        <f t="shared" si="441"/>
        <v>0.99929666882885415</v>
      </c>
      <c r="M765" s="135">
        <f t="shared" si="442"/>
        <v>15.641106847657023</v>
      </c>
      <c r="N765" s="135">
        <f t="shared" si="443"/>
        <v>16.357193815558443</v>
      </c>
      <c r="O765" s="135">
        <f t="shared" si="444"/>
        <v>0</v>
      </c>
      <c r="P765" s="135">
        <f t="shared" si="445"/>
        <v>0</v>
      </c>
      <c r="Q765" s="135">
        <f t="shared" si="446"/>
        <v>0</v>
      </c>
      <c r="R765" s="135">
        <f t="shared" si="447"/>
        <v>0</v>
      </c>
      <c r="S765" s="135">
        <f t="shared" si="448"/>
        <v>0</v>
      </c>
      <c r="T765" s="135">
        <f t="shared" si="449"/>
        <v>0</v>
      </c>
      <c r="U765" s="135">
        <f t="shared" si="450"/>
        <v>0</v>
      </c>
      <c r="V765" s="135">
        <f t="shared" si="451"/>
        <v>0</v>
      </c>
      <c r="W765" s="135">
        <f t="shared" si="452"/>
        <v>0</v>
      </c>
      <c r="X765" s="135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8">
        <v>39102</v>
      </c>
      <c r="E766" s="137" t="s">
        <v>307</v>
      </c>
      <c r="G766" s="43">
        <v>6.6</v>
      </c>
      <c r="H766" s="135" t="str">
        <f t="shared" si="438"/>
        <v>P, S, T &amp; D Plant - Commodity</v>
      </c>
      <c r="I766" s="42">
        <f>'DepExp. Class.'!L$238</f>
        <v>0</v>
      </c>
      <c r="J766" s="135">
        <f t="shared" si="439"/>
        <v>0</v>
      </c>
      <c r="K766" s="135">
        <f t="shared" si="440"/>
        <v>0</v>
      </c>
      <c r="L766" s="135">
        <f t="shared" si="441"/>
        <v>0</v>
      </c>
      <c r="M766" s="135">
        <f t="shared" si="442"/>
        <v>0</v>
      </c>
      <c r="N766" s="135">
        <f t="shared" si="443"/>
        <v>0</v>
      </c>
      <c r="O766" s="135">
        <f t="shared" si="444"/>
        <v>0</v>
      </c>
      <c r="P766" s="135">
        <f t="shared" si="445"/>
        <v>0</v>
      </c>
      <c r="Q766" s="135">
        <f t="shared" si="446"/>
        <v>0</v>
      </c>
      <c r="R766" s="135">
        <f t="shared" si="447"/>
        <v>0</v>
      </c>
      <c r="S766" s="135">
        <f t="shared" si="448"/>
        <v>0</v>
      </c>
      <c r="T766" s="135">
        <f t="shared" si="449"/>
        <v>0</v>
      </c>
      <c r="U766" s="135">
        <f t="shared" si="450"/>
        <v>0</v>
      </c>
      <c r="V766" s="135">
        <f t="shared" si="451"/>
        <v>0</v>
      </c>
      <c r="W766" s="135">
        <f t="shared" si="452"/>
        <v>0</v>
      </c>
      <c r="X766" s="135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5">
        <v>39103</v>
      </c>
      <c r="E767" s="137" t="s">
        <v>308</v>
      </c>
      <c r="G767" s="43">
        <v>6.6</v>
      </c>
      <c r="H767" s="135" t="str">
        <f t="shared" si="438"/>
        <v>P, S, T &amp; D Plant - Commodity</v>
      </c>
      <c r="I767" s="42">
        <f>'DepExp. Class.'!L$239</f>
        <v>0</v>
      </c>
      <c r="J767" s="135">
        <f t="shared" si="439"/>
        <v>0</v>
      </c>
      <c r="K767" s="135">
        <f t="shared" si="440"/>
        <v>0</v>
      </c>
      <c r="L767" s="135">
        <f t="shared" si="441"/>
        <v>0</v>
      </c>
      <c r="M767" s="135">
        <f t="shared" si="442"/>
        <v>0</v>
      </c>
      <c r="N767" s="135">
        <f t="shared" si="443"/>
        <v>0</v>
      </c>
      <c r="O767" s="135">
        <f t="shared" si="444"/>
        <v>0</v>
      </c>
      <c r="P767" s="135">
        <f t="shared" si="445"/>
        <v>0</v>
      </c>
      <c r="Q767" s="135">
        <f t="shared" si="446"/>
        <v>0</v>
      </c>
      <c r="R767" s="135">
        <f t="shared" si="447"/>
        <v>0</v>
      </c>
      <c r="S767" s="135">
        <f t="shared" si="448"/>
        <v>0</v>
      </c>
      <c r="T767" s="135">
        <f t="shared" si="449"/>
        <v>0</v>
      </c>
      <c r="U767" s="135">
        <f t="shared" si="450"/>
        <v>0</v>
      </c>
      <c r="V767" s="135">
        <f t="shared" si="451"/>
        <v>0</v>
      </c>
      <c r="W767" s="135">
        <f t="shared" si="452"/>
        <v>0</v>
      </c>
      <c r="X767" s="135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8">
        <v>39200</v>
      </c>
      <c r="E768" s="137" t="s">
        <v>309</v>
      </c>
      <c r="G768" s="43">
        <v>6.6</v>
      </c>
      <c r="H768" s="135" t="str">
        <f t="shared" si="438"/>
        <v>P, S, T &amp; D Plant - Commodity</v>
      </c>
      <c r="I768" s="42">
        <f>'DepExp. Class.'!L$240</f>
        <v>0.36204591744495296</v>
      </c>
      <c r="J768" s="135">
        <f t="shared" si="439"/>
        <v>0.14222239444654428</v>
      </c>
      <c r="K768" s="135">
        <f t="shared" si="440"/>
        <v>8.0469289170234479E-2</v>
      </c>
      <c r="L768" s="135">
        <f t="shared" si="441"/>
        <v>4.2201927688977079E-3</v>
      </c>
      <c r="M768" s="135">
        <f t="shared" si="442"/>
        <v>6.6054944517526068E-2</v>
      </c>
      <c r="N768" s="135">
        <f t="shared" si="443"/>
        <v>6.9079096541750457E-2</v>
      </c>
      <c r="O768" s="135">
        <f t="shared" si="444"/>
        <v>0</v>
      </c>
      <c r="P768" s="135">
        <f t="shared" si="445"/>
        <v>0</v>
      </c>
      <c r="Q768" s="135">
        <f t="shared" si="446"/>
        <v>0</v>
      </c>
      <c r="R768" s="135">
        <f t="shared" si="447"/>
        <v>0</v>
      </c>
      <c r="S768" s="135">
        <f t="shared" si="448"/>
        <v>0</v>
      </c>
      <c r="T768" s="135">
        <f t="shared" si="449"/>
        <v>0</v>
      </c>
      <c r="U768" s="135">
        <f t="shared" si="450"/>
        <v>0</v>
      </c>
      <c r="V768" s="135">
        <f t="shared" si="451"/>
        <v>0</v>
      </c>
      <c r="W768" s="135">
        <f t="shared" si="452"/>
        <v>0</v>
      </c>
      <c r="X768" s="135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8">
        <v>39201</v>
      </c>
      <c r="E769" s="137" t="s">
        <v>310</v>
      </c>
      <c r="G769" s="43">
        <v>6.6</v>
      </c>
      <c r="H769" s="135" t="str">
        <f t="shared" si="438"/>
        <v>P, S, T &amp; D Plant - Commodity</v>
      </c>
      <c r="I769" s="42">
        <f>'DepExp. Class.'!L$241</f>
        <v>0</v>
      </c>
      <c r="J769" s="135">
        <f t="shared" si="439"/>
        <v>0</v>
      </c>
      <c r="K769" s="135">
        <f t="shared" si="440"/>
        <v>0</v>
      </c>
      <c r="L769" s="135">
        <f t="shared" si="441"/>
        <v>0</v>
      </c>
      <c r="M769" s="135">
        <f t="shared" si="442"/>
        <v>0</v>
      </c>
      <c r="N769" s="135">
        <f t="shared" si="443"/>
        <v>0</v>
      </c>
      <c r="O769" s="135">
        <f t="shared" si="444"/>
        <v>0</v>
      </c>
      <c r="P769" s="135">
        <f t="shared" si="445"/>
        <v>0</v>
      </c>
      <c r="Q769" s="135">
        <f t="shared" si="446"/>
        <v>0</v>
      </c>
      <c r="R769" s="135">
        <f t="shared" si="447"/>
        <v>0</v>
      </c>
      <c r="S769" s="135">
        <f t="shared" si="448"/>
        <v>0</v>
      </c>
      <c r="T769" s="135">
        <f t="shared" si="449"/>
        <v>0</v>
      </c>
      <c r="U769" s="135">
        <f t="shared" si="450"/>
        <v>0</v>
      </c>
      <c r="V769" s="135">
        <f t="shared" si="451"/>
        <v>0</v>
      </c>
      <c r="W769" s="135">
        <f t="shared" si="452"/>
        <v>0</v>
      </c>
      <c r="X769" s="135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8">
        <v>39202</v>
      </c>
      <c r="E770" s="137" t="s">
        <v>311</v>
      </c>
      <c r="G770" s="43">
        <v>6.6</v>
      </c>
      <c r="H770" s="135" t="str">
        <f t="shared" si="438"/>
        <v>P, S, T &amp; D Plant - Commodity</v>
      </c>
      <c r="I770" s="42">
        <f>'DepExp. Class.'!L$242</f>
        <v>0</v>
      </c>
      <c r="J770" s="135">
        <f t="shared" si="439"/>
        <v>0</v>
      </c>
      <c r="K770" s="135">
        <f t="shared" si="440"/>
        <v>0</v>
      </c>
      <c r="L770" s="135">
        <f t="shared" si="441"/>
        <v>0</v>
      </c>
      <c r="M770" s="135">
        <f t="shared" si="442"/>
        <v>0</v>
      </c>
      <c r="N770" s="135">
        <f t="shared" si="443"/>
        <v>0</v>
      </c>
      <c r="O770" s="135">
        <f t="shared" si="444"/>
        <v>0</v>
      </c>
      <c r="P770" s="135">
        <f t="shared" si="445"/>
        <v>0</v>
      </c>
      <c r="Q770" s="135">
        <f t="shared" si="446"/>
        <v>0</v>
      </c>
      <c r="R770" s="135">
        <f t="shared" si="447"/>
        <v>0</v>
      </c>
      <c r="S770" s="135">
        <f t="shared" si="448"/>
        <v>0</v>
      </c>
      <c r="T770" s="135">
        <f t="shared" si="449"/>
        <v>0</v>
      </c>
      <c r="U770" s="135">
        <f t="shared" si="450"/>
        <v>0</v>
      </c>
      <c r="V770" s="135">
        <f t="shared" si="451"/>
        <v>0</v>
      </c>
      <c r="W770" s="135">
        <f t="shared" si="452"/>
        <v>0</v>
      </c>
      <c r="X770" s="135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8">
        <v>39300</v>
      </c>
      <c r="E771" s="137" t="s">
        <v>197</v>
      </c>
      <c r="G771" s="43">
        <v>6.6</v>
      </c>
      <c r="H771" s="135" t="str">
        <f t="shared" si="438"/>
        <v>P, S, T &amp; D Plant - Commodity</v>
      </c>
      <c r="I771" s="42">
        <f>'DepExp. Class.'!L$243</f>
        <v>0</v>
      </c>
      <c r="J771" s="135">
        <f t="shared" si="439"/>
        <v>0</v>
      </c>
      <c r="K771" s="135">
        <f t="shared" si="440"/>
        <v>0</v>
      </c>
      <c r="L771" s="135">
        <f t="shared" si="441"/>
        <v>0</v>
      </c>
      <c r="M771" s="135">
        <f t="shared" si="442"/>
        <v>0</v>
      </c>
      <c r="N771" s="135">
        <f t="shared" si="443"/>
        <v>0</v>
      </c>
      <c r="O771" s="135">
        <f t="shared" si="444"/>
        <v>0</v>
      </c>
      <c r="P771" s="135">
        <f t="shared" si="445"/>
        <v>0</v>
      </c>
      <c r="Q771" s="135">
        <f t="shared" si="446"/>
        <v>0</v>
      </c>
      <c r="R771" s="135">
        <f t="shared" si="447"/>
        <v>0</v>
      </c>
      <c r="S771" s="135">
        <f t="shared" si="448"/>
        <v>0</v>
      </c>
      <c r="T771" s="135">
        <f t="shared" si="449"/>
        <v>0</v>
      </c>
      <c r="U771" s="135">
        <f t="shared" si="450"/>
        <v>0</v>
      </c>
      <c r="V771" s="135">
        <f t="shared" si="451"/>
        <v>0</v>
      </c>
      <c r="W771" s="135">
        <f t="shared" si="452"/>
        <v>0</v>
      </c>
      <c r="X771" s="135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8">
        <v>39400</v>
      </c>
      <c r="E772" s="137" t="s">
        <v>312</v>
      </c>
      <c r="G772" s="43">
        <v>6.6</v>
      </c>
      <c r="H772" s="135" t="str">
        <f t="shared" si="438"/>
        <v>P, S, T &amp; D Plant - Commodity</v>
      </c>
      <c r="I772" s="42">
        <f>'DepExp. Class.'!L$244</f>
        <v>7.8738995175866044</v>
      </c>
      <c r="J772" s="135">
        <f t="shared" si="439"/>
        <v>3.0931017008165074</v>
      </c>
      <c r="K772" s="135">
        <f t="shared" si="440"/>
        <v>1.7500738625905996</v>
      </c>
      <c r="L772" s="135">
        <f t="shared" si="441"/>
        <v>9.1782208294610798E-2</v>
      </c>
      <c r="M772" s="135">
        <f t="shared" si="442"/>
        <v>1.4365857221683442</v>
      </c>
      <c r="N772" s="135">
        <f t="shared" si="443"/>
        <v>1.5023560237165432</v>
      </c>
      <c r="O772" s="135">
        <f t="shared" si="444"/>
        <v>0</v>
      </c>
      <c r="P772" s="135">
        <f t="shared" si="445"/>
        <v>0</v>
      </c>
      <c r="Q772" s="135">
        <f t="shared" si="446"/>
        <v>0</v>
      </c>
      <c r="R772" s="135">
        <f t="shared" si="447"/>
        <v>0</v>
      </c>
      <c r="S772" s="135">
        <f t="shared" si="448"/>
        <v>0</v>
      </c>
      <c r="T772" s="135">
        <f t="shared" si="449"/>
        <v>0</v>
      </c>
      <c r="U772" s="135">
        <f t="shared" si="450"/>
        <v>0</v>
      </c>
      <c r="V772" s="135">
        <f t="shared" si="451"/>
        <v>0</v>
      </c>
      <c r="W772" s="135">
        <f t="shared" si="452"/>
        <v>0</v>
      </c>
      <c r="X772" s="135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8">
        <v>39600</v>
      </c>
      <c r="E773" s="137" t="s">
        <v>313</v>
      </c>
      <c r="G773" s="43">
        <v>6.6</v>
      </c>
      <c r="H773" s="135" t="str">
        <f t="shared" si="438"/>
        <v>P, S, T &amp; D Plant - Commodity</v>
      </c>
      <c r="I773" s="42">
        <f>'DepExp. Class.'!L$245</f>
        <v>0.64244285216737329</v>
      </c>
      <c r="J773" s="135">
        <f t="shared" si="439"/>
        <v>0.25237064230727962</v>
      </c>
      <c r="K773" s="135">
        <f t="shared" si="440"/>
        <v>0.14279105813772031</v>
      </c>
      <c r="L773" s="135">
        <f t="shared" si="441"/>
        <v>7.4886431485834811E-3</v>
      </c>
      <c r="M773" s="135">
        <f t="shared" si="442"/>
        <v>0.11721310726297385</v>
      </c>
      <c r="N773" s="135">
        <f t="shared" si="443"/>
        <v>0.12257940131081613</v>
      </c>
      <c r="O773" s="135">
        <f t="shared" si="444"/>
        <v>0</v>
      </c>
      <c r="P773" s="135">
        <f t="shared" si="445"/>
        <v>0</v>
      </c>
      <c r="Q773" s="135">
        <f t="shared" si="446"/>
        <v>0</v>
      </c>
      <c r="R773" s="135">
        <f t="shared" si="447"/>
        <v>0</v>
      </c>
      <c r="S773" s="135">
        <f t="shared" si="448"/>
        <v>0</v>
      </c>
      <c r="T773" s="135">
        <f t="shared" si="449"/>
        <v>0</v>
      </c>
      <c r="U773" s="135">
        <f t="shared" si="450"/>
        <v>0</v>
      </c>
      <c r="V773" s="135">
        <f t="shared" si="451"/>
        <v>0</v>
      </c>
      <c r="W773" s="135">
        <f t="shared" si="452"/>
        <v>0</v>
      </c>
      <c r="X773" s="135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8">
        <v>39603</v>
      </c>
      <c r="E774" s="137" t="s">
        <v>314</v>
      </c>
      <c r="G774" s="43">
        <v>6.6</v>
      </c>
      <c r="H774" s="135" t="str">
        <f t="shared" si="438"/>
        <v>P, S, T &amp; D Plant - Commodity</v>
      </c>
      <c r="I774" s="42">
        <f>'DepExp. Class.'!L$246</f>
        <v>0</v>
      </c>
      <c r="J774" s="135">
        <f t="shared" si="439"/>
        <v>0</v>
      </c>
      <c r="K774" s="135">
        <f t="shared" si="440"/>
        <v>0</v>
      </c>
      <c r="L774" s="135">
        <f t="shared" si="441"/>
        <v>0</v>
      </c>
      <c r="M774" s="135">
        <f t="shared" si="442"/>
        <v>0</v>
      </c>
      <c r="N774" s="135">
        <f t="shared" si="443"/>
        <v>0</v>
      </c>
      <c r="O774" s="135">
        <f t="shared" si="444"/>
        <v>0</v>
      </c>
      <c r="P774" s="135">
        <f t="shared" si="445"/>
        <v>0</v>
      </c>
      <c r="Q774" s="135">
        <f t="shared" si="446"/>
        <v>0</v>
      </c>
      <c r="R774" s="135">
        <f t="shared" si="447"/>
        <v>0</v>
      </c>
      <c r="S774" s="135">
        <f t="shared" si="448"/>
        <v>0</v>
      </c>
      <c r="T774" s="135">
        <f t="shared" si="449"/>
        <v>0</v>
      </c>
      <c r="U774" s="135">
        <f t="shared" si="450"/>
        <v>0</v>
      </c>
      <c r="V774" s="135">
        <f t="shared" si="451"/>
        <v>0</v>
      </c>
      <c r="W774" s="135">
        <f t="shared" si="452"/>
        <v>0</v>
      </c>
      <c r="X774" s="135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6">
        <v>39604</v>
      </c>
      <c r="E775" s="137" t="s">
        <v>315</v>
      </c>
      <c r="G775" s="43">
        <v>6.6</v>
      </c>
      <c r="H775" s="135" t="str">
        <f t="shared" si="438"/>
        <v>P, S, T &amp; D Plant - Commodity</v>
      </c>
      <c r="I775" s="42">
        <f>'DepExp. Class.'!L$247</f>
        <v>0</v>
      </c>
      <c r="J775" s="135">
        <f t="shared" si="439"/>
        <v>0</v>
      </c>
      <c r="K775" s="135">
        <f t="shared" si="440"/>
        <v>0</v>
      </c>
      <c r="L775" s="135">
        <f t="shared" si="441"/>
        <v>0</v>
      </c>
      <c r="M775" s="135">
        <f t="shared" si="442"/>
        <v>0</v>
      </c>
      <c r="N775" s="135">
        <f t="shared" si="443"/>
        <v>0</v>
      </c>
      <c r="O775" s="135">
        <f t="shared" si="444"/>
        <v>0</v>
      </c>
      <c r="P775" s="135">
        <f t="shared" si="445"/>
        <v>0</v>
      </c>
      <c r="Q775" s="135">
        <f t="shared" si="446"/>
        <v>0</v>
      </c>
      <c r="R775" s="135">
        <f t="shared" si="447"/>
        <v>0</v>
      </c>
      <c r="S775" s="135">
        <f t="shared" si="448"/>
        <v>0</v>
      </c>
      <c r="T775" s="135">
        <f t="shared" si="449"/>
        <v>0</v>
      </c>
      <c r="U775" s="135">
        <f t="shared" si="450"/>
        <v>0</v>
      </c>
      <c r="V775" s="135">
        <f t="shared" si="451"/>
        <v>0</v>
      </c>
      <c r="W775" s="135">
        <f t="shared" si="452"/>
        <v>0</v>
      </c>
      <c r="X775" s="135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6">
        <v>39605</v>
      </c>
      <c r="E776" s="140" t="s">
        <v>316</v>
      </c>
      <c r="G776" s="43">
        <v>6.6</v>
      </c>
      <c r="H776" s="135" t="str">
        <f t="shared" si="438"/>
        <v>P, S, T &amp; D Plant - Commodity</v>
      </c>
      <c r="I776" s="42">
        <f>'DepExp. Class.'!L$248</f>
        <v>0</v>
      </c>
      <c r="J776" s="135">
        <f t="shared" si="439"/>
        <v>0</v>
      </c>
      <c r="K776" s="135">
        <f t="shared" si="440"/>
        <v>0</v>
      </c>
      <c r="L776" s="135">
        <f t="shared" si="441"/>
        <v>0</v>
      </c>
      <c r="M776" s="135">
        <f t="shared" si="442"/>
        <v>0</v>
      </c>
      <c r="N776" s="135">
        <f t="shared" si="443"/>
        <v>0</v>
      </c>
      <c r="O776" s="135">
        <f t="shared" si="444"/>
        <v>0</v>
      </c>
      <c r="P776" s="135">
        <f t="shared" si="445"/>
        <v>0</v>
      </c>
      <c r="Q776" s="135">
        <f t="shared" si="446"/>
        <v>0</v>
      </c>
      <c r="R776" s="135">
        <f t="shared" si="447"/>
        <v>0</v>
      </c>
      <c r="S776" s="135">
        <f t="shared" si="448"/>
        <v>0</v>
      </c>
      <c r="T776" s="135">
        <f t="shared" si="449"/>
        <v>0</v>
      </c>
      <c r="U776" s="135">
        <f t="shared" si="450"/>
        <v>0</v>
      </c>
      <c r="V776" s="135">
        <f t="shared" si="451"/>
        <v>0</v>
      </c>
      <c r="W776" s="135">
        <f t="shared" si="452"/>
        <v>0</v>
      </c>
      <c r="X776" s="135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6">
        <v>39700</v>
      </c>
      <c r="E777" s="137" t="s">
        <v>317</v>
      </c>
      <c r="G777" s="43">
        <v>6.6</v>
      </c>
      <c r="H777" s="135" t="str">
        <f t="shared" si="438"/>
        <v>P, S, T &amp; D Plant - Commodity</v>
      </c>
      <c r="I777" s="42">
        <f>'DepExp. Class.'!L$249</f>
        <v>78.262354961779721</v>
      </c>
      <c r="J777" s="135">
        <f t="shared" si="439"/>
        <v>30.743778568866343</v>
      </c>
      <c r="K777" s="135">
        <f t="shared" si="440"/>
        <v>17.394799303379852</v>
      </c>
      <c r="L777" s="135">
        <f t="shared" si="441"/>
        <v>0.91226612032388388</v>
      </c>
      <c r="M777" s="135">
        <f t="shared" si="442"/>
        <v>14.278894653182498</v>
      </c>
      <c r="N777" s="135">
        <f t="shared" si="443"/>
        <v>14.932616316027152</v>
      </c>
      <c r="O777" s="135">
        <f t="shared" si="444"/>
        <v>0</v>
      </c>
      <c r="P777" s="135">
        <f t="shared" si="445"/>
        <v>0</v>
      </c>
      <c r="Q777" s="135">
        <f t="shared" si="446"/>
        <v>0</v>
      </c>
      <c r="R777" s="135">
        <f t="shared" si="447"/>
        <v>0</v>
      </c>
      <c r="S777" s="135">
        <f t="shared" si="448"/>
        <v>0</v>
      </c>
      <c r="T777" s="135">
        <f t="shared" si="449"/>
        <v>0</v>
      </c>
      <c r="U777" s="135">
        <f t="shared" si="450"/>
        <v>0</v>
      </c>
      <c r="V777" s="135">
        <f t="shared" si="451"/>
        <v>0</v>
      </c>
      <c r="W777" s="135">
        <f t="shared" si="452"/>
        <v>0</v>
      </c>
      <c r="X777" s="135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6">
        <v>39701</v>
      </c>
      <c r="E778" s="137" t="s">
        <v>318</v>
      </c>
      <c r="G778" s="43">
        <v>6.6</v>
      </c>
      <c r="H778" s="135" t="str">
        <f t="shared" si="438"/>
        <v>P, S, T &amp; D Plant - Commodity</v>
      </c>
      <c r="I778" s="42">
        <f>'DepExp. Class.'!L$250</f>
        <v>0</v>
      </c>
      <c r="J778" s="135">
        <f t="shared" si="439"/>
        <v>0</v>
      </c>
      <c r="K778" s="135">
        <f t="shared" si="440"/>
        <v>0</v>
      </c>
      <c r="L778" s="135">
        <f t="shared" si="441"/>
        <v>0</v>
      </c>
      <c r="M778" s="135">
        <f t="shared" si="442"/>
        <v>0</v>
      </c>
      <c r="N778" s="135">
        <f t="shared" si="443"/>
        <v>0</v>
      </c>
      <c r="O778" s="135">
        <f t="shared" si="444"/>
        <v>0</v>
      </c>
      <c r="P778" s="135">
        <f t="shared" si="445"/>
        <v>0</v>
      </c>
      <c r="Q778" s="135">
        <f t="shared" si="446"/>
        <v>0</v>
      </c>
      <c r="R778" s="135">
        <f t="shared" si="447"/>
        <v>0</v>
      </c>
      <c r="S778" s="135">
        <f t="shared" si="448"/>
        <v>0</v>
      </c>
      <c r="T778" s="135">
        <f t="shared" si="449"/>
        <v>0</v>
      </c>
      <c r="U778" s="135">
        <f t="shared" si="450"/>
        <v>0</v>
      </c>
      <c r="V778" s="135">
        <f t="shared" si="451"/>
        <v>0</v>
      </c>
      <c r="W778" s="135">
        <f t="shared" si="452"/>
        <v>0</v>
      </c>
      <c r="X778" s="135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6">
        <v>39702</v>
      </c>
      <c r="E779" s="137" t="s">
        <v>319</v>
      </c>
      <c r="G779" s="43">
        <v>6.6</v>
      </c>
      <c r="H779" s="135" t="str">
        <f t="shared" si="438"/>
        <v>P, S, T &amp; D Plant - Commodity</v>
      </c>
      <c r="I779" s="42">
        <f>'DepExp. Class.'!L$251</f>
        <v>0</v>
      </c>
      <c r="J779" s="135">
        <f t="shared" si="439"/>
        <v>0</v>
      </c>
      <c r="K779" s="135">
        <f t="shared" si="440"/>
        <v>0</v>
      </c>
      <c r="L779" s="135">
        <f t="shared" si="441"/>
        <v>0</v>
      </c>
      <c r="M779" s="135">
        <f t="shared" si="442"/>
        <v>0</v>
      </c>
      <c r="N779" s="135">
        <f t="shared" si="443"/>
        <v>0</v>
      </c>
      <c r="O779" s="135">
        <f t="shared" si="444"/>
        <v>0</v>
      </c>
      <c r="P779" s="135">
        <f t="shared" si="445"/>
        <v>0</v>
      </c>
      <c r="Q779" s="135">
        <f t="shared" si="446"/>
        <v>0</v>
      </c>
      <c r="R779" s="135">
        <f t="shared" si="447"/>
        <v>0</v>
      </c>
      <c r="S779" s="135">
        <f t="shared" si="448"/>
        <v>0</v>
      </c>
      <c r="T779" s="135">
        <f t="shared" si="449"/>
        <v>0</v>
      </c>
      <c r="U779" s="135">
        <f t="shared" si="450"/>
        <v>0</v>
      </c>
      <c r="V779" s="135">
        <f t="shared" si="451"/>
        <v>0</v>
      </c>
      <c r="W779" s="135">
        <f t="shared" si="452"/>
        <v>0</v>
      </c>
      <c r="X779" s="135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6">
        <v>39705</v>
      </c>
      <c r="E780" s="137" t="s">
        <v>320</v>
      </c>
      <c r="G780" s="43">
        <v>6.6</v>
      </c>
      <c r="H780" s="135" t="str">
        <f t="shared" si="438"/>
        <v>P, S, T &amp; D Plant - Commodity</v>
      </c>
      <c r="I780" s="42">
        <f>'DepExp. Class.'!L$252</f>
        <v>0</v>
      </c>
      <c r="J780" s="135">
        <f t="shared" si="439"/>
        <v>0</v>
      </c>
      <c r="K780" s="135">
        <f t="shared" si="440"/>
        <v>0</v>
      </c>
      <c r="L780" s="135">
        <f t="shared" si="441"/>
        <v>0</v>
      </c>
      <c r="M780" s="135">
        <f t="shared" si="442"/>
        <v>0</v>
      </c>
      <c r="N780" s="135">
        <f t="shared" si="443"/>
        <v>0</v>
      </c>
      <c r="O780" s="135">
        <f t="shared" si="444"/>
        <v>0</v>
      </c>
      <c r="P780" s="135">
        <f t="shared" si="445"/>
        <v>0</v>
      </c>
      <c r="Q780" s="135">
        <f t="shared" si="446"/>
        <v>0</v>
      </c>
      <c r="R780" s="135">
        <f t="shared" si="447"/>
        <v>0</v>
      </c>
      <c r="S780" s="135">
        <f t="shared" si="448"/>
        <v>0</v>
      </c>
      <c r="T780" s="135">
        <f t="shared" si="449"/>
        <v>0</v>
      </c>
      <c r="U780" s="135">
        <f t="shared" si="450"/>
        <v>0</v>
      </c>
      <c r="V780" s="135">
        <f t="shared" si="451"/>
        <v>0</v>
      </c>
      <c r="W780" s="135">
        <f t="shared" si="452"/>
        <v>0</v>
      </c>
      <c r="X780" s="135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6">
        <v>39800</v>
      </c>
      <c r="E781" s="137" t="s">
        <v>321</v>
      </c>
      <c r="G781" s="43">
        <v>6.6</v>
      </c>
      <c r="H781" s="135" t="str">
        <f t="shared" si="438"/>
        <v>P, S, T &amp; D Plant - Commodity</v>
      </c>
      <c r="I781" s="42">
        <f>'DepExp. Class.'!L$253</f>
        <v>9.7234540252548154</v>
      </c>
      <c r="J781" s="135">
        <f t="shared" si="439"/>
        <v>3.8196616703263619</v>
      </c>
      <c r="K781" s="135">
        <f t="shared" si="440"/>
        <v>2.1611607699199524</v>
      </c>
      <c r="L781" s="135">
        <f t="shared" si="441"/>
        <v>0.11334156356652964</v>
      </c>
      <c r="M781" s="135">
        <f t="shared" si="442"/>
        <v>1.7740352403078203</v>
      </c>
      <c r="N781" s="135">
        <f t="shared" si="443"/>
        <v>1.8552547811341518</v>
      </c>
      <c r="O781" s="135">
        <f t="shared" si="444"/>
        <v>0</v>
      </c>
      <c r="P781" s="135">
        <f t="shared" si="445"/>
        <v>0</v>
      </c>
      <c r="Q781" s="135">
        <f t="shared" si="446"/>
        <v>0</v>
      </c>
      <c r="R781" s="135">
        <f t="shared" si="447"/>
        <v>0</v>
      </c>
      <c r="S781" s="135">
        <f t="shared" si="448"/>
        <v>0</v>
      </c>
      <c r="T781" s="135">
        <f t="shared" si="449"/>
        <v>0</v>
      </c>
      <c r="U781" s="135">
        <f t="shared" si="450"/>
        <v>0</v>
      </c>
      <c r="V781" s="135">
        <f t="shared" si="451"/>
        <v>0</v>
      </c>
      <c r="W781" s="135">
        <f t="shared" si="452"/>
        <v>0</v>
      </c>
      <c r="X781" s="135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6">
        <v>39900</v>
      </c>
      <c r="E782" s="137" t="s">
        <v>322</v>
      </c>
      <c r="G782" s="43">
        <v>6.6</v>
      </c>
      <c r="H782" s="135" t="str">
        <f t="shared" si="438"/>
        <v>P, S, T &amp; D Plant - Commodity</v>
      </c>
      <c r="I782" s="42">
        <f>'DepExp. Class.'!L$254</f>
        <v>63.413184715117985</v>
      </c>
      <c r="J782" s="135">
        <f t="shared" si="439"/>
        <v>24.910583257816565</v>
      </c>
      <c r="K782" s="135">
        <f t="shared" si="440"/>
        <v>14.09438320436848</v>
      </c>
      <c r="L782" s="135">
        <f t="shared" si="441"/>
        <v>0.73917658145725407</v>
      </c>
      <c r="M782" s="135">
        <f t="shared" si="442"/>
        <v>11.56967720447677</v>
      </c>
      <c r="N782" s="135">
        <f t="shared" si="443"/>
        <v>12.099364466998923</v>
      </c>
      <c r="O782" s="135">
        <f t="shared" si="444"/>
        <v>0</v>
      </c>
      <c r="P782" s="135">
        <f t="shared" si="445"/>
        <v>0</v>
      </c>
      <c r="Q782" s="135">
        <f t="shared" si="446"/>
        <v>0</v>
      </c>
      <c r="R782" s="135">
        <f t="shared" si="447"/>
        <v>0</v>
      </c>
      <c r="S782" s="135">
        <f t="shared" si="448"/>
        <v>0</v>
      </c>
      <c r="T782" s="135">
        <f t="shared" si="449"/>
        <v>0</v>
      </c>
      <c r="U782" s="135">
        <f t="shared" si="450"/>
        <v>0</v>
      </c>
      <c r="V782" s="135">
        <f t="shared" si="451"/>
        <v>0</v>
      </c>
      <c r="W782" s="135">
        <f t="shared" si="452"/>
        <v>0</v>
      </c>
      <c r="X782" s="135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6">
        <v>39901</v>
      </c>
      <c r="E783" s="137" t="s">
        <v>323</v>
      </c>
      <c r="G783" s="43">
        <v>6.6</v>
      </c>
      <c r="H783" s="135" t="str">
        <f t="shared" si="438"/>
        <v>P, S, T &amp; D Plant - Commodity</v>
      </c>
      <c r="I783" s="42">
        <f>'DepExp. Class.'!L$255</f>
        <v>580.5842324716001</v>
      </c>
      <c r="J783" s="135">
        <f t="shared" si="439"/>
        <v>228.0707383824448</v>
      </c>
      <c r="K783" s="135">
        <f t="shared" si="440"/>
        <v>129.04219669191329</v>
      </c>
      <c r="L783" s="135">
        <f t="shared" si="441"/>
        <v>6.7675873737347363</v>
      </c>
      <c r="M783" s="135">
        <f t="shared" si="442"/>
        <v>105.92705901591329</v>
      </c>
      <c r="N783" s="135">
        <f t="shared" si="443"/>
        <v>110.77665100759403</v>
      </c>
      <c r="O783" s="135">
        <f t="shared" si="444"/>
        <v>0</v>
      </c>
      <c r="P783" s="135">
        <f t="shared" si="445"/>
        <v>0</v>
      </c>
      <c r="Q783" s="135">
        <f t="shared" si="446"/>
        <v>0</v>
      </c>
      <c r="R783" s="135">
        <f t="shared" si="447"/>
        <v>0</v>
      </c>
      <c r="S783" s="135">
        <f t="shared" si="448"/>
        <v>0</v>
      </c>
      <c r="T783" s="135">
        <f t="shared" si="449"/>
        <v>0</v>
      </c>
      <c r="U783" s="135">
        <f t="shared" si="450"/>
        <v>0</v>
      </c>
      <c r="V783" s="135">
        <f t="shared" si="451"/>
        <v>0</v>
      </c>
      <c r="W783" s="135">
        <f t="shared" si="452"/>
        <v>0</v>
      </c>
      <c r="X783" s="135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6">
        <v>39902</v>
      </c>
      <c r="E784" s="137" t="s">
        <v>324</v>
      </c>
      <c r="G784" s="43">
        <v>6.6</v>
      </c>
      <c r="H784" s="135" t="str">
        <f t="shared" si="438"/>
        <v>P, S, T &amp; D Plant - Commodity</v>
      </c>
      <c r="I784" s="42">
        <f>'DepExp. Class.'!L$256</f>
        <v>111.06723924449103</v>
      </c>
      <c r="J784" s="135">
        <f t="shared" si="439"/>
        <v>43.630511901354161</v>
      </c>
      <c r="K784" s="135">
        <f t="shared" si="440"/>
        <v>24.686100191872654</v>
      </c>
      <c r="L784" s="135">
        <f t="shared" si="441"/>
        <v>1.2946566646268005</v>
      </c>
      <c r="M784" s="135">
        <f t="shared" si="442"/>
        <v>20.264115606620891</v>
      </c>
      <c r="N784" s="135">
        <f t="shared" si="443"/>
        <v>21.191854880016535</v>
      </c>
      <c r="O784" s="135">
        <f t="shared" si="444"/>
        <v>0</v>
      </c>
      <c r="P784" s="135">
        <f t="shared" si="445"/>
        <v>0</v>
      </c>
      <c r="Q784" s="135">
        <f t="shared" si="446"/>
        <v>0</v>
      </c>
      <c r="R784" s="135">
        <f t="shared" si="447"/>
        <v>0</v>
      </c>
      <c r="S784" s="135">
        <f t="shared" si="448"/>
        <v>0</v>
      </c>
      <c r="T784" s="135">
        <f t="shared" si="449"/>
        <v>0</v>
      </c>
      <c r="U784" s="135">
        <f t="shared" si="450"/>
        <v>0</v>
      </c>
      <c r="V784" s="135">
        <f t="shared" si="451"/>
        <v>0</v>
      </c>
      <c r="W784" s="135">
        <f t="shared" si="452"/>
        <v>0</v>
      </c>
      <c r="X784" s="135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6">
        <v>39903</v>
      </c>
      <c r="E785" s="137" t="s">
        <v>325</v>
      </c>
      <c r="G785" s="43">
        <v>6.6</v>
      </c>
      <c r="H785" s="135" t="str">
        <f t="shared" si="438"/>
        <v>P, S, T &amp; D Plant - Commodity</v>
      </c>
      <c r="I785" s="42">
        <f>'DepExp. Class.'!L$257</f>
        <v>28.926329648844121</v>
      </c>
      <c r="J785" s="135">
        <f t="shared" si="439"/>
        <v>11.363121822342283</v>
      </c>
      <c r="K785" s="135">
        <f t="shared" si="440"/>
        <v>6.4292430130779623</v>
      </c>
      <c r="L785" s="135">
        <f t="shared" si="441"/>
        <v>0.33718012366032019</v>
      </c>
      <c r="M785" s="135">
        <f t="shared" si="442"/>
        <v>5.2775822291673347</v>
      </c>
      <c r="N785" s="135">
        <f t="shared" si="443"/>
        <v>5.5192024605962233</v>
      </c>
      <c r="O785" s="135">
        <f t="shared" si="444"/>
        <v>0</v>
      </c>
      <c r="P785" s="135">
        <f t="shared" si="445"/>
        <v>0</v>
      </c>
      <c r="Q785" s="135">
        <f t="shared" si="446"/>
        <v>0</v>
      </c>
      <c r="R785" s="135">
        <f t="shared" si="447"/>
        <v>0</v>
      </c>
      <c r="S785" s="135">
        <f t="shared" si="448"/>
        <v>0</v>
      </c>
      <c r="T785" s="135">
        <f t="shared" si="449"/>
        <v>0</v>
      </c>
      <c r="U785" s="135">
        <f t="shared" si="450"/>
        <v>0</v>
      </c>
      <c r="V785" s="135">
        <f t="shared" si="451"/>
        <v>0</v>
      </c>
      <c r="W785" s="135">
        <f t="shared" si="452"/>
        <v>0</v>
      </c>
      <c r="X785" s="135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6">
        <v>39904</v>
      </c>
      <c r="E786" s="137" t="s">
        <v>326</v>
      </c>
      <c r="G786" s="43">
        <v>6.6</v>
      </c>
      <c r="H786" s="135" t="str">
        <f t="shared" si="438"/>
        <v>P, S, T &amp; D Plant - Commodity</v>
      </c>
      <c r="I786" s="42">
        <f>'DepExp. Class.'!L$258</f>
        <v>0</v>
      </c>
      <c r="J786" s="135">
        <f t="shared" si="439"/>
        <v>0</v>
      </c>
      <c r="K786" s="135">
        <f t="shared" si="440"/>
        <v>0</v>
      </c>
      <c r="L786" s="135">
        <f t="shared" si="441"/>
        <v>0</v>
      </c>
      <c r="M786" s="135">
        <f t="shared" si="442"/>
        <v>0</v>
      </c>
      <c r="N786" s="135">
        <f t="shared" si="443"/>
        <v>0</v>
      </c>
      <c r="O786" s="135">
        <f t="shared" si="444"/>
        <v>0</v>
      </c>
      <c r="P786" s="135">
        <f t="shared" si="445"/>
        <v>0</v>
      </c>
      <c r="Q786" s="135">
        <f t="shared" si="446"/>
        <v>0</v>
      </c>
      <c r="R786" s="135">
        <f t="shared" si="447"/>
        <v>0</v>
      </c>
      <c r="S786" s="135">
        <f t="shared" si="448"/>
        <v>0</v>
      </c>
      <c r="T786" s="135">
        <f t="shared" si="449"/>
        <v>0</v>
      </c>
      <c r="U786" s="135">
        <f t="shared" si="450"/>
        <v>0</v>
      </c>
      <c r="V786" s="135">
        <f t="shared" si="451"/>
        <v>0</v>
      </c>
      <c r="W786" s="135">
        <f t="shared" si="452"/>
        <v>0</v>
      </c>
      <c r="X786" s="135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6">
        <v>39905</v>
      </c>
      <c r="E787" s="137" t="s">
        <v>327</v>
      </c>
      <c r="G787" s="43">
        <v>6.6</v>
      </c>
      <c r="H787" s="135" t="str">
        <f t="shared" si="438"/>
        <v>P, S, T &amp; D Plant - Commodity</v>
      </c>
      <c r="I787" s="42">
        <f>'DepExp. Class.'!L$259</f>
        <v>0</v>
      </c>
      <c r="J787" s="135">
        <f t="shared" si="439"/>
        <v>0</v>
      </c>
      <c r="K787" s="135">
        <f t="shared" si="440"/>
        <v>0</v>
      </c>
      <c r="L787" s="135">
        <f t="shared" si="441"/>
        <v>0</v>
      </c>
      <c r="M787" s="135">
        <f t="shared" si="442"/>
        <v>0</v>
      </c>
      <c r="N787" s="135">
        <f t="shared" si="443"/>
        <v>0</v>
      </c>
      <c r="O787" s="135">
        <f t="shared" si="444"/>
        <v>0</v>
      </c>
      <c r="P787" s="135">
        <f t="shared" si="445"/>
        <v>0</v>
      </c>
      <c r="Q787" s="135">
        <f t="shared" si="446"/>
        <v>0</v>
      </c>
      <c r="R787" s="135">
        <f t="shared" si="447"/>
        <v>0</v>
      </c>
      <c r="S787" s="135">
        <f t="shared" si="448"/>
        <v>0</v>
      </c>
      <c r="T787" s="135">
        <f t="shared" si="449"/>
        <v>0</v>
      </c>
      <c r="U787" s="135">
        <f t="shared" si="450"/>
        <v>0</v>
      </c>
      <c r="V787" s="135">
        <f t="shared" si="451"/>
        <v>0</v>
      </c>
      <c r="W787" s="135">
        <f t="shared" si="452"/>
        <v>0</v>
      </c>
      <c r="X787" s="135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6">
        <v>39906</v>
      </c>
      <c r="E788" s="137" t="s">
        <v>328</v>
      </c>
      <c r="G788" s="43">
        <v>6.6</v>
      </c>
      <c r="H788" s="135" t="str">
        <f t="shared" si="438"/>
        <v>P, S, T &amp; D Plant - Commodity</v>
      </c>
      <c r="I788" s="42">
        <f>'DepExp. Class.'!L$260</f>
        <v>72.360585550306055</v>
      </c>
      <c r="J788" s="135">
        <f t="shared" si="439"/>
        <v>28.425388174921967</v>
      </c>
      <c r="K788" s="135">
        <f t="shared" si="440"/>
        <v>16.083056326854987</v>
      </c>
      <c r="L788" s="135">
        <f t="shared" si="441"/>
        <v>0.84347207129890145</v>
      </c>
      <c r="M788" s="135">
        <f t="shared" si="442"/>
        <v>13.202122254307433</v>
      </c>
      <c r="N788" s="135">
        <f t="shared" si="443"/>
        <v>13.806546722922775</v>
      </c>
      <c r="O788" s="135">
        <f t="shared" si="444"/>
        <v>0</v>
      </c>
      <c r="P788" s="135">
        <f t="shared" si="445"/>
        <v>0</v>
      </c>
      <c r="Q788" s="135">
        <f t="shared" si="446"/>
        <v>0</v>
      </c>
      <c r="R788" s="135">
        <f t="shared" si="447"/>
        <v>0</v>
      </c>
      <c r="S788" s="135">
        <f t="shared" si="448"/>
        <v>0</v>
      </c>
      <c r="T788" s="135">
        <f t="shared" si="449"/>
        <v>0</v>
      </c>
      <c r="U788" s="135">
        <f t="shared" si="450"/>
        <v>0</v>
      </c>
      <c r="V788" s="135">
        <f t="shared" si="451"/>
        <v>0</v>
      </c>
      <c r="W788" s="135">
        <f t="shared" si="452"/>
        <v>0</v>
      </c>
      <c r="X788" s="135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6">
        <v>39907</v>
      </c>
      <c r="E789" s="137" t="s">
        <v>329</v>
      </c>
      <c r="G789" s="43">
        <v>6.6</v>
      </c>
      <c r="H789" s="135" t="str">
        <f t="shared" si="438"/>
        <v>P, S, T &amp; D Plant - Commodity</v>
      </c>
      <c r="I789" s="42">
        <f>'DepExp. Class.'!L$261</f>
        <v>10.505386192843147</v>
      </c>
      <c r="J789" s="135">
        <f t="shared" si="439"/>
        <v>4.126827860609664</v>
      </c>
      <c r="K789" s="135">
        <f t="shared" si="440"/>
        <v>2.3349550945438193</v>
      </c>
      <c r="L789" s="135">
        <f t="shared" si="441"/>
        <v>0.12245616566648709</v>
      </c>
      <c r="M789" s="135">
        <f t="shared" si="442"/>
        <v>1.9166980448245134</v>
      </c>
      <c r="N789" s="135">
        <f t="shared" si="443"/>
        <v>2.0044490271986648</v>
      </c>
      <c r="O789" s="135">
        <f t="shared" si="444"/>
        <v>0</v>
      </c>
      <c r="P789" s="135">
        <f t="shared" si="445"/>
        <v>0</v>
      </c>
      <c r="Q789" s="135">
        <f t="shared" si="446"/>
        <v>0</v>
      </c>
      <c r="R789" s="135">
        <f t="shared" si="447"/>
        <v>0</v>
      </c>
      <c r="S789" s="135">
        <f t="shared" si="448"/>
        <v>0</v>
      </c>
      <c r="T789" s="135">
        <f t="shared" si="449"/>
        <v>0</v>
      </c>
      <c r="U789" s="135">
        <f t="shared" si="450"/>
        <v>0</v>
      </c>
      <c r="V789" s="135">
        <f t="shared" si="451"/>
        <v>0</v>
      </c>
      <c r="W789" s="135">
        <f t="shared" si="452"/>
        <v>0</v>
      </c>
      <c r="X789" s="135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6">
        <v>39908</v>
      </c>
      <c r="E790" s="137" t="s">
        <v>330</v>
      </c>
      <c r="G790" s="43">
        <v>6.6</v>
      </c>
      <c r="H790" s="135" t="str">
        <f t="shared" si="438"/>
        <v>P, S, T &amp; D Plant - Commodity</v>
      </c>
      <c r="I790" s="42">
        <f>'DepExp. Class.'!L$262</f>
        <v>0</v>
      </c>
      <c r="J790" s="135">
        <f t="shared" si="439"/>
        <v>0</v>
      </c>
      <c r="K790" s="135">
        <f t="shared" si="440"/>
        <v>0</v>
      </c>
      <c r="L790" s="135">
        <f t="shared" si="441"/>
        <v>0</v>
      </c>
      <c r="M790" s="135">
        <f t="shared" si="442"/>
        <v>0</v>
      </c>
      <c r="N790" s="135">
        <f t="shared" si="443"/>
        <v>0</v>
      </c>
      <c r="O790" s="135">
        <f t="shared" si="444"/>
        <v>0</v>
      </c>
      <c r="P790" s="135">
        <f t="shared" si="445"/>
        <v>0</v>
      </c>
      <c r="Q790" s="135">
        <f t="shared" si="446"/>
        <v>0</v>
      </c>
      <c r="R790" s="135">
        <f t="shared" si="447"/>
        <v>0</v>
      </c>
      <c r="S790" s="135">
        <f t="shared" si="448"/>
        <v>0</v>
      </c>
      <c r="T790" s="135">
        <f t="shared" si="449"/>
        <v>0</v>
      </c>
      <c r="U790" s="135">
        <f t="shared" si="450"/>
        <v>0</v>
      </c>
      <c r="V790" s="135">
        <f t="shared" si="451"/>
        <v>0</v>
      </c>
      <c r="W790" s="135">
        <f t="shared" si="452"/>
        <v>0</v>
      </c>
      <c r="X790" s="135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6">
        <v>39909</v>
      </c>
      <c r="E791" s="137" t="s">
        <v>331</v>
      </c>
      <c r="G791" s="43">
        <v>6.6</v>
      </c>
      <c r="H791" s="135" t="str">
        <f t="shared" si="438"/>
        <v>P, S, T &amp; D Plant - Commodity</v>
      </c>
      <c r="I791" s="42">
        <f>'DepExp. Class.'!L$263</f>
        <v>3862.6296794649134</v>
      </c>
      <c r="J791" s="135">
        <f t="shared" si="439"/>
        <v>1517.355714851594</v>
      </c>
      <c r="K791" s="135">
        <f t="shared" si="440"/>
        <v>858.51835266627779</v>
      </c>
      <c r="L791" s="135">
        <f t="shared" si="441"/>
        <v>45.024791212252737</v>
      </c>
      <c r="M791" s="135">
        <f t="shared" si="442"/>
        <v>704.73323099299375</v>
      </c>
      <c r="N791" s="135">
        <f t="shared" si="443"/>
        <v>736.99758974179531</v>
      </c>
      <c r="O791" s="135">
        <f t="shared" si="444"/>
        <v>0</v>
      </c>
      <c r="P791" s="135">
        <f t="shared" si="445"/>
        <v>0</v>
      </c>
      <c r="Q791" s="135">
        <f t="shared" si="446"/>
        <v>0</v>
      </c>
      <c r="R791" s="135">
        <f t="shared" si="447"/>
        <v>0</v>
      </c>
      <c r="S791" s="135">
        <f t="shared" si="448"/>
        <v>0</v>
      </c>
      <c r="T791" s="135">
        <f t="shared" si="449"/>
        <v>0</v>
      </c>
      <c r="U791" s="135">
        <f t="shared" si="450"/>
        <v>0</v>
      </c>
      <c r="V791" s="135">
        <f t="shared" si="451"/>
        <v>0</v>
      </c>
      <c r="W791" s="135">
        <f t="shared" si="452"/>
        <v>0</v>
      </c>
      <c r="X791" s="135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6">
        <v>39924</v>
      </c>
      <c r="E792" s="137" t="s">
        <v>332</v>
      </c>
      <c r="G792" s="43">
        <v>6.6</v>
      </c>
      <c r="H792" s="135" t="str">
        <f t="shared" si="438"/>
        <v>P, S, T &amp; D Plant - Commodity</v>
      </c>
      <c r="I792" s="42">
        <f>'DepExp. Class.'!L$264</f>
        <v>0.36261082183921794</v>
      </c>
      <c r="J792" s="135">
        <f t="shared" si="439"/>
        <v>0.14244430567855798</v>
      </c>
      <c r="K792" s="135">
        <f t="shared" si="440"/>
        <v>8.0594846324355832E-2</v>
      </c>
      <c r="L792" s="135">
        <f t="shared" si="441"/>
        <v>4.2267775840411021E-3</v>
      </c>
      <c r="M792" s="135">
        <f t="shared" si="442"/>
        <v>6.6158010804488285E-2</v>
      </c>
      <c r="N792" s="135">
        <f t="shared" si="443"/>
        <v>6.9186881447774767E-2</v>
      </c>
      <c r="O792" s="135">
        <f t="shared" si="444"/>
        <v>0</v>
      </c>
      <c r="P792" s="135">
        <f t="shared" si="445"/>
        <v>0</v>
      </c>
      <c r="Q792" s="135">
        <f t="shared" si="446"/>
        <v>0</v>
      </c>
      <c r="R792" s="135">
        <f t="shared" si="447"/>
        <v>0</v>
      </c>
      <c r="S792" s="135">
        <f t="shared" si="448"/>
        <v>0</v>
      </c>
      <c r="T792" s="135">
        <f t="shared" si="449"/>
        <v>0</v>
      </c>
      <c r="U792" s="135">
        <f t="shared" si="450"/>
        <v>0</v>
      </c>
      <c r="V792" s="135">
        <f t="shared" si="451"/>
        <v>0</v>
      </c>
      <c r="W792" s="135">
        <f t="shared" si="452"/>
        <v>0</v>
      </c>
      <c r="X792" s="135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6"/>
      <c r="E793" s="137"/>
      <c r="G793" s="43"/>
      <c r="H793" s="135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7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5"/>
      <c r="I795" s="42">
        <f>'DepExp. Class.'!L$267</f>
        <v>5394.9592707299289</v>
      </c>
      <c r="J795" s="135">
        <f>SUM(J759:J792)</f>
        <v>2119.3003109652632</v>
      </c>
      <c r="K795" s="135">
        <f t="shared" ref="K795:X795" si="455">SUM(K759:K792)</f>
        <v>1199.0980058047769</v>
      </c>
      <c r="L795" s="135">
        <f t="shared" si="455"/>
        <v>62.886410275000017</v>
      </c>
      <c r="M795" s="135">
        <f t="shared" si="455"/>
        <v>984.30535501497945</v>
      </c>
      <c r="N795" s="135">
        <f t="shared" si="455"/>
        <v>1029.3691886699098</v>
      </c>
      <c r="O795" s="135">
        <f t="shared" si="455"/>
        <v>0</v>
      </c>
      <c r="P795" s="135">
        <f t="shared" si="455"/>
        <v>0</v>
      </c>
      <c r="Q795" s="135">
        <f t="shared" si="455"/>
        <v>0</v>
      </c>
      <c r="R795" s="135">
        <f t="shared" si="455"/>
        <v>0</v>
      </c>
      <c r="S795" s="135">
        <f t="shared" si="455"/>
        <v>0</v>
      </c>
      <c r="T795" s="135">
        <f t="shared" si="455"/>
        <v>0</v>
      </c>
      <c r="U795" s="135">
        <f t="shared" si="455"/>
        <v>0</v>
      </c>
      <c r="V795" s="135">
        <f t="shared" si="455"/>
        <v>0</v>
      </c>
      <c r="W795" s="135">
        <f t="shared" si="455"/>
        <v>0</v>
      </c>
      <c r="X795" s="135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5"/>
      <c r="I797" s="42">
        <f>'DepExp. Class.'!L$269</f>
        <v>142948.70980425051</v>
      </c>
      <c r="J797" s="42">
        <f>J661+J671+J711+J753+J795</f>
        <v>56154.500884534471</v>
      </c>
      <c r="K797" s="42">
        <f t="shared" ref="K797:X797" si="456">K661+K671+K711+K753+K795</f>
        <v>31772.160688703596</v>
      </c>
      <c r="L797" s="42">
        <f t="shared" si="456"/>
        <v>1666.2834253085555</v>
      </c>
      <c r="M797" s="42">
        <f t="shared" si="456"/>
        <v>26080.860575944411</v>
      </c>
      <c r="N797" s="42">
        <f t="shared" si="456"/>
        <v>27274.90422975945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8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8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8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8"/>
      <c r="H801" s="44"/>
      <c r="I801" s="44"/>
      <c r="J801" s="42"/>
      <c r="K801" s="131"/>
      <c r="L801" s="131"/>
      <c r="M801" s="131"/>
      <c r="N801" s="45"/>
      <c r="O801" s="45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44"/>
      <c r="AB801" s="44"/>
      <c r="AC801" s="44"/>
      <c r="AD801" s="44"/>
      <c r="AE801" s="44"/>
      <c r="AF801" s="44"/>
      <c r="AG801" s="44"/>
    </row>
    <row r="802" spans="1:33">
      <c r="A802" s="131" t="s">
        <v>301</v>
      </c>
      <c r="B802" s="44"/>
      <c r="C802" s="131" t="s">
        <v>299</v>
      </c>
      <c r="D802" s="44"/>
      <c r="E802" s="44"/>
      <c r="F802" s="44"/>
      <c r="G802" s="130" t="s">
        <v>38</v>
      </c>
      <c r="H802" s="148" t="s">
        <v>38</v>
      </c>
      <c r="I802" s="45" t="s">
        <v>1</v>
      </c>
      <c r="J802" s="3" t="s">
        <v>56</v>
      </c>
      <c r="K802" s="3" t="s">
        <v>608</v>
      </c>
      <c r="L802" s="3" t="s">
        <v>608</v>
      </c>
      <c r="M802" s="68" t="s">
        <v>609</v>
      </c>
      <c r="N802" s="68" t="s">
        <v>609</v>
      </c>
      <c r="O802" s="45"/>
      <c r="P802" s="45"/>
      <c r="Q802" s="45"/>
      <c r="R802" s="45"/>
      <c r="S802" s="45"/>
      <c r="T802" s="131"/>
      <c r="U802" s="131"/>
      <c r="V802" s="131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2" t="s">
        <v>300</v>
      </c>
      <c r="B803" s="133"/>
      <c r="C803" s="132" t="s">
        <v>300</v>
      </c>
      <c r="D803" s="44"/>
      <c r="E803" s="44"/>
      <c r="F803" s="44"/>
      <c r="G803" s="130" t="s">
        <v>39</v>
      </c>
      <c r="H803" s="148" t="s">
        <v>21</v>
      </c>
      <c r="I803" s="45" t="s">
        <v>2</v>
      </c>
      <c r="J803" s="3" t="s">
        <v>508</v>
      </c>
      <c r="K803" s="68" t="s">
        <v>610</v>
      </c>
      <c r="L803" s="68" t="s">
        <v>611</v>
      </c>
      <c r="M803" s="68" t="s">
        <v>610</v>
      </c>
      <c r="N803" s="68" t="s">
        <v>611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333</v>
      </c>
      <c r="E804" s="44"/>
      <c r="G804" s="128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5"/>
      <c r="I805" s="42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6">
        <v>30100</v>
      </c>
      <c r="D806" s="44"/>
      <c r="E806" s="137" t="s">
        <v>334</v>
      </c>
      <c r="G806" s="43"/>
      <c r="H806" s="135"/>
      <c r="I806" s="42">
        <f>'DepExp. Class.'!G$14</f>
        <v>0</v>
      </c>
      <c r="J806" s="135">
        <f>+J14+J278+J542</f>
        <v>0</v>
      </c>
      <c r="K806" s="135">
        <f t="shared" ref="K806:X806" si="458">+K14+K278+K542</f>
        <v>0</v>
      </c>
      <c r="L806" s="135">
        <f t="shared" si="458"/>
        <v>0</v>
      </c>
      <c r="M806" s="135">
        <f t="shared" si="458"/>
        <v>0</v>
      </c>
      <c r="N806" s="135">
        <f t="shared" si="458"/>
        <v>0</v>
      </c>
      <c r="O806" s="135">
        <f t="shared" si="458"/>
        <v>0</v>
      </c>
      <c r="P806" s="135">
        <f t="shared" si="458"/>
        <v>0</v>
      </c>
      <c r="Q806" s="135">
        <f t="shared" si="458"/>
        <v>0</v>
      </c>
      <c r="R806" s="135">
        <f t="shared" si="458"/>
        <v>0</v>
      </c>
      <c r="S806" s="135">
        <f t="shared" si="458"/>
        <v>0</v>
      </c>
      <c r="T806" s="135">
        <f t="shared" si="458"/>
        <v>0</v>
      </c>
      <c r="U806" s="135">
        <f t="shared" si="458"/>
        <v>0</v>
      </c>
      <c r="V806" s="135">
        <f t="shared" si="458"/>
        <v>0</v>
      </c>
      <c r="W806" s="135">
        <f t="shared" si="458"/>
        <v>0</v>
      </c>
      <c r="X806" s="135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6">
        <v>30200</v>
      </c>
      <c r="D807" s="44"/>
      <c r="E807" s="137" t="s">
        <v>196</v>
      </c>
      <c r="G807" s="43"/>
      <c r="H807" s="135"/>
      <c r="I807" s="42">
        <f>'DepExp. Class.'!G$15</f>
        <v>0</v>
      </c>
      <c r="J807" s="135">
        <f t="shared" ref="J807:X807" si="459">+J15+J279+J543</f>
        <v>0</v>
      </c>
      <c r="K807" s="135">
        <f t="shared" si="459"/>
        <v>0</v>
      </c>
      <c r="L807" s="135">
        <f t="shared" si="459"/>
        <v>0</v>
      </c>
      <c r="M807" s="135">
        <f t="shared" si="459"/>
        <v>0</v>
      </c>
      <c r="N807" s="135">
        <f t="shared" si="459"/>
        <v>0</v>
      </c>
      <c r="O807" s="135">
        <f t="shared" si="459"/>
        <v>0</v>
      </c>
      <c r="P807" s="135">
        <f t="shared" si="459"/>
        <v>0</v>
      </c>
      <c r="Q807" s="135">
        <f t="shared" si="459"/>
        <v>0</v>
      </c>
      <c r="R807" s="135">
        <f t="shared" si="459"/>
        <v>0</v>
      </c>
      <c r="S807" s="135">
        <f t="shared" si="459"/>
        <v>0</v>
      </c>
      <c r="T807" s="135">
        <f t="shared" si="459"/>
        <v>0</v>
      </c>
      <c r="U807" s="135">
        <f t="shared" si="459"/>
        <v>0</v>
      </c>
      <c r="V807" s="135">
        <f t="shared" si="459"/>
        <v>0</v>
      </c>
      <c r="W807" s="135">
        <f t="shared" si="459"/>
        <v>0</v>
      </c>
      <c r="X807" s="135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8">
        <v>30300</v>
      </c>
      <c r="D808" s="44"/>
      <c r="E808" s="137" t="s">
        <v>335</v>
      </c>
      <c r="G808" s="43"/>
      <c r="H808" s="135"/>
      <c r="I808" s="42">
        <f>'DepExp. Class.'!G$16</f>
        <v>0</v>
      </c>
      <c r="J808" s="135">
        <f t="shared" ref="J808:X808" si="460">+J16+J280+J544</f>
        <v>0</v>
      </c>
      <c r="K808" s="135">
        <f t="shared" si="460"/>
        <v>0</v>
      </c>
      <c r="L808" s="135">
        <f t="shared" si="460"/>
        <v>0</v>
      </c>
      <c r="M808" s="135">
        <f t="shared" si="460"/>
        <v>0</v>
      </c>
      <c r="N808" s="135">
        <f t="shared" si="460"/>
        <v>0</v>
      </c>
      <c r="O808" s="135">
        <f t="shared" si="460"/>
        <v>0</v>
      </c>
      <c r="P808" s="135">
        <f t="shared" si="460"/>
        <v>0</v>
      </c>
      <c r="Q808" s="135">
        <f t="shared" si="460"/>
        <v>0</v>
      </c>
      <c r="R808" s="135">
        <f t="shared" si="460"/>
        <v>0</v>
      </c>
      <c r="S808" s="135">
        <f t="shared" si="460"/>
        <v>0</v>
      </c>
      <c r="T808" s="135">
        <f t="shared" si="460"/>
        <v>0</v>
      </c>
      <c r="U808" s="135">
        <f t="shared" si="460"/>
        <v>0</v>
      </c>
      <c r="V808" s="135">
        <f t="shared" si="460"/>
        <v>0</v>
      </c>
      <c r="W808" s="135">
        <f t="shared" si="460"/>
        <v>0</v>
      </c>
      <c r="X808" s="135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5"/>
      <c r="I809" s="42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336</v>
      </c>
      <c r="E810" s="44"/>
      <c r="G810" s="43"/>
      <c r="H810" s="44"/>
      <c r="I810" s="42">
        <f>'DepExp. Class.'!G$18</f>
        <v>0</v>
      </c>
      <c r="J810" s="135">
        <f>+J18+J282+J546</f>
        <v>0</v>
      </c>
      <c r="K810" s="135">
        <f t="shared" ref="K810:X810" si="461">+K18+K282+K546</f>
        <v>0</v>
      </c>
      <c r="L810" s="135">
        <f t="shared" si="461"/>
        <v>0</v>
      </c>
      <c r="M810" s="135">
        <f t="shared" si="461"/>
        <v>0</v>
      </c>
      <c r="N810" s="135">
        <f t="shared" si="461"/>
        <v>0</v>
      </c>
      <c r="O810" s="135">
        <f t="shared" si="461"/>
        <v>0</v>
      </c>
      <c r="P810" s="135">
        <f t="shared" si="461"/>
        <v>0</v>
      </c>
      <c r="Q810" s="135">
        <f t="shared" si="461"/>
        <v>0</v>
      </c>
      <c r="R810" s="135">
        <f t="shared" si="461"/>
        <v>0</v>
      </c>
      <c r="S810" s="135">
        <f t="shared" si="461"/>
        <v>0</v>
      </c>
      <c r="T810" s="135">
        <f t="shared" si="461"/>
        <v>0</v>
      </c>
      <c r="U810" s="135">
        <f t="shared" si="461"/>
        <v>0</v>
      </c>
      <c r="V810" s="135">
        <f t="shared" si="461"/>
        <v>0</v>
      </c>
      <c r="W810" s="135">
        <f t="shared" si="461"/>
        <v>0</v>
      </c>
      <c r="X810" s="135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345</v>
      </c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5"/>
      <c r="I813" s="42">
        <f>'DepExp. Class.'!G$21</f>
        <v>0</v>
      </c>
      <c r="J813" s="135">
        <f t="shared" ref="J813:X813" si="462">+J21+J285+J549</f>
        <v>0</v>
      </c>
      <c r="K813" s="135">
        <f t="shared" si="462"/>
        <v>0</v>
      </c>
      <c r="L813" s="135">
        <f t="shared" si="462"/>
        <v>0</v>
      </c>
      <c r="M813" s="135">
        <f t="shared" si="462"/>
        <v>0</v>
      </c>
      <c r="N813" s="135">
        <f t="shared" si="462"/>
        <v>0</v>
      </c>
      <c r="O813" s="135">
        <f t="shared" si="462"/>
        <v>0</v>
      </c>
      <c r="P813" s="135">
        <f t="shared" si="462"/>
        <v>0</v>
      </c>
      <c r="Q813" s="135">
        <f t="shared" si="462"/>
        <v>0</v>
      </c>
      <c r="R813" s="135">
        <f t="shared" si="462"/>
        <v>0</v>
      </c>
      <c r="S813" s="135">
        <f t="shared" si="462"/>
        <v>0</v>
      </c>
      <c r="T813" s="135">
        <f t="shared" si="462"/>
        <v>0</v>
      </c>
      <c r="U813" s="135">
        <f t="shared" si="462"/>
        <v>0</v>
      </c>
      <c r="V813" s="135">
        <f t="shared" si="462"/>
        <v>0</v>
      </c>
      <c r="W813" s="135">
        <f t="shared" si="462"/>
        <v>0</v>
      </c>
      <c r="X813" s="135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6">
        <v>32520</v>
      </c>
      <c r="D814" s="44"/>
      <c r="E814" s="137" t="s">
        <v>337</v>
      </c>
      <c r="G814" s="43"/>
      <c r="H814" s="135"/>
      <c r="I814" s="42">
        <f>'DepExp. Class.'!G$22</f>
        <v>0</v>
      </c>
      <c r="J814" s="135">
        <f t="shared" ref="J814:X814" si="464">+J22+J286+J550</f>
        <v>0</v>
      </c>
      <c r="K814" s="135">
        <f t="shared" si="464"/>
        <v>0</v>
      </c>
      <c r="L814" s="135">
        <f t="shared" si="464"/>
        <v>0</v>
      </c>
      <c r="M814" s="135">
        <f t="shared" si="464"/>
        <v>0</v>
      </c>
      <c r="N814" s="135">
        <f t="shared" si="464"/>
        <v>0</v>
      </c>
      <c r="O814" s="135">
        <f t="shared" si="464"/>
        <v>0</v>
      </c>
      <c r="P814" s="135">
        <f t="shared" si="464"/>
        <v>0</v>
      </c>
      <c r="Q814" s="135">
        <f t="shared" si="464"/>
        <v>0</v>
      </c>
      <c r="R814" s="135">
        <f t="shared" si="464"/>
        <v>0</v>
      </c>
      <c r="S814" s="135">
        <f t="shared" si="464"/>
        <v>0</v>
      </c>
      <c r="T814" s="135">
        <f t="shared" si="464"/>
        <v>0</v>
      </c>
      <c r="U814" s="135">
        <f t="shared" si="464"/>
        <v>0</v>
      </c>
      <c r="V814" s="135">
        <f t="shared" si="464"/>
        <v>0</v>
      </c>
      <c r="W814" s="135">
        <f t="shared" si="464"/>
        <v>0</v>
      </c>
      <c r="X814" s="135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6">
        <v>32540</v>
      </c>
      <c r="D815" s="44"/>
      <c r="E815" s="137" t="s">
        <v>338</v>
      </c>
      <c r="G815" s="43"/>
      <c r="H815" s="135"/>
      <c r="I815" s="42">
        <f>'DepExp. Class.'!G$23</f>
        <v>0</v>
      </c>
      <c r="J815" s="135">
        <f t="shared" ref="J815:X815" si="465">+J23+J287+J551</f>
        <v>0</v>
      </c>
      <c r="K815" s="135">
        <f t="shared" si="465"/>
        <v>0</v>
      </c>
      <c r="L815" s="135">
        <f t="shared" si="465"/>
        <v>0</v>
      </c>
      <c r="M815" s="135">
        <f t="shared" si="465"/>
        <v>0</v>
      </c>
      <c r="N815" s="135">
        <f t="shared" si="465"/>
        <v>0</v>
      </c>
      <c r="O815" s="135">
        <f t="shared" si="465"/>
        <v>0</v>
      </c>
      <c r="P815" s="135">
        <f t="shared" si="465"/>
        <v>0</v>
      </c>
      <c r="Q815" s="135">
        <f t="shared" si="465"/>
        <v>0</v>
      </c>
      <c r="R815" s="135">
        <f t="shared" si="465"/>
        <v>0</v>
      </c>
      <c r="S815" s="135">
        <f t="shared" si="465"/>
        <v>0</v>
      </c>
      <c r="T815" s="135">
        <f t="shared" si="465"/>
        <v>0</v>
      </c>
      <c r="U815" s="135">
        <f t="shared" si="465"/>
        <v>0</v>
      </c>
      <c r="V815" s="135">
        <f t="shared" si="465"/>
        <v>0</v>
      </c>
      <c r="W815" s="135">
        <f t="shared" si="465"/>
        <v>0</v>
      </c>
      <c r="X815" s="135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6">
        <v>33100</v>
      </c>
      <c r="D816" s="44"/>
      <c r="E816" s="137" t="s">
        <v>339</v>
      </c>
      <c r="G816" s="43"/>
      <c r="H816" s="135"/>
      <c r="I816" s="42">
        <f>'DepExp. Class.'!G$24</f>
        <v>0</v>
      </c>
      <c r="J816" s="135">
        <f t="shared" ref="J816:X816" si="466">+J24+J288+J552</f>
        <v>0</v>
      </c>
      <c r="K816" s="135">
        <f t="shared" si="466"/>
        <v>0</v>
      </c>
      <c r="L816" s="135">
        <f t="shared" si="466"/>
        <v>0</v>
      </c>
      <c r="M816" s="135">
        <f t="shared" si="466"/>
        <v>0</v>
      </c>
      <c r="N816" s="135">
        <f t="shared" si="466"/>
        <v>0</v>
      </c>
      <c r="O816" s="135">
        <f t="shared" si="466"/>
        <v>0</v>
      </c>
      <c r="P816" s="135">
        <f t="shared" si="466"/>
        <v>0</v>
      </c>
      <c r="Q816" s="135">
        <f t="shared" si="466"/>
        <v>0</v>
      </c>
      <c r="R816" s="135">
        <f t="shared" si="466"/>
        <v>0</v>
      </c>
      <c r="S816" s="135">
        <f t="shared" si="466"/>
        <v>0</v>
      </c>
      <c r="T816" s="135">
        <f t="shared" si="466"/>
        <v>0</v>
      </c>
      <c r="U816" s="135">
        <f t="shared" si="466"/>
        <v>0</v>
      </c>
      <c r="V816" s="135">
        <f t="shared" si="466"/>
        <v>0</v>
      </c>
      <c r="W816" s="135">
        <f t="shared" si="466"/>
        <v>0</v>
      </c>
      <c r="X816" s="135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6">
        <v>33201</v>
      </c>
      <c r="D817" s="44"/>
      <c r="E817" s="137" t="s">
        <v>340</v>
      </c>
      <c r="G817" s="43"/>
      <c r="H817" s="135"/>
      <c r="I817" s="42">
        <f>'DepExp. Class.'!G$25</f>
        <v>0</v>
      </c>
      <c r="J817" s="135">
        <f t="shared" ref="J817:X817" si="467">+J25+J289+J553</f>
        <v>0</v>
      </c>
      <c r="K817" s="135">
        <f t="shared" si="467"/>
        <v>0</v>
      </c>
      <c r="L817" s="135">
        <f t="shared" si="467"/>
        <v>0</v>
      </c>
      <c r="M817" s="135">
        <f t="shared" si="467"/>
        <v>0</v>
      </c>
      <c r="N817" s="135">
        <f t="shared" si="467"/>
        <v>0</v>
      </c>
      <c r="O817" s="135">
        <f t="shared" si="467"/>
        <v>0</v>
      </c>
      <c r="P817" s="135">
        <f t="shared" si="467"/>
        <v>0</v>
      </c>
      <c r="Q817" s="135">
        <f t="shared" si="467"/>
        <v>0</v>
      </c>
      <c r="R817" s="135">
        <f t="shared" si="467"/>
        <v>0</v>
      </c>
      <c r="S817" s="135">
        <f t="shared" si="467"/>
        <v>0</v>
      </c>
      <c r="T817" s="135">
        <f t="shared" si="467"/>
        <v>0</v>
      </c>
      <c r="U817" s="135">
        <f t="shared" si="467"/>
        <v>0</v>
      </c>
      <c r="V817" s="135">
        <f t="shared" si="467"/>
        <v>0</v>
      </c>
      <c r="W817" s="135">
        <f t="shared" si="467"/>
        <v>0</v>
      </c>
      <c r="X817" s="135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6">
        <v>33202</v>
      </c>
      <c r="D818" s="44"/>
      <c r="E818" s="137" t="s">
        <v>341</v>
      </c>
      <c r="G818" s="43"/>
      <c r="H818" s="135"/>
      <c r="I818" s="42">
        <f>'DepExp. Class.'!G$26</f>
        <v>0</v>
      </c>
      <c r="J818" s="135">
        <f t="shared" ref="J818:X818" si="468">+J26+J290+J554</f>
        <v>0</v>
      </c>
      <c r="K818" s="135">
        <f t="shared" si="468"/>
        <v>0</v>
      </c>
      <c r="L818" s="135">
        <f t="shared" si="468"/>
        <v>0</v>
      </c>
      <c r="M818" s="135">
        <f t="shared" si="468"/>
        <v>0</v>
      </c>
      <c r="N818" s="135">
        <f t="shared" si="468"/>
        <v>0</v>
      </c>
      <c r="O818" s="135">
        <f t="shared" si="468"/>
        <v>0</v>
      </c>
      <c r="P818" s="135">
        <f t="shared" si="468"/>
        <v>0</v>
      </c>
      <c r="Q818" s="135">
        <f t="shared" si="468"/>
        <v>0</v>
      </c>
      <c r="R818" s="135">
        <f t="shared" si="468"/>
        <v>0</v>
      </c>
      <c r="S818" s="135">
        <f t="shared" si="468"/>
        <v>0</v>
      </c>
      <c r="T818" s="135">
        <f t="shared" si="468"/>
        <v>0</v>
      </c>
      <c r="U818" s="135">
        <f t="shared" si="468"/>
        <v>0</v>
      </c>
      <c r="V818" s="135">
        <f t="shared" si="468"/>
        <v>0</v>
      </c>
      <c r="W818" s="135">
        <f t="shared" si="468"/>
        <v>0</v>
      </c>
      <c r="X818" s="135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6">
        <v>33400</v>
      </c>
      <c r="D819" s="44"/>
      <c r="E819" s="137" t="s">
        <v>342</v>
      </c>
      <c r="G819" s="43"/>
      <c r="H819" s="135"/>
      <c r="I819" s="42">
        <f>'DepExp. Class.'!G$27</f>
        <v>0</v>
      </c>
      <c r="J819" s="135">
        <f t="shared" ref="J819:X819" si="469">+J27+J291+J555</f>
        <v>0</v>
      </c>
      <c r="K819" s="135">
        <f t="shared" si="469"/>
        <v>0</v>
      </c>
      <c r="L819" s="135">
        <f t="shared" si="469"/>
        <v>0</v>
      </c>
      <c r="M819" s="135">
        <f t="shared" si="469"/>
        <v>0</v>
      </c>
      <c r="N819" s="135">
        <f t="shared" si="469"/>
        <v>0</v>
      </c>
      <c r="O819" s="135">
        <f t="shared" si="469"/>
        <v>0</v>
      </c>
      <c r="P819" s="135">
        <f t="shared" si="469"/>
        <v>0</v>
      </c>
      <c r="Q819" s="135">
        <f t="shared" si="469"/>
        <v>0</v>
      </c>
      <c r="R819" s="135">
        <f t="shared" si="469"/>
        <v>0</v>
      </c>
      <c r="S819" s="135">
        <f t="shared" si="469"/>
        <v>0</v>
      </c>
      <c r="T819" s="135">
        <f t="shared" si="469"/>
        <v>0</v>
      </c>
      <c r="U819" s="135">
        <f t="shared" si="469"/>
        <v>0</v>
      </c>
      <c r="V819" s="135">
        <f t="shared" si="469"/>
        <v>0</v>
      </c>
      <c r="W819" s="135">
        <f t="shared" si="469"/>
        <v>0</v>
      </c>
      <c r="X819" s="135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6">
        <v>33600</v>
      </c>
      <c r="D820" s="44"/>
      <c r="E820" s="137" t="s">
        <v>343</v>
      </c>
      <c r="G820" s="43"/>
      <c r="H820" s="135"/>
      <c r="I820" s="42">
        <f>'DepExp. Class.'!G$28</f>
        <v>0</v>
      </c>
      <c r="J820" s="135">
        <f t="shared" ref="J820:X820" si="470">+J28+J292+J556</f>
        <v>0</v>
      </c>
      <c r="K820" s="135">
        <f t="shared" si="470"/>
        <v>0</v>
      </c>
      <c r="L820" s="135">
        <f t="shared" si="470"/>
        <v>0</v>
      </c>
      <c r="M820" s="135">
        <f t="shared" si="470"/>
        <v>0</v>
      </c>
      <c r="N820" s="135">
        <f t="shared" si="470"/>
        <v>0</v>
      </c>
      <c r="O820" s="135">
        <f t="shared" si="470"/>
        <v>0</v>
      </c>
      <c r="P820" s="135">
        <f t="shared" si="470"/>
        <v>0</v>
      </c>
      <c r="Q820" s="135">
        <f t="shared" si="470"/>
        <v>0</v>
      </c>
      <c r="R820" s="135">
        <f t="shared" si="470"/>
        <v>0</v>
      </c>
      <c r="S820" s="135">
        <f t="shared" si="470"/>
        <v>0</v>
      </c>
      <c r="T820" s="135">
        <f t="shared" si="470"/>
        <v>0</v>
      </c>
      <c r="U820" s="135">
        <f t="shared" si="470"/>
        <v>0</v>
      </c>
      <c r="V820" s="135">
        <f t="shared" si="470"/>
        <v>0</v>
      </c>
      <c r="W820" s="135">
        <f t="shared" si="470"/>
        <v>0</v>
      </c>
      <c r="X820" s="135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5"/>
      <c r="I821" s="42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344</v>
      </c>
      <c r="E822" s="44"/>
      <c r="G822" s="43"/>
      <c r="H822" s="135"/>
      <c r="I822" s="42">
        <f>'DepExp. Class.'!G$30</f>
        <v>0</v>
      </c>
      <c r="J822" s="135">
        <f>+J30+J294+J558</f>
        <v>0</v>
      </c>
      <c r="K822" s="135">
        <f t="shared" ref="K822:X822" si="471">+K30+K294+K558</f>
        <v>0</v>
      </c>
      <c r="L822" s="135">
        <f t="shared" si="471"/>
        <v>0</v>
      </c>
      <c r="M822" s="135">
        <f t="shared" si="471"/>
        <v>0</v>
      </c>
      <c r="N822" s="135">
        <f t="shared" si="471"/>
        <v>0</v>
      </c>
      <c r="O822" s="135">
        <f t="shared" si="471"/>
        <v>0</v>
      </c>
      <c r="P822" s="135">
        <f t="shared" si="471"/>
        <v>0</v>
      </c>
      <c r="Q822" s="135">
        <f t="shared" si="471"/>
        <v>0</v>
      </c>
      <c r="R822" s="135">
        <f t="shared" si="471"/>
        <v>0</v>
      </c>
      <c r="S822" s="135">
        <f t="shared" si="471"/>
        <v>0</v>
      </c>
      <c r="T822" s="135">
        <f t="shared" si="471"/>
        <v>0</v>
      </c>
      <c r="U822" s="135">
        <f t="shared" si="471"/>
        <v>0</v>
      </c>
      <c r="V822" s="135">
        <f t="shared" si="471"/>
        <v>0</v>
      </c>
      <c r="W822" s="135">
        <f t="shared" si="471"/>
        <v>0</v>
      </c>
      <c r="X822" s="135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5"/>
      <c r="I823" s="42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357</v>
      </c>
      <c r="E824" s="44"/>
      <c r="G824" s="43"/>
      <c r="H824" s="135"/>
      <c r="I824" s="42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6">
        <v>35010</v>
      </c>
      <c r="D826" s="44"/>
      <c r="E826" s="137" t="s">
        <v>285</v>
      </c>
      <c r="G826" s="43"/>
      <c r="H826" s="135"/>
      <c r="I826" s="42">
        <f>'DepExp. Class.'!G$34</f>
        <v>0</v>
      </c>
      <c r="J826" s="135">
        <f t="shared" ref="J826:X826" si="472">+J34+J298+J562</f>
        <v>0</v>
      </c>
      <c r="K826" s="135">
        <f t="shared" si="472"/>
        <v>0</v>
      </c>
      <c r="L826" s="135">
        <f t="shared" si="472"/>
        <v>0</v>
      </c>
      <c r="M826" s="135">
        <f t="shared" si="472"/>
        <v>0</v>
      </c>
      <c r="N826" s="135">
        <f t="shared" si="472"/>
        <v>0</v>
      </c>
      <c r="O826" s="135">
        <f t="shared" si="472"/>
        <v>0</v>
      </c>
      <c r="P826" s="135">
        <f t="shared" si="472"/>
        <v>0</v>
      </c>
      <c r="Q826" s="135">
        <f t="shared" si="472"/>
        <v>0</v>
      </c>
      <c r="R826" s="135">
        <f t="shared" si="472"/>
        <v>0</v>
      </c>
      <c r="S826" s="135">
        <f t="shared" si="472"/>
        <v>0</v>
      </c>
      <c r="T826" s="135">
        <f t="shared" si="472"/>
        <v>0</v>
      </c>
      <c r="U826" s="135">
        <f t="shared" si="472"/>
        <v>0</v>
      </c>
      <c r="V826" s="135">
        <f t="shared" si="472"/>
        <v>0</v>
      </c>
      <c r="W826" s="135">
        <f t="shared" si="472"/>
        <v>0</v>
      </c>
      <c r="X826" s="135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6">
        <v>35020</v>
      </c>
      <c r="D827" s="44"/>
      <c r="E827" s="137" t="s">
        <v>147</v>
      </c>
      <c r="G827" s="43"/>
      <c r="H827" s="135"/>
      <c r="I827" s="42">
        <f>'DepExp. Class.'!G$35</f>
        <v>11.703950000000001</v>
      </c>
      <c r="J827" s="135">
        <f t="shared" ref="J827:X827" si="474">+J35+J299+J563</f>
        <v>5.1962746818737529</v>
      </c>
      <c r="K827" s="135">
        <f t="shared" si="474"/>
        <v>2.7743815778124254</v>
      </c>
      <c r="L827" s="135">
        <f t="shared" si="474"/>
        <v>8.8113994763557066E-2</v>
      </c>
      <c r="M827" s="135">
        <f t="shared" si="474"/>
        <v>1.8088238944331148</v>
      </c>
      <c r="N827" s="135">
        <f t="shared" si="474"/>
        <v>1.8363558511171509</v>
      </c>
      <c r="O827" s="135">
        <f t="shared" si="474"/>
        <v>0</v>
      </c>
      <c r="P827" s="135">
        <f t="shared" si="474"/>
        <v>0</v>
      </c>
      <c r="Q827" s="135">
        <f t="shared" si="474"/>
        <v>0</v>
      </c>
      <c r="R827" s="135">
        <f t="shared" si="474"/>
        <v>0</v>
      </c>
      <c r="S827" s="135">
        <f t="shared" si="474"/>
        <v>0</v>
      </c>
      <c r="T827" s="135">
        <f t="shared" si="474"/>
        <v>0</v>
      </c>
      <c r="U827" s="135">
        <f t="shared" si="474"/>
        <v>0</v>
      </c>
      <c r="V827" s="135">
        <f t="shared" si="474"/>
        <v>0</v>
      </c>
      <c r="W827" s="135">
        <f t="shared" si="474"/>
        <v>0</v>
      </c>
      <c r="X827" s="135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6">
        <v>35100</v>
      </c>
      <c r="D828" s="44"/>
      <c r="E828" s="137" t="s">
        <v>81</v>
      </c>
      <c r="G828" s="43"/>
      <c r="H828" s="135"/>
      <c r="I828" s="42">
        <f>'DepExp. Class.'!G$36</f>
        <v>299.20037300000001</v>
      </c>
      <c r="J828" s="135">
        <f t="shared" ref="J828:X828" si="475">+J36+J300+J564</f>
        <v>132.83783022202618</v>
      </c>
      <c r="K828" s="135">
        <f t="shared" si="475"/>
        <v>70.924431745334374</v>
      </c>
      <c r="L828" s="135">
        <f t="shared" si="475"/>
        <v>2.2525506431398221</v>
      </c>
      <c r="M828" s="135">
        <f t="shared" si="475"/>
        <v>46.240866024350794</v>
      </c>
      <c r="N828" s="135">
        <f t="shared" si="475"/>
        <v>46.944694365148862</v>
      </c>
      <c r="O828" s="135">
        <f t="shared" si="475"/>
        <v>0</v>
      </c>
      <c r="P828" s="135">
        <f t="shared" si="475"/>
        <v>0</v>
      </c>
      <c r="Q828" s="135">
        <f t="shared" si="475"/>
        <v>0</v>
      </c>
      <c r="R828" s="135">
        <f t="shared" si="475"/>
        <v>0</v>
      </c>
      <c r="S828" s="135">
        <f t="shared" si="475"/>
        <v>0</v>
      </c>
      <c r="T828" s="135">
        <f t="shared" si="475"/>
        <v>0</v>
      </c>
      <c r="U828" s="135">
        <f t="shared" si="475"/>
        <v>0</v>
      </c>
      <c r="V828" s="135">
        <f t="shared" si="475"/>
        <v>0</v>
      </c>
      <c r="W828" s="135">
        <f t="shared" si="475"/>
        <v>0</v>
      </c>
      <c r="X828" s="135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6">
        <v>35102</v>
      </c>
      <c r="D829" s="44"/>
      <c r="E829" s="137" t="s">
        <v>346</v>
      </c>
      <c r="G829" s="43"/>
      <c r="H829" s="135"/>
      <c r="I829" s="42">
        <f>'DepExp. Class.'!G$37</f>
        <v>1931.0923800000003</v>
      </c>
      <c r="J829" s="135">
        <f t="shared" ref="J829:X829" si="476">+J37+J301+J565</f>
        <v>857.35896364503697</v>
      </c>
      <c r="K829" s="135">
        <f t="shared" si="476"/>
        <v>457.75888688228781</v>
      </c>
      <c r="L829" s="135">
        <f t="shared" si="476"/>
        <v>14.538362164847337</v>
      </c>
      <c r="M829" s="135">
        <f t="shared" si="476"/>
        <v>298.44676705742188</v>
      </c>
      <c r="N829" s="135">
        <f t="shared" si="476"/>
        <v>302.98940025040645</v>
      </c>
      <c r="O829" s="135">
        <f t="shared" si="476"/>
        <v>0</v>
      </c>
      <c r="P829" s="135">
        <f t="shared" si="476"/>
        <v>0</v>
      </c>
      <c r="Q829" s="135">
        <f t="shared" si="476"/>
        <v>0</v>
      </c>
      <c r="R829" s="135">
        <f t="shared" si="476"/>
        <v>0</v>
      </c>
      <c r="S829" s="135">
        <f t="shared" si="476"/>
        <v>0</v>
      </c>
      <c r="T829" s="135">
        <f t="shared" si="476"/>
        <v>0</v>
      </c>
      <c r="U829" s="135">
        <f t="shared" si="476"/>
        <v>0</v>
      </c>
      <c r="V829" s="135">
        <f t="shared" si="476"/>
        <v>0</v>
      </c>
      <c r="W829" s="135">
        <f t="shared" si="476"/>
        <v>0</v>
      </c>
      <c r="X829" s="135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6">
        <v>35103</v>
      </c>
      <c r="D830" s="44"/>
      <c r="E830" s="137" t="s">
        <v>347</v>
      </c>
      <c r="G830" s="43"/>
      <c r="H830" s="135"/>
      <c r="I830" s="42">
        <f>'DepExp. Class.'!G$38</f>
        <v>212.87309600000006</v>
      </c>
      <c r="J830" s="135">
        <f t="shared" ref="J830:X830" si="477">+J38+J302+J566</f>
        <v>94.510577984089238</v>
      </c>
      <c r="K830" s="135">
        <f t="shared" si="477"/>
        <v>50.460844070104201</v>
      </c>
      <c r="L830" s="135">
        <f t="shared" si="477"/>
        <v>1.6026297844955066</v>
      </c>
      <c r="M830" s="135">
        <f t="shared" si="477"/>
        <v>32.899144521871193</v>
      </c>
      <c r="N830" s="135">
        <f t="shared" si="477"/>
        <v>33.399899639439937</v>
      </c>
      <c r="O830" s="135">
        <f t="shared" si="477"/>
        <v>0</v>
      </c>
      <c r="P830" s="135">
        <f t="shared" si="477"/>
        <v>0</v>
      </c>
      <c r="Q830" s="135">
        <f t="shared" si="477"/>
        <v>0</v>
      </c>
      <c r="R830" s="135">
        <f t="shared" si="477"/>
        <v>0</v>
      </c>
      <c r="S830" s="135">
        <f t="shared" si="477"/>
        <v>0</v>
      </c>
      <c r="T830" s="135">
        <f t="shared" si="477"/>
        <v>0</v>
      </c>
      <c r="U830" s="135">
        <f t="shared" si="477"/>
        <v>0</v>
      </c>
      <c r="V830" s="135">
        <f t="shared" si="477"/>
        <v>0</v>
      </c>
      <c r="W830" s="135">
        <f t="shared" si="477"/>
        <v>0</v>
      </c>
      <c r="X830" s="135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6">
        <v>35104</v>
      </c>
      <c r="D831" s="44"/>
      <c r="E831" s="137" t="s">
        <v>348</v>
      </c>
      <c r="G831" s="43"/>
      <c r="H831" s="135"/>
      <c r="I831" s="42">
        <f>'DepExp. Class.'!G$39</f>
        <v>1786.7528900000004</v>
      </c>
      <c r="J831" s="135">
        <f t="shared" ref="J831:X831" si="478">+J39+J303+J567</f>
        <v>793.2756723218879</v>
      </c>
      <c r="K831" s="135">
        <f t="shared" si="478"/>
        <v>423.54370123924934</v>
      </c>
      <c r="L831" s="135">
        <f t="shared" si="478"/>
        <v>13.451692359693137</v>
      </c>
      <c r="M831" s="135">
        <f t="shared" si="478"/>
        <v>276.13936499040267</v>
      </c>
      <c r="N831" s="135">
        <f t="shared" si="478"/>
        <v>280.34245908876744</v>
      </c>
      <c r="O831" s="135">
        <f t="shared" si="478"/>
        <v>0</v>
      </c>
      <c r="P831" s="135">
        <f t="shared" si="478"/>
        <v>0</v>
      </c>
      <c r="Q831" s="135">
        <f t="shared" si="478"/>
        <v>0</v>
      </c>
      <c r="R831" s="135">
        <f t="shared" si="478"/>
        <v>0</v>
      </c>
      <c r="S831" s="135">
        <f t="shared" si="478"/>
        <v>0</v>
      </c>
      <c r="T831" s="135">
        <f t="shared" si="478"/>
        <v>0</v>
      </c>
      <c r="U831" s="135">
        <f t="shared" si="478"/>
        <v>0</v>
      </c>
      <c r="V831" s="135">
        <f t="shared" si="478"/>
        <v>0</v>
      </c>
      <c r="W831" s="135">
        <f t="shared" si="478"/>
        <v>0</v>
      </c>
      <c r="X831" s="135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6">
        <v>35200</v>
      </c>
      <c r="D832" s="44"/>
      <c r="E832" s="137" t="s">
        <v>349</v>
      </c>
      <c r="G832" s="43"/>
      <c r="H832" s="135"/>
      <c r="I832" s="42">
        <f>'DepExp. Class.'!G$40</f>
        <v>143405.44504200001</v>
      </c>
      <c r="J832" s="135">
        <f t="shared" ref="J832:X832" si="479">+J40+J304+J568</f>
        <v>63668.597637086845</v>
      </c>
      <c r="K832" s="135">
        <f t="shared" si="479"/>
        <v>33993.7734596027</v>
      </c>
      <c r="L832" s="135">
        <f t="shared" si="479"/>
        <v>1079.6377832694398</v>
      </c>
      <c r="M832" s="135">
        <f t="shared" si="479"/>
        <v>22163.047140818649</v>
      </c>
      <c r="N832" s="135">
        <f t="shared" si="479"/>
        <v>22500.389021222385</v>
      </c>
      <c r="O832" s="135">
        <f t="shared" si="479"/>
        <v>0</v>
      </c>
      <c r="P832" s="135">
        <f t="shared" si="479"/>
        <v>0</v>
      </c>
      <c r="Q832" s="135">
        <f t="shared" si="479"/>
        <v>0</v>
      </c>
      <c r="R832" s="135">
        <f t="shared" si="479"/>
        <v>0</v>
      </c>
      <c r="S832" s="135">
        <f t="shared" si="479"/>
        <v>0</v>
      </c>
      <c r="T832" s="135">
        <f t="shared" si="479"/>
        <v>0</v>
      </c>
      <c r="U832" s="135">
        <f t="shared" si="479"/>
        <v>0</v>
      </c>
      <c r="V832" s="135">
        <f t="shared" si="479"/>
        <v>0</v>
      </c>
      <c r="W832" s="135">
        <f t="shared" si="479"/>
        <v>0</v>
      </c>
      <c r="X832" s="135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6">
        <v>35201</v>
      </c>
      <c r="D833" s="44"/>
      <c r="E833" s="137" t="s">
        <v>350</v>
      </c>
      <c r="G833" s="43"/>
      <c r="H833" s="135"/>
      <c r="I833" s="42">
        <f>'DepExp. Class.'!G$41</f>
        <v>25669.977954000005</v>
      </c>
      <c r="J833" s="135">
        <f t="shared" ref="J833:X833" si="480">+J41+J305+J569</f>
        <v>11396.858028838778</v>
      </c>
      <c r="K833" s="135">
        <f t="shared" si="480"/>
        <v>6084.9810481443201</v>
      </c>
      <c r="L833" s="135">
        <f t="shared" si="480"/>
        <v>193.25819941296587</v>
      </c>
      <c r="M833" s="135">
        <f t="shared" si="480"/>
        <v>3967.2477661615508</v>
      </c>
      <c r="N833" s="135">
        <f t="shared" si="480"/>
        <v>4027.6329114423916</v>
      </c>
      <c r="O833" s="135">
        <f t="shared" si="480"/>
        <v>0</v>
      </c>
      <c r="P833" s="135">
        <f t="shared" si="480"/>
        <v>0</v>
      </c>
      <c r="Q833" s="135">
        <f t="shared" si="480"/>
        <v>0</v>
      </c>
      <c r="R833" s="135">
        <f t="shared" si="480"/>
        <v>0</v>
      </c>
      <c r="S833" s="135">
        <f t="shared" si="480"/>
        <v>0</v>
      </c>
      <c r="T833" s="135">
        <f t="shared" si="480"/>
        <v>0</v>
      </c>
      <c r="U833" s="135">
        <f t="shared" si="480"/>
        <v>0</v>
      </c>
      <c r="V833" s="135">
        <f t="shared" si="480"/>
        <v>0</v>
      </c>
      <c r="W833" s="135">
        <f t="shared" si="480"/>
        <v>0</v>
      </c>
      <c r="X833" s="135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6">
        <v>35202</v>
      </c>
      <c r="D834" s="44"/>
      <c r="E834" s="137" t="s">
        <v>351</v>
      </c>
      <c r="G834" s="43"/>
      <c r="H834" s="135"/>
      <c r="I834" s="42">
        <f>'DepExp. Class.'!G$42</f>
        <v>0</v>
      </c>
      <c r="J834" s="135">
        <f t="shared" ref="J834:X834" si="481">+J42+J306+J570</f>
        <v>0</v>
      </c>
      <c r="K834" s="135">
        <f t="shared" si="481"/>
        <v>0</v>
      </c>
      <c r="L834" s="135">
        <f t="shared" si="481"/>
        <v>0</v>
      </c>
      <c r="M834" s="135">
        <f t="shared" si="481"/>
        <v>0</v>
      </c>
      <c r="N834" s="135">
        <f t="shared" si="481"/>
        <v>0</v>
      </c>
      <c r="O834" s="135">
        <f t="shared" si="481"/>
        <v>0</v>
      </c>
      <c r="P834" s="135">
        <f t="shared" si="481"/>
        <v>0</v>
      </c>
      <c r="Q834" s="135">
        <f t="shared" si="481"/>
        <v>0</v>
      </c>
      <c r="R834" s="135">
        <f t="shared" si="481"/>
        <v>0</v>
      </c>
      <c r="S834" s="135">
        <f t="shared" si="481"/>
        <v>0</v>
      </c>
      <c r="T834" s="135">
        <f t="shared" si="481"/>
        <v>0</v>
      </c>
      <c r="U834" s="135">
        <f t="shared" si="481"/>
        <v>0</v>
      </c>
      <c r="V834" s="135">
        <f t="shared" si="481"/>
        <v>0</v>
      </c>
      <c r="W834" s="135">
        <f t="shared" si="481"/>
        <v>0</v>
      </c>
      <c r="X834" s="135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6">
        <v>35203</v>
      </c>
      <c r="D835" s="44"/>
      <c r="E835" s="137" t="s">
        <v>352</v>
      </c>
      <c r="G835" s="43"/>
      <c r="H835" s="135"/>
      <c r="I835" s="42">
        <f>'DepExp. Class.'!G$43</f>
        <v>30506.993279999999</v>
      </c>
      <c r="J835" s="135">
        <f t="shared" ref="J835:X835" si="482">+J43+J307+J571</f>
        <v>13544.377479479725</v>
      </c>
      <c r="K835" s="135">
        <f t="shared" si="482"/>
        <v>7231.5790951327926</v>
      </c>
      <c r="L835" s="135">
        <f t="shared" si="482"/>
        <v>229.67400289011749</v>
      </c>
      <c r="M835" s="135">
        <f t="shared" si="482"/>
        <v>4714.7995669987013</v>
      </c>
      <c r="N835" s="135">
        <f t="shared" si="482"/>
        <v>4786.5631354986645</v>
      </c>
      <c r="O835" s="135">
        <f t="shared" si="482"/>
        <v>0</v>
      </c>
      <c r="P835" s="135">
        <f t="shared" si="482"/>
        <v>0</v>
      </c>
      <c r="Q835" s="135">
        <f t="shared" si="482"/>
        <v>0</v>
      </c>
      <c r="R835" s="135">
        <f t="shared" si="482"/>
        <v>0</v>
      </c>
      <c r="S835" s="135">
        <f t="shared" si="482"/>
        <v>0</v>
      </c>
      <c r="T835" s="135">
        <f t="shared" si="482"/>
        <v>0</v>
      </c>
      <c r="U835" s="135">
        <f t="shared" si="482"/>
        <v>0</v>
      </c>
      <c r="V835" s="135">
        <f t="shared" si="482"/>
        <v>0</v>
      </c>
      <c r="W835" s="135">
        <f t="shared" si="482"/>
        <v>0</v>
      </c>
      <c r="X835" s="135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6">
        <v>35210</v>
      </c>
      <c r="D836" s="44"/>
      <c r="E836" s="137" t="s">
        <v>353</v>
      </c>
      <c r="G836" s="43"/>
      <c r="H836" s="135"/>
      <c r="I836" s="42">
        <f>'DepExp. Class.'!G$44</f>
        <v>624.85531499999991</v>
      </c>
      <c r="J836" s="135">
        <f t="shared" ref="J836:X836" si="483">+J44+J308+J572</f>
        <v>277.42085818623184</v>
      </c>
      <c r="K836" s="135">
        <f t="shared" si="483"/>
        <v>148.11982918024938</v>
      </c>
      <c r="L836" s="135">
        <f t="shared" si="483"/>
        <v>4.7042663334934609</v>
      </c>
      <c r="M836" s="135">
        <f t="shared" si="483"/>
        <v>96.570236914505813</v>
      </c>
      <c r="N836" s="135">
        <f t="shared" si="483"/>
        <v>98.040124385519434</v>
      </c>
      <c r="O836" s="135">
        <f t="shared" si="483"/>
        <v>0</v>
      </c>
      <c r="P836" s="135">
        <f t="shared" si="483"/>
        <v>0</v>
      </c>
      <c r="Q836" s="135">
        <f t="shared" si="483"/>
        <v>0</v>
      </c>
      <c r="R836" s="135">
        <f t="shared" si="483"/>
        <v>0</v>
      </c>
      <c r="S836" s="135">
        <f t="shared" si="483"/>
        <v>0</v>
      </c>
      <c r="T836" s="135">
        <f t="shared" si="483"/>
        <v>0</v>
      </c>
      <c r="U836" s="135">
        <f t="shared" si="483"/>
        <v>0</v>
      </c>
      <c r="V836" s="135">
        <f t="shared" si="483"/>
        <v>0</v>
      </c>
      <c r="W836" s="135">
        <f t="shared" si="483"/>
        <v>0</v>
      </c>
      <c r="X836" s="135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6">
        <v>35211</v>
      </c>
      <c r="D837" s="44"/>
      <c r="E837" s="137" t="s">
        <v>354</v>
      </c>
      <c r="G837" s="43"/>
      <c r="H837" s="135"/>
      <c r="I837" s="42">
        <f>'DepExp. Class.'!G$45</f>
        <v>480.60557599999987</v>
      </c>
      <c r="J837" s="135">
        <f t="shared" ref="J837:X837" si="484">+J45+J309+J573</f>
        <v>213.37741416668314</v>
      </c>
      <c r="K837" s="135">
        <f t="shared" si="484"/>
        <v>113.92591870678952</v>
      </c>
      <c r="L837" s="135">
        <f t="shared" si="484"/>
        <v>3.6182722249326353</v>
      </c>
      <c r="M837" s="135">
        <f t="shared" si="484"/>
        <v>74.276705699066554</v>
      </c>
      <c r="N837" s="135">
        <f t="shared" si="484"/>
        <v>75.407265202528052</v>
      </c>
      <c r="O837" s="135">
        <f t="shared" si="484"/>
        <v>0</v>
      </c>
      <c r="P837" s="135">
        <f t="shared" si="484"/>
        <v>0</v>
      </c>
      <c r="Q837" s="135">
        <f t="shared" si="484"/>
        <v>0</v>
      </c>
      <c r="R837" s="135">
        <f t="shared" si="484"/>
        <v>0</v>
      </c>
      <c r="S837" s="135">
        <f t="shared" si="484"/>
        <v>0</v>
      </c>
      <c r="T837" s="135">
        <f t="shared" si="484"/>
        <v>0</v>
      </c>
      <c r="U837" s="135">
        <f t="shared" si="484"/>
        <v>0</v>
      </c>
      <c r="V837" s="135">
        <f t="shared" si="484"/>
        <v>0</v>
      </c>
      <c r="W837" s="135">
        <f t="shared" si="484"/>
        <v>0</v>
      </c>
      <c r="X837" s="135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6">
        <v>35301</v>
      </c>
      <c r="D838" s="44"/>
      <c r="E838" s="140" t="s">
        <v>340</v>
      </c>
      <c r="G838" s="43"/>
      <c r="H838" s="135"/>
      <c r="I838" s="42">
        <f>'DepExp. Class.'!G$46</f>
        <v>1445.8248900000001</v>
      </c>
      <c r="J838" s="135">
        <f t="shared" ref="J838:X838" si="485">+J46+J310+J574</f>
        <v>641.91177084060541</v>
      </c>
      <c r="K838" s="135">
        <f t="shared" si="485"/>
        <v>342.72787730284875</v>
      </c>
      <c r="L838" s="135">
        <f t="shared" si="485"/>
        <v>10.884992398846585</v>
      </c>
      <c r="M838" s="135">
        <f t="shared" si="485"/>
        <v>223.44957114462466</v>
      </c>
      <c r="N838" s="135">
        <f t="shared" si="485"/>
        <v>226.85067831307475</v>
      </c>
      <c r="O838" s="135">
        <f t="shared" si="485"/>
        <v>0</v>
      </c>
      <c r="P838" s="135">
        <f t="shared" si="485"/>
        <v>0</v>
      </c>
      <c r="Q838" s="135">
        <f t="shared" si="485"/>
        <v>0</v>
      </c>
      <c r="R838" s="135">
        <f t="shared" si="485"/>
        <v>0</v>
      </c>
      <c r="S838" s="135">
        <f t="shared" si="485"/>
        <v>0</v>
      </c>
      <c r="T838" s="135">
        <f t="shared" si="485"/>
        <v>0</v>
      </c>
      <c r="U838" s="135">
        <f t="shared" si="485"/>
        <v>0</v>
      </c>
      <c r="V838" s="135">
        <f t="shared" si="485"/>
        <v>0</v>
      </c>
      <c r="W838" s="135">
        <f t="shared" si="485"/>
        <v>0</v>
      </c>
      <c r="X838" s="135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6">
        <v>35302</v>
      </c>
      <c r="D839" s="44"/>
      <c r="E839" s="137" t="s">
        <v>341</v>
      </c>
      <c r="G839" s="43"/>
      <c r="H839" s="135"/>
      <c r="I839" s="42">
        <f>'DepExp. Class.'!G$47</f>
        <v>1696.6115010000003</v>
      </c>
      <c r="J839" s="135">
        <f t="shared" ref="J839:X839" si="486">+J47+J311+J575</f>
        <v>753.25504531565218</v>
      </c>
      <c r="K839" s="135">
        <f t="shared" si="486"/>
        <v>402.17599127466269</v>
      </c>
      <c r="L839" s="135">
        <f t="shared" si="486"/>
        <v>12.773056695808229</v>
      </c>
      <c r="M839" s="135">
        <f t="shared" si="486"/>
        <v>262.2081795102365</v>
      </c>
      <c r="N839" s="135">
        <f t="shared" si="486"/>
        <v>266.19922820364087</v>
      </c>
      <c r="O839" s="135">
        <f t="shared" si="486"/>
        <v>0</v>
      </c>
      <c r="P839" s="135">
        <f t="shared" si="486"/>
        <v>0</v>
      </c>
      <c r="Q839" s="135">
        <f t="shared" si="486"/>
        <v>0</v>
      </c>
      <c r="R839" s="135">
        <f t="shared" si="486"/>
        <v>0</v>
      </c>
      <c r="S839" s="135">
        <f t="shared" si="486"/>
        <v>0</v>
      </c>
      <c r="T839" s="135">
        <f t="shared" si="486"/>
        <v>0</v>
      </c>
      <c r="U839" s="135">
        <f t="shared" si="486"/>
        <v>0</v>
      </c>
      <c r="V839" s="135">
        <f t="shared" si="486"/>
        <v>0</v>
      </c>
      <c r="W839" s="135">
        <f t="shared" si="486"/>
        <v>0</v>
      </c>
      <c r="X839" s="135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6">
        <v>35400</v>
      </c>
      <c r="D840" s="44"/>
      <c r="E840" s="137" t="s">
        <v>126</v>
      </c>
      <c r="G840" s="43"/>
      <c r="H840" s="135"/>
      <c r="I840" s="42">
        <f>'DepExp. Class.'!G$48</f>
        <v>16622.028900000001</v>
      </c>
      <c r="J840" s="135">
        <f t="shared" ref="J840:X840" si="487">+J48+J312+J576</f>
        <v>7379.7844261504742</v>
      </c>
      <c r="K840" s="135">
        <f t="shared" si="487"/>
        <v>3940.1954695658933</v>
      </c>
      <c r="L840" s="135">
        <f t="shared" si="487"/>
        <v>125.14009094829476</v>
      </c>
      <c r="M840" s="135">
        <f t="shared" si="487"/>
        <v>2568.9039211785575</v>
      </c>
      <c r="N840" s="135">
        <f t="shared" si="487"/>
        <v>2608.0049921567829</v>
      </c>
      <c r="O840" s="135">
        <f t="shared" si="487"/>
        <v>0</v>
      </c>
      <c r="P840" s="135">
        <f t="shared" si="487"/>
        <v>0</v>
      </c>
      <c r="Q840" s="135">
        <f t="shared" si="487"/>
        <v>0</v>
      </c>
      <c r="R840" s="135">
        <f t="shared" si="487"/>
        <v>0</v>
      </c>
      <c r="S840" s="135">
        <f t="shared" si="487"/>
        <v>0</v>
      </c>
      <c r="T840" s="135">
        <f t="shared" si="487"/>
        <v>0</v>
      </c>
      <c r="U840" s="135">
        <f t="shared" si="487"/>
        <v>0</v>
      </c>
      <c r="V840" s="135">
        <f t="shared" si="487"/>
        <v>0</v>
      </c>
      <c r="W840" s="135">
        <f t="shared" si="487"/>
        <v>0</v>
      </c>
      <c r="X840" s="135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6">
        <v>35500</v>
      </c>
      <c r="D841" s="44"/>
      <c r="E841" s="137" t="s">
        <v>355</v>
      </c>
      <c r="G841" s="43"/>
      <c r="H841" s="135"/>
      <c r="I841" s="42">
        <f>'DepExp. Class.'!G$49</f>
        <v>2268.3028316667373</v>
      </c>
      <c r="J841" s="135">
        <f t="shared" ref="J841:X841" si="488">+J49+J313+J577</f>
        <v>1007.0723623231822</v>
      </c>
      <c r="K841" s="135">
        <f t="shared" si="488"/>
        <v>537.69347861841129</v>
      </c>
      <c r="L841" s="135">
        <f t="shared" si="488"/>
        <v>17.07707430667805</v>
      </c>
      <c r="M841" s="135">
        <f t="shared" si="488"/>
        <v>350.56202066217725</v>
      </c>
      <c r="N841" s="135">
        <f t="shared" si="488"/>
        <v>355.89789575628868</v>
      </c>
      <c r="O841" s="135">
        <f t="shared" si="488"/>
        <v>0</v>
      </c>
      <c r="P841" s="135">
        <f t="shared" si="488"/>
        <v>0</v>
      </c>
      <c r="Q841" s="135">
        <f t="shared" si="488"/>
        <v>0</v>
      </c>
      <c r="R841" s="135">
        <f t="shared" si="488"/>
        <v>0</v>
      </c>
      <c r="S841" s="135">
        <f t="shared" si="488"/>
        <v>0</v>
      </c>
      <c r="T841" s="135">
        <f t="shared" si="488"/>
        <v>0</v>
      </c>
      <c r="U841" s="135">
        <f t="shared" si="488"/>
        <v>0</v>
      </c>
      <c r="V841" s="135">
        <f t="shared" si="488"/>
        <v>0</v>
      </c>
      <c r="W841" s="135">
        <f t="shared" si="488"/>
        <v>0</v>
      </c>
      <c r="X841" s="135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6">
        <v>35600</v>
      </c>
      <c r="D842" s="44"/>
      <c r="E842" s="137" t="s">
        <v>343</v>
      </c>
      <c r="G842" s="43"/>
      <c r="H842" s="135"/>
      <c r="I842" s="42">
        <f>'DepExp. Class.'!G$50</f>
        <v>8500.6007250000021</v>
      </c>
      <c r="J842" s="135">
        <f t="shared" ref="J842:X842" si="489">+J50+J314+J578</f>
        <v>3774.0639978840627</v>
      </c>
      <c r="K842" s="135">
        <f t="shared" si="489"/>
        <v>2015.0385170629534</v>
      </c>
      <c r="L842" s="135">
        <f t="shared" si="489"/>
        <v>63.997358820717757</v>
      </c>
      <c r="M842" s="135">
        <f t="shared" si="489"/>
        <v>1313.752169858506</v>
      </c>
      <c r="N842" s="135">
        <f t="shared" si="489"/>
        <v>1333.7486813737626</v>
      </c>
      <c r="O842" s="135">
        <f t="shared" si="489"/>
        <v>0</v>
      </c>
      <c r="P842" s="135">
        <f t="shared" si="489"/>
        <v>0</v>
      </c>
      <c r="Q842" s="135">
        <f t="shared" si="489"/>
        <v>0</v>
      </c>
      <c r="R842" s="135">
        <f t="shared" si="489"/>
        <v>0</v>
      </c>
      <c r="S842" s="135">
        <f t="shared" si="489"/>
        <v>0</v>
      </c>
      <c r="T842" s="135">
        <f t="shared" si="489"/>
        <v>0</v>
      </c>
      <c r="U842" s="135">
        <f t="shared" si="489"/>
        <v>0</v>
      </c>
      <c r="V842" s="135">
        <f t="shared" si="489"/>
        <v>0</v>
      </c>
      <c r="W842" s="135">
        <f t="shared" si="489"/>
        <v>0</v>
      </c>
      <c r="X842" s="135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5"/>
      <c r="I843" s="42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356</v>
      </c>
      <c r="E844" s="44"/>
      <c r="G844" s="43"/>
      <c r="H844" s="135"/>
      <c r="I844" s="42">
        <f>'DepExp. Class.'!G$52</f>
        <v>235462.86870366675</v>
      </c>
      <c r="J844" s="135">
        <f>+J52+J316+J580</f>
        <v>104539.89833912716</v>
      </c>
      <c r="K844" s="135">
        <f t="shared" ref="K844:X844" si="490">+K52+K316+K580</f>
        <v>55815.672930106404</v>
      </c>
      <c r="L844" s="135">
        <f t="shared" si="490"/>
        <v>1772.6984462482337</v>
      </c>
      <c r="M844" s="135">
        <f t="shared" si="490"/>
        <v>36390.35224543506</v>
      </c>
      <c r="N844" s="135">
        <f t="shared" si="490"/>
        <v>36944.246742749914</v>
      </c>
      <c r="O844" s="135">
        <f t="shared" si="490"/>
        <v>0</v>
      </c>
      <c r="P844" s="135">
        <f t="shared" si="490"/>
        <v>0</v>
      </c>
      <c r="Q844" s="135">
        <f t="shared" si="490"/>
        <v>0</v>
      </c>
      <c r="R844" s="135">
        <f t="shared" si="490"/>
        <v>0</v>
      </c>
      <c r="S844" s="135">
        <f t="shared" si="490"/>
        <v>0</v>
      </c>
      <c r="T844" s="135">
        <f t="shared" si="490"/>
        <v>0</v>
      </c>
      <c r="U844" s="135">
        <f t="shared" si="490"/>
        <v>0</v>
      </c>
      <c r="V844" s="135">
        <f t="shared" si="490"/>
        <v>0</v>
      </c>
      <c r="W844" s="135">
        <f t="shared" si="490"/>
        <v>0</v>
      </c>
      <c r="X844" s="135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5"/>
      <c r="I845" s="42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5"/>
      <c r="I847" s="42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6">
        <v>36510</v>
      </c>
      <c r="E848" s="44" t="s">
        <v>125</v>
      </c>
      <c r="G848" s="43"/>
      <c r="H848" s="135"/>
      <c r="I848" s="42">
        <f>'DepExp. Class.'!G$56</f>
        <v>0</v>
      </c>
      <c r="J848" s="135">
        <f t="shared" ref="J848:X848" si="491">+J56+J320+J584</f>
        <v>0</v>
      </c>
      <c r="K848" s="135">
        <f t="shared" si="491"/>
        <v>0</v>
      </c>
      <c r="L848" s="135">
        <f t="shared" si="491"/>
        <v>0</v>
      </c>
      <c r="M848" s="135">
        <f t="shared" si="491"/>
        <v>0</v>
      </c>
      <c r="N848" s="135">
        <f t="shared" si="491"/>
        <v>0</v>
      </c>
      <c r="O848" s="135">
        <f t="shared" si="491"/>
        <v>0</v>
      </c>
      <c r="P848" s="135">
        <f t="shared" si="491"/>
        <v>0</v>
      </c>
      <c r="Q848" s="135">
        <f t="shared" si="491"/>
        <v>0</v>
      </c>
      <c r="R848" s="135">
        <f t="shared" si="491"/>
        <v>0</v>
      </c>
      <c r="S848" s="135">
        <f t="shared" si="491"/>
        <v>0</v>
      </c>
      <c r="T848" s="135">
        <f t="shared" si="491"/>
        <v>0</v>
      </c>
      <c r="U848" s="135">
        <f t="shared" si="491"/>
        <v>0</v>
      </c>
      <c r="V848" s="135">
        <f t="shared" si="491"/>
        <v>0</v>
      </c>
      <c r="W848" s="135">
        <f t="shared" si="491"/>
        <v>0</v>
      </c>
      <c r="X848" s="135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6">
        <v>36520</v>
      </c>
      <c r="E849" s="44" t="s">
        <v>147</v>
      </c>
      <c r="G849" s="43"/>
      <c r="H849" s="135"/>
      <c r="I849" s="42">
        <f>'DepExp. Class.'!G$57</f>
        <v>11541.367600000003</v>
      </c>
      <c r="J849" s="135">
        <f t="shared" ref="J849:X849" si="493">+J57+J321+J585</f>
        <v>5714.3918059580574</v>
      </c>
      <c r="K849" s="135">
        <f t="shared" si="493"/>
        <v>2906.4688653977605</v>
      </c>
      <c r="L849" s="135">
        <f t="shared" si="493"/>
        <v>39.247867996870802</v>
      </c>
      <c r="M849" s="135">
        <f t="shared" si="493"/>
        <v>1461.6822691700465</v>
      </c>
      <c r="N849" s="135">
        <f t="shared" si="493"/>
        <v>1419.57679147727</v>
      </c>
      <c r="O849" s="135">
        <f t="shared" si="493"/>
        <v>0</v>
      </c>
      <c r="P849" s="135">
        <f t="shared" si="493"/>
        <v>0</v>
      </c>
      <c r="Q849" s="135">
        <f t="shared" si="493"/>
        <v>0</v>
      </c>
      <c r="R849" s="135">
        <f t="shared" si="493"/>
        <v>0</v>
      </c>
      <c r="S849" s="135">
        <f t="shared" si="493"/>
        <v>0</v>
      </c>
      <c r="T849" s="135">
        <f t="shared" si="493"/>
        <v>0</v>
      </c>
      <c r="U849" s="135">
        <f t="shared" si="493"/>
        <v>0</v>
      </c>
      <c r="V849" s="135">
        <f t="shared" si="493"/>
        <v>0</v>
      </c>
      <c r="W849" s="135">
        <f t="shared" si="493"/>
        <v>0</v>
      </c>
      <c r="X849" s="135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6">
        <v>36602</v>
      </c>
      <c r="E850" s="137" t="s">
        <v>149</v>
      </c>
      <c r="G850" s="43"/>
      <c r="H850" s="135"/>
      <c r="I850" s="42">
        <f>'DepExp. Class.'!G$58</f>
        <v>872.23061599999994</v>
      </c>
      <c r="J850" s="135">
        <f t="shared" ref="J850:X850" si="494">+J58+J322+J586</f>
        <v>431.86108074195187</v>
      </c>
      <c r="K850" s="135">
        <f t="shared" si="494"/>
        <v>219.65430932558709</v>
      </c>
      <c r="L850" s="135">
        <f t="shared" si="494"/>
        <v>2.9661296014518501</v>
      </c>
      <c r="M850" s="135">
        <f t="shared" si="494"/>
        <v>110.46559387246856</v>
      </c>
      <c r="N850" s="135">
        <f t="shared" si="494"/>
        <v>107.28350245854074</v>
      </c>
      <c r="O850" s="135">
        <f t="shared" si="494"/>
        <v>0</v>
      </c>
      <c r="P850" s="135">
        <f t="shared" si="494"/>
        <v>0</v>
      </c>
      <c r="Q850" s="135">
        <f t="shared" si="494"/>
        <v>0</v>
      </c>
      <c r="R850" s="135">
        <f t="shared" si="494"/>
        <v>0</v>
      </c>
      <c r="S850" s="135">
        <f t="shared" si="494"/>
        <v>0</v>
      </c>
      <c r="T850" s="135">
        <f t="shared" si="494"/>
        <v>0</v>
      </c>
      <c r="U850" s="135">
        <f t="shared" si="494"/>
        <v>0</v>
      </c>
      <c r="V850" s="135">
        <f t="shared" si="494"/>
        <v>0</v>
      </c>
      <c r="W850" s="135">
        <f t="shared" si="494"/>
        <v>0</v>
      </c>
      <c r="X850" s="135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6">
        <v>36603</v>
      </c>
      <c r="E851" s="137" t="s">
        <v>281</v>
      </c>
      <c r="G851" s="43"/>
      <c r="H851" s="135"/>
      <c r="I851" s="42">
        <f>'DepExp. Class.'!G$59</f>
        <v>1082.707962</v>
      </c>
      <c r="J851" s="135">
        <f t="shared" ref="J851:X851" si="495">+J59+J323+J587</f>
        <v>536.07316920555809</v>
      </c>
      <c r="K851" s="135">
        <f t="shared" si="495"/>
        <v>272.65893358004303</v>
      </c>
      <c r="L851" s="135">
        <f t="shared" si="495"/>
        <v>3.6818842137683054</v>
      </c>
      <c r="M851" s="135">
        <f t="shared" si="495"/>
        <v>137.12196730867805</v>
      </c>
      <c r="N851" s="135">
        <f t="shared" si="495"/>
        <v>133.1720076919527</v>
      </c>
      <c r="O851" s="135">
        <f t="shared" si="495"/>
        <v>0</v>
      </c>
      <c r="P851" s="135">
        <f t="shared" si="495"/>
        <v>0</v>
      </c>
      <c r="Q851" s="135">
        <f t="shared" si="495"/>
        <v>0</v>
      </c>
      <c r="R851" s="135">
        <f t="shared" si="495"/>
        <v>0</v>
      </c>
      <c r="S851" s="135">
        <f t="shared" si="495"/>
        <v>0</v>
      </c>
      <c r="T851" s="135">
        <f t="shared" si="495"/>
        <v>0</v>
      </c>
      <c r="U851" s="135">
        <f t="shared" si="495"/>
        <v>0</v>
      </c>
      <c r="V851" s="135">
        <f t="shared" si="495"/>
        <v>0</v>
      </c>
      <c r="W851" s="135">
        <f t="shared" si="495"/>
        <v>0</v>
      </c>
      <c r="X851" s="135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6">
        <v>36700</v>
      </c>
      <c r="E852" s="137" t="s">
        <v>282</v>
      </c>
      <c r="G852" s="43"/>
      <c r="H852" s="135"/>
      <c r="I852" s="42">
        <f>'DepExp. Class.'!G$60</f>
        <v>7946.2720000000018</v>
      </c>
      <c r="J852" s="135">
        <f t="shared" ref="J852:X852" si="496">+J60+J324+J588</f>
        <v>3934.3787650186223</v>
      </c>
      <c r="K852" s="135">
        <f t="shared" si="496"/>
        <v>2001.1139896438262</v>
      </c>
      <c r="L852" s="135">
        <f t="shared" si="496"/>
        <v>27.022294526276983</v>
      </c>
      <c r="M852" s="135">
        <f t="shared" si="496"/>
        <v>1006.3733598089714</v>
      </c>
      <c r="N852" s="135">
        <f t="shared" si="496"/>
        <v>977.38359100230628</v>
      </c>
      <c r="O852" s="135">
        <f t="shared" si="496"/>
        <v>0</v>
      </c>
      <c r="P852" s="135">
        <f t="shared" si="496"/>
        <v>0</v>
      </c>
      <c r="Q852" s="135">
        <f t="shared" si="496"/>
        <v>0</v>
      </c>
      <c r="R852" s="135">
        <f t="shared" si="496"/>
        <v>0</v>
      </c>
      <c r="S852" s="135">
        <f t="shared" si="496"/>
        <v>0</v>
      </c>
      <c r="T852" s="135">
        <f t="shared" si="496"/>
        <v>0</v>
      </c>
      <c r="U852" s="135">
        <f t="shared" si="496"/>
        <v>0</v>
      </c>
      <c r="V852" s="135">
        <f t="shared" si="496"/>
        <v>0</v>
      </c>
      <c r="W852" s="135">
        <f t="shared" si="496"/>
        <v>0</v>
      </c>
      <c r="X852" s="135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6">
        <v>36701</v>
      </c>
      <c r="E853" s="137" t="s">
        <v>283</v>
      </c>
      <c r="G853" s="43"/>
      <c r="H853" s="135"/>
      <c r="I853" s="42">
        <f>'DepExp. Class.'!G$61</f>
        <v>522461.04680700001</v>
      </c>
      <c r="J853" s="135">
        <f t="shared" ref="J853:X853" si="497">+J61+J325+J589</f>
        <v>258682.26611256963</v>
      </c>
      <c r="K853" s="135">
        <f t="shared" si="497"/>
        <v>131571.64892032961</v>
      </c>
      <c r="L853" s="135">
        <f t="shared" si="497"/>
        <v>1776.6943146831291</v>
      </c>
      <c r="M853" s="135">
        <f t="shared" si="497"/>
        <v>66168.245819482734</v>
      </c>
      <c r="N853" s="135">
        <f t="shared" si="497"/>
        <v>64262.191639935001</v>
      </c>
      <c r="O853" s="135">
        <f t="shared" si="497"/>
        <v>0</v>
      </c>
      <c r="P853" s="135">
        <f t="shared" si="497"/>
        <v>0</v>
      </c>
      <c r="Q853" s="135">
        <f t="shared" si="497"/>
        <v>0</v>
      </c>
      <c r="R853" s="135">
        <f t="shared" si="497"/>
        <v>0</v>
      </c>
      <c r="S853" s="135">
        <f t="shared" si="497"/>
        <v>0</v>
      </c>
      <c r="T853" s="135">
        <f t="shared" si="497"/>
        <v>0</v>
      </c>
      <c r="U853" s="135">
        <f t="shared" si="497"/>
        <v>0</v>
      </c>
      <c r="V853" s="135">
        <f t="shared" si="497"/>
        <v>0</v>
      </c>
      <c r="W853" s="135">
        <f t="shared" si="497"/>
        <v>0</v>
      </c>
      <c r="X853" s="135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6">
        <v>36900</v>
      </c>
      <c r="E854" s="137" t="s">
        <v>284</v>
      </c>
      <c r="G854" s="43"/>
      <c r="H854" s="135"/>
      <c r="I854" s="42">
        <f>'DepExp. Class.'!G$62</f>
        <v>15653.386096</v>
      </c>
      <c r="J854" s="135">
        <f t="shared" ref="J854:X854" si="498">+J62+J326+J590</f>
        <v>7750.3450494445869</v>
      </c>
      <c r="K854" s="135">
        <f t="shared" si="498"/>
        <v>3942.0007145491309</v>
      </c>
      <c r="L854" s="135">
        <f t="shared" si="498"/>
        <v>53.231302605755374</v>
      </c>
      <c r="M854" s="135">
        <f t="shared" si="498"/>
        <v>1982.4580328761151</v>
      </c>
      <c r="N854" s="135">
        <f t="shared" si="498"/>
        <v>1925.3509965244141</v>
      </c>
      <c r="O854" s="135">
        <f t="shared" si="498"/>
        <v>0</v>
      </c>
      <c r="P854" s="135">
        <f t="shared" si="498"/>
        <v>0</v>
      </c>
      <c r="Q854" s="135">
        <f t="shared" si="498"/>
        <v>0</v>
      </c>
      <c r="R854" s="135">
        <f t="shared" si="498"/>
        <v>0</v>
      </c>
      <c r="S854" s="135">
        <f t="shared" si="498"/>
        <v>0</v>
      </c>
      <c r="T854" s="135">
        <f t="shared" si="498"/>
        <v>0</v>
      </c>
      <c r="U854" s="135">
        <f t="shared" si="498"/>
        <v>0</v>
      </c>
      <c r="V854" s="135">
        <f t="shared" si="498"/>
        <v>0</v>
      </c>
      <c r="W854" s="135">
        <f t="shared" si="498"/>
        <v>0</v>
      </c>
      <c r="X854" s="135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6">
        <v>36901</v>
      </c>
      <c r="E855" s="137" t="s">
        <v>284</v>
      </c>
      <c r="G855" s="43"/>
      <c r="H855" s="135"/>
      <c r="I855" s="42">
        <f>'DepExp. Class.'!G$63</f>
        <v>48568.496473999992</v>
      </c>
      <c r="J855" s="135">
        <f t="shared" ref="J855:X855" si="499">+J63+J327+J591</f>
        <v>24047.359714868475</v>
      </c>
      <c r="K855" s="135">
        <f t="shared" si="499"/>
        <v>12231.030821759967</v>
      </c>
      <c r="L855" s="135">
        <f t="shared" si="499"/>
        <v>165.16326353022811</v>
      </c>
      <c r="M855" s="135">
        <f t="shared" si="499"/>
        <v>6151.0656792782247</v>
      </c>
      <c r="N855" s="135">
        <f t="shared" si="499"/>
        <v>5973.8769945631047</v>
      </c>
      <c r="O855" s="135">
        <f t="shared" si="499"/>
        <v>0</v>
      </c>
      <c r="P855" s="135">
        <f t="shared" si="499"/>
        <v>0</v>
      </c>
      <c r="Q855" s="135">
        <f t="shared" si="499"/>
        <v>0</v>
      </c>
      <c r="R855" s="135">
        <f t="shared" si="499"/>
        <v>0</v>
      </c>
      <c r="S855" s="135">
        <f t="shared" si="499"/>
        <v>0</v>
      </c>
      <c r="T855" s="135">
        <f t="shared" si="499"/>
        <v>0</v>
      </c>
      <c r="U855" s="135">
        <f t="shared" si="499"/>
        <v>0</v>
      </c>
      <c r="V855" s="135">
        <f t="shared" si="499"/>
        <v>0</v>
      </c>
      <c r="W855" s="135">
        <f t="shared" si="499"/>
        <v>0</v>
      </c>
      <c r="X855" s="135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1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5"/>
      <c r="I857" s="42">
        <f>'DepExp. Class.'!G$65</f>
        <v>608125.50755500002</v>
      </c>
      <c r="J857" s="135">
        <f>+J65+J329+J593</f>
        <v>301096.67569780687</v>
      </c>
      <c r="K857" s="135">
        <f t="shared" ref="K857:X857" si="500">+K65+K329+K593</f>
        <v>153144.57655458595</v>
      </c>
      <c r="L857" s="135">
        <f t="shared" si="500"/>
        <v>2068.0070571574806</v>
      </c>
      <c r="M857" s="135">
        <f t="shared" si="500"/>
        <v>77017.412721797242</v>
      </c>
      <c r="N857" s="135">
        <f t="shared" si="500"/>
        <v>74798.835523652597</v>
      </c>
      <c r="O857" s="135">
        <f t="shared" si="500"/>
        <v>0</v>
      </c>
      <c r="P857" s="135">
        <f t="shared" si="500"/>
        <v>0</v>
      </c>
      <c r="Q857" s="135">
        <f t="shared" si="500"/>
        <v>0</v>
      </c>
      <c r="R857" s="135">
        <f t="shared" si="500"/>
        <v>0</v>
      </c>
      <c r="S857" s="135">
        <f t="shared" si="500"/>
        <v>0</v>
      </c>
      <c r="T857" s="135">
        <f t="shared" si="500"/>
        <v>0</v>
      </c>
      <c r="U857" s="135">
        <f t="shared" si="500"/>
        <v>0</v>
      </c>
      <c r="V857" s="135">
        <f t="shared" si="500"/>
        <v>0</v>
      </c>
      <c r="W857" s="135">
        <f t="shared" si="500"/>
        <v>0</v>
      </c>
      <c r="X857" s="135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6">
        <v>37400</v>
      </c>
      <c r="E861" s="137" t="s">
        <v>125</v>
      </c>
      <c r="G861" s="43"/>
      <c r="H861" s="135"/>
      <c r="I861" s="42">
        <f>'DepExp. Class.'!G$69</f>
        <v>0</v>
      </c>
      <c r="J861" s="135">
        <f t="shared" ref="J861:X861" si="501">+J69+J333+J597</f>
        <v>0</v>
      </c>
      <c r="K861" s="135">
        <f t="shared" si="501"/>
        <v>0</v>
      </c>
      <c r="L861" s="135">
        <f t="shared" si="501"/>
        <v>0</v>
      </c>
      <c r="M861" s="135">
        <f t="shared" si="501"/>
        <v>0</v>
      </c>
      <c r="N861" s="135">
        <f t="shared" si="501"/>
        <v>0</v>
      </c>
      <c r="O861" s="135">
        <f t="shared" si="501"/>
        <v>0</v>
      </c>
      <c r="P861" s="135">
        <f t="shared" si="501"/>
        <v>0</v>
      </c>
      <c r="Q861" s="135">
        <f t="shared" si="501"/>
        <v>0</v>
      </c>
      <c r="R861" s="135">
        <f t="shared" si="501"/>
        <v>0</v>
      </c>
      <c r="S861" s="135">
        <f t="shared" si="501"/>
        <v>0</v>
      </c>
      <c r="T861" s="135">
        <f t="shared" si="501"/>
        <v>0</v>
      </c>
      <c r="U861" s="135">
        <f t="shared" si="501"/>
        <v>0</v>
      </c>
      <c r="V861" s="135">
        <f t="shared" si="501"/>
        <v>0</v>
      </c>
      <c r="W861" s="135">
        <f t="shared" si="501"/>
        <v>0</v>
      </c>
      <c r="X861" s="135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6">
        <v>37401</v>
      </c>
      <c r="E862" s="137" t="s">
        <v>285</v>
      </c>
      <c r="G862" s="43"/>
      <c r="H862" s="135"/>
      <c r="I862" s="42">
        <f>'DepExp. Class.'!G$70</f>
        <v>0</v>
      </c>
      <c r="J862" s="135">
        <f t="shared" ref="J862:X862" si="503">+J70+J334+J598</f>
        <v>0</v>
      </c>
      <c r="K862" s="135">
        <f t="shared" si="503"/>
        <v>0</v>
      </c>
      <c r="L862" s="135">
        <f t="shared" si="503"/>
        <v>0</v>
      </c>
      <c r="M862" s="135">
        <f t="shared" si="503"/>
        <v>0</v>
      </c>
      <c r="N862" s="135">
        <f t="shared" si="503"/>
        <v>0</v>
      </c>
      <c r="O862" s="135">
        <f t="shared" si="503"/>
        <v>0</v>
      </c>
      <c r="P862" s="135">
        <f t="shared" si="503"/>
        <v>0</v>
      </c>
      <c r="Q862" s="135">
        <f t="shared" si="503"/>
        <v>0</v>
      </c>
      <c r="R862" s="135">
        <f t="shared" si="503"/>
        <v>0</v>
      </c>
      <c r="S862" s="135">
        <f t="shared" si="503"/>
        <v>0</v>
      </c>
      <c r="T862" s="135">
        <f t="shared" si="503"/>
        <v>0</v>
      </c>
      <c r="U862" s="135">
        <f t="shared" si="503"/>
        <v>0</v>
      </c>
      <c r="V862" s="135">
        <f t="shared" si="503"/>
        <v>0</v>
      </c>
      <c r="W862" s="135">
        <f t="shared" si="503"/>
        <v>0</v>
      </c>
      <c r="X862" s="135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6">
        <v>37402</v>
      </c>
      <c r="E863" s="137" t="s">
        <v>286</v>
      </c>
      <c r="G863" s="43"/>
      <c r="H863" s="135"/>
      <c r="I863" s="42">
        <f>'DepExp. Class.'!G$71</f>
        <v>47619.270708477139</v>
      </c>
      <c r="J863" s="135">
        <f t="shared" ref="J863:X863" si="504">+J71+J335+J599</f>
        <v>23577.376596359361</v>
      </c>
      <c r="K863" s="135">
        <f t="shared" si="504"/>
        <v>11991.986782150178</v>
      </c>
      <c r="L863" s="135">
        <f t="shared" si="504"/>
        <v>161.93530226639405</v>
      </c>
      <c r="M863" s="135">
        <f t="shared" si="504"/>
        <v>6030.8488627803154</v>
      </c>
      <c r="N863" s="135">
        <f t="shared" si="504"/>
        <v>5857.1231649208976</v>
      </c>
      <c r="O863" s="135">
        <f t="shared" si="504"/>
        <v>0</v>
      </c>
      <c r="P863" s="135">
        <f t="shared" si="504"/>
        <v>0</v>
      </c>
      <c r="Q863" s="135">
        <f t="shared" si="504"/>
        <v>0</v>
      </c>
      <c r="R863" s="135">
        <f t="shared" si="504"/>
        <v>0</v>
      </c>
      <c r="S863" s="135">
        <f t="shared" si="504"/>
        <v>0</v>
      </c>
      <c r="T863" s="135">
        <f t="shared" si="504"/>
        <v>0</v>
      </c>
      <c r="U863" s="135">
        <f t="shared" si="504"/>
        <v>0</v>
      </c>
      <c r="V863" s="135">
        <f t="shared" si="504"/>
        <v>0</v>
      </c>
      <c r="W863" s="135">
        <f t="shared" si="504"/>
        <v>0</v>
      </c>
      <c r="X863" s="135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6">
        <v>37403</v>
      </c>
      <c r="E864" s="137" t="s">
        <v>287</v>
      </c>
      <c r="G864" s="43"/>
      <c r="H864" s="135"/>
      <c r="I864" s="42">
        <f>'DepExp. Class.'!G$72</f>
        <v>0</v>
      </c>
      <c r="J864" s="135">
        <f t="shared" ref="J864:X864" si="505">+J72+J336+J600</f>
        <v>0</v>
      </c>
      <c r="K864" s="135">
        <f t="shared" si="505"/>
        <v>0</v>
      </c>
      <c r="L864" s="135">
        <f t="shared" si="505"/>
        <v>0</v>
      </c>
      <c r="M864" s="135">
        <f t="shared" si="505"/>
        <v>0</v>
      </c>
      <c r="N864" s="135">
        <f t="shared" si="505"/>
        <v>0</v>
      </c>
      <c r="O864" s="135">
        <f t="shared" si="505"/>
        <v>0</v>
      </c>
      <c r="P864" s="135">
        <f t="shared" si="505"/>
        <v>0</v>
      </c>
      <c r="Q864" s="135">
        <f t="shared" si="505"/>
        <v>0</v>
      </c>
      <c r="R864" s="135">
        <f t="shared" si="505"/>
        <v>0</v>
      </c>
      <c r="S864" s="135">
        <f t="shared" si="505"/>
        <v>0</v>
      </c>
      <c r="T864" s="135">
        <f t="shared" si="505"/>
        <v>0</v>
      </c>
      <c r="U864" s="135">
        <f t="shared" si="505"/>
        <v>0</v>
      </c>
      <c r="V864" s="135">
        <f t="shared" si="505"/>
        <v>0</v>
      </c>
      <c r="W864" s="135">
        <f t="shared" si="505"/>
        <v>0</v>
      </c>
      <c r="X864" s="135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6">
        <v>37500</v>
      </c>
      <c r="E865" s="137" t="s">
        <v>149</v>
      </c>
      <c r="G865" s="43"/>
      <c r="H865" s="135"/>
      <c r="I865" s="42">
        <f>'DepExp. Class.'!G$73</f>
        <v>6925.0513239999991</v>
      </c>
      <c r="J865" s="135">
        <f t="shared" ref="J865:X865" si="506">+J73+J337+J601</f>
        <v>3428.7493400439457</v>
      </c>
      <c r="K865" s="135">
        <f t="shared" si="506"/>
        <v>1743.9394326619949</v>
      </c>
      <c r="L865" s="135">
        <f t="shared" si="506"/>
        <v>23.549505540045988</v>
      </c>
      <c r="M865" s="135">
        <f t="shared" si="506"/>
        <v>877.03858712405554</v>
      </c>
      <c r="N865" s="135">
        <f t="shared" si="506"/>
        <v>851.77445862995796</v>
      </c>
      <c r="O865" s="135">
        <f t="shared" si="506"/>
        <v>0</v>
      </c>
      <c r="P865" s="135">
        <f t="shared" si="506"/>
        <v>0</v>
      </c>
      <c r="Q865" s="135">
        <f t="shared" si="506"/>
        <v>0</v>
      </c>
      <c r="R865" s="135">
        <f t="shared" si="506"/>
        <v>0</v>
      </c>
      <c r="S865" s="135">
        <f t="shared" si="506"/>
        <v>0</v>
      </c>
      <c r="T865" s="135">
        <f t="shared" si="506"/>
        <v>0</v>
      </c>
      <c r="U865" s="135">
        <f t="shared" si="506"/>
        <v>0</v>
      </c>
      <c r="V865" s="135">
        <f t="shared" si="506"/>
        <v>0</v>
      </c>
      <c r="W865" s="135">
        <f t="shared" si="506"/>
        <v>0</v>
      </c>
      <c r="X865" s="135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6">
        <v>37501</v>
      </c>
      <c r="E866" s="137" t="s">
        <v>288</v>
      </c>
      <c r="G866" s="43"/>
      <c r="H866" s="135"/>
      <c r="I866" s="42">
        <f>'DepExp. Class.'!G$74</f>
        <v>2056.2534780000001</v>
      </c>
      <c r="J866" s="135">
        <f t="shared" ref="J866:X866" si="507">+J74+J338+J602</f>
        <v>1018.0975455331613</v>
      </c>
      <c r="K866" s="135">
        <f t="shared" si="507"/>
        <v>517.82742914911205</v>
      </c>
      <c r="L866" s="135">
        <f t="shared" si="507"/>
        <v>6.9925478391876599</v>
      </c>
      <c r="M866" s="135">
        <f t="shared" si="507"/>
        <v>260.4188129066992</v>
      </c>
      <c r="N866" s="135">
        <f t="shared" si="507"/>
        <v>252.91714257184015</v>
      </c>
      <c r="O866" s="135">
        <f t="shared" si="507"/>
        <v>0</v>
      </c>
      <c r="P866" s="135">
        <f t="shared" si="507"/>
        <v>0</v>
      </c>
      <c r="Q866" s="135">
        <f t="shared" si="507"/>
        <v>0</v>
      </c>
      <c r="R866" s="135">
        <f t="shared" si="507"/>
        <v>0</v>
      </c>
      <c r="S866" s="135">
        <f t="shared" si="507"/>
        <v>0</v>
      </c>
      <c r="T866" s="135">
        <f t="shared" si="507"/>
        <v>0</v>
      </c>
      <c r="U866" s="135">
        <f t="shared" si="507"/>
        <v>0</v>
      </c>
      <c r="V866" s="135">
        <f t="shared" si="507"/>
        <v>0</v>
      </c>
      <c r="W866" s="135">
        <f t="shared" si="507"/>
        <v>0</v>
      </c>
      <c r="X866" s="135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6">
        <v>37502</v>
      </c>
      <c r="E867" s="137" t="s">
        <v>286</v>
      </c>
      <c r="G867" s="43"/>
      <c r="H867" s="135"/>
      <c r="I867" s="42">
        <f>'DepExp. Class.'!G$75</f>
        <v>953.04231399999992</v>
      </c>
      <c r="J867" s="135">
        <f t="shared" ref="J867:X867" si="508">+J75+J339+J603</f>
        <v>471.87277787191385</v>
      </c>
      <c r="K867" s="135">
        <f t="shared" si="508"/>
        <v>240.005163083761</v>
      </c>
      <c r="L867" s="135">
        <f t="shared" si="508"/>
        <v>3.240939915587151</v>
      </c>
      <c r="M867" s="135">
        <f t="shared" si="508"/>
        <v>120.70017180135494</v>
      </c>
      <c r="N867" s="135">
        <f t="shared" si="508"/>
        <v>117.22326132738311</v>
      </c>
      <c r="O867" s="135">
        <f t="shared" si="508"/>
        <v>0</v>
      </c>
      <c r="P867" s="135">
        <f t="shared" si="508"/>
        <v>0</v>
      </c>
      <c r="Q867" s="135">
        <f t="shared" si="508"/>
        <v>0</v>
      </c>
      <c r="R867" s="135">
        <f t="shared" si="508"/>
        <v>0</v>
      </c>
      <c r="S867" s="135">
        <f t="shared" si="508"/>
        <v>0</v>
      </c>
      <c r="T867" s="135">
        <f t="shared" si="508"/>
        <v>0</v>
      </c>
      <c r="U867" s="135">
        <f t="shared" si="508"/>
        <v>0</v>
      </c>
      <c r="V867" s="135">
        <f t="shared" si="508"/>
        <v>0</v>
      </c>
      <c r="W867" s="135">
        <f t="shared" si="508"/>
        <v>0</v>
      </c>
      <c r="X867" s="135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6">
        <v>37503</v>
      </c>
      <c r="E868" s="137" t="s">
        <v>289</v>
      </c>
      <c r="G868" s="43"/>
      <c r="H868" s="135"/>
      <c r="I868" s="42">
        <f>'DepExp. Class.'!G$76</f>
        <v>82.504648000000017</v>
      </c>
      <c r="J868" s="135">
        <f t="shared" ref="J868:X868" si="509">+J76+J340+J604</f>
        <v>40.849914916898911</v>
      </c>
      <c r="K868" s="135">
        <f t="shared" si="509"/>
        <v>20.777190275318983</v>
      </c>
      <c r="L868" s="135">
        <f t="shared" si="509"/>
        <v>0.28056740293345223</v>
      </c>
      <c r="M868" s="135">
        <f t="shared" si="509"/>
        <v>10.448985361640846</v>
      </c>
      <c r="N868" s="135">
        <f t="shared" si="509"/>
        <v>10.147990043207839</v>
      </c>
      <c r="O868" s="135">
        <f t="shared" si="509"/>
        <v>0</v>
      </c>
      <c r="P868" s="135">
        <f t="shared" si="509"/>
        <v>0</v>
      </c>
      <c r="Q868" s="135">
        <f t="shared" si="509"/>
        <v>0</v>
      </c>
      <c r="R868" s="135">
        <f t="shared" si="509"/>
        <v>0</v>
      </c>
      <c r="S868" s="135">
        <f t="shared" si="509"/>
        <v>0</v>
      </c>
      <c r="T868" s="135">
        <f t="shared" si="509"/>
        <v>0</v>
      </c>
      <c r="U868" s="135">
        <f t="shared" si="509"/>
        <v>0</v>
      </c>
      <c r="V868" s="135">
        <f t="shared" si="509"/>
        <v>0</v>
      </c>
      <c r="W868" s="135">
        <f t="shared" si="509"/>
        <v>0</v>
      </c>
      <c r="X868" s="135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6">
        <v>37600</v>
      </c>
      <c r="E869" s="137" t="s">
        <v>282</v>
      </c>
      <c r="G869" s="43"/>
      <c r="H869" s="135"/>
      <c r="I869" s="42">
        <f>'DepExp. Class.'!G$77</f>
        <v>1035250.3239195559</v>
      </c>
      <c r="J869" s="135">
        <f t="shared" ref="J869:X869" si="511">+J77+J341+J605</f>
        <v>512575.82057444676</v>
      </c>
      <c r="K869" s="135">
        <f t="shared" si="511"/>
        <v>260707.65083031708</v>
      </c>
      <c r="L869" s="135">
        <f t="shared" si="511"/>
        <v>3520.4985635248686</v>
      </c>
      <c r="M869" s="135">
        <f t="shared" si="511"/>
        <v>131111.58877096695</v>
      </c>
      <c r="N869" s="135">
        <f t="shared" si="511"/>
        <v>127334.7651803004</v>
      </c>
      <c r="O869" s="135">
        <f t="shared" si="511"/>
        <v>0</v>
      </c>
      <c r="P869" s="135">
        <f t="shared" si="511"/>
        <v>0</v>
      </c>
      <c r="Q869" s="135">
        <f t="shared" si="511"/>
        <v>0</v>
      </c>
      <c r="R869" s="135">
        <f t="shared" si="511"/>
        <v>0</v>
      </c>
      <c r="S869" s="135">
        <f t="shared" si="511"/>
        <v>0</v>
      </c>
      <c r="T869" s="135">
        <f t="shared" si="511"/>
        <v>0</v>
      </c>
      <c r="U869" s="135">
        <f t="shared" si="511"/>
        <v>0</v>
      </c>
      <c r="V869" s="135">
        <f t="shared" si="511"/>
        <v>0</v>
      </c>
      <c r="W869" s="135">
        <f t="shared" si="511"/>
        <v>0</v>
      </c>
      <c r="X869" s="135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6">
        <v>37601</v>
      </c>
      <c r="E870" s="137" t="s">
        <v>283</v>
      </c>
      <c r="G870" s="43"/>
      <c r="H870" s="135"/>
      <c r="I870" s="42">
        <f>'DepExp. Class.'!G$78</f>
        <v>2937274.7864633435</v>
      </c>
      <c r="J870" s="135">
        <f t="shared" ref="J870:X870" si="512">+J78+J342+J606</f>
        <v>1454311.0966860917</v>
      </c>
      <c r="K870" s="135">
        <f t="shared" si="512"/>
        <v>739695.50332783454</v>
      </c>
      <c r="L870" s="135">
        <f t="shared" si="512"/>
        <v>9988.5712928552894</v>
      </c>
      <c r="M870" s="135">
        <f t="shared" si="512"/>
        <v>371997.72365397174</v>
      </c>
      <c r="N870" s="135">
        <f t="shared" si="512"/>
        <v>361281.89150259068</v>
      </c>
      <c r="O870" s="135">
        <f t="shared" si="512"/>
        <v>0</v>
      </c>
      <c r="P870" s="135">
        <f t="shared" si="512"/>
        <v>0</v>
      </c>
      <c r="Q870" s="135">
        <f t="shared" si="512"/>
        <v>0</v>
      </c>
      <c r="R870" s="135">
        <f t="shared" si="512"/>
        <v>0</v>
      </c>
      <c r="S870" s="135">
        <f t="shared" si="512"/>
        <v>0</v>
      </c>
      <c r="T870" s="135">
        <f t="shared" si="512"/>
        <v>0</v>
      </c>
      <c r="U870" s="135">
        <f t="shared" si="512"/>
        <v>0</v>
      </c>
      <c r="V870" s="135">
        <f t="shared" si="512"/>
        <v>0</v>
      </c>
      <c r="W870" s="135">
        <f t="shared" si="512"/>
        <v>0</v>
      </c>
      <c r="X870" s="135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6">
        <v>37602</v>
      </c>
      <c r="E871" s="137" t="s">
        <v>290</v>
      </c>
      <c r="G871" s="43"/>
      <c r="H871" s="135"/>
      <c r="I871" s="42">
        <f>'DepExp. Class.'!G$79</f>
        <v>2634236.5547177293</v>
      </c>
      <c r="J871" s="135">
        <f t="shared" ref="J871:X871" si="513">+J79+J343+J607</f>
        <v>1304270.0228380363</v>
      </c>
      <c r="K871" s="135">
        <f t="shared" si="513"/>
        <v>663381.22098976746</v>
      </c>
      <c r="L871" s="135">
        <f t="shared" si="513"/>
        <v>8958.0517799375139</v>
      </c>
      <c r="M871" s="135">
        <f t="shared" si="513"/>
        <v>333618.7701733454</v>
      </c>
      <c r="N871" s="135">
        <f t="shared" si="513"/>
        <v>324008.48893664312</v>
      </c>
      <c r="O871" s="135">
        <f t="shared" si="513"/>
        <v>0</v>
      </c>
      <c r="P871" s="135">
        <f t="shared" si="513"/>
        <v>0</v>
      </c>
      <c r="Q871" s="135">
        <f t="shared" si="513"/>
        <v>0</v>
      </c>
      <c r="R871" s="135">
        <f t="shared" si="513"/>
        <v>0</v>
      </c>
      <c r="S871" s="135">
        <f t="shared" si="513"/>
        <v>0</v>
      </c>
      <c r="T871" s="135">
        <f t="shared" si="513"/>
        <v>0</v>
      </c>
      <c r="U871" s="135">
        <f t="shared" si="513"/>
        <v>0</v>
      </c>
      <c r="V871" s="135">
        <f t="shared" si="513"/>
        <v>0</v>
      </c>
      <c r="W871" s="135">
        <f t="shared" si="513"/>
        <v>0</v>
      </c>
      <c r="X871" s="135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6">
        <v>37800</v>
      </c>
      <c r="E872" s="137" t="s">
        <v>291</v>
      </c>
      <c r="G872" s="43"/>
      <c r="H872" s="135"/>
      <c r="I872" s="42">
        <f>'DepExp. Class.'!G$80</f>
        <v>397763.51553833036</v>
      </c>
      <c r="J872" s="135">
        <f t="shared" ref="J872:X872" si="514">+J80+J344+J608</f>
        <v>196941.70159707111</v>
      </c>
      <c r="K872" s="135">
        <f t="shared" si="514"/>
        <v>100169.00195634659</v>
      </c>
      <c r="L872" s="135">
        <f t="shared" si="514"/>
        <v>1352.644720528584</v>
      </c>
      <c r="M872" s="135">
        <f t="shared" si="514"/>
        <v>50375.648548368015</v>
      </c>
      <c r="N872" s="135">
        <f t="shared" si="514"/>
        <v>48924.518716016122</v>
      </c>
      <c r="O872" s="135">
        <f t="shared" si="514"/>
        <v>0</v>
      </c>
      <c r="P872" s="135">
        <f t="shared" si="514"/>
        <v>0</v>
      </c>
      <c r="Q872" s="135">
        <f t="shared" si="514"/>
        <v>0</v>
      </c>
      <c r="R872" s="135">
        <f t="shared" si="514"/>
        <v>0</v>
      </c>
      <c r="S872" s="135">
        <f t="shared" si="514"/>
        <v>0</v>
      </c>
      <c r="T872" s="135">
        <f t="shared" si="514"/>
        <v>0</v>
      </c>
      <c r="U872" s="135">
        <f t="shared" si="514"/>
        <v>0</v>
      </c>
      <c r="V872" s="135">
        <f t="shared" si="514"/>
        <v>0</v>
      </c>
      <c r="W872" s="135">
        <f t="shared" si="514"/>
        <v>0</v>
      </c>
      <c r="X872" s="135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6">
        <v>37900</v>
      </c>
      <c r="E873" s="137" t="s">
        <v>292</v>
      </c>
      <c r="G873" s="43"/>
      <c r="H873" s="135"/>
      <c r="I873" s="42">
        <f>'DepExp. Class.'!G$81</f>
        <v>144583.61554025693</v>
      </c>
      <c r="J873" s="135">
        <f t="shared" ref="J873:X873" si="515">+J81+J345+J609</f>
        <v>71586.614043818685</v>
      </c>
      <c r="K873" s="135">
        <f t="shared" si="515"/>
        <v>36410.570356878372</v>
      </c>
      <c r="L873" s="135">
        <f t="shared" si="515"/>
        <v>491.67471775479368</v>
      </c>
      <c r="M873" s="135">
        <f t="shared" si="515"/>
        <v>18311.114815170804</v>
      </c>
      <c r="N873" s="135">
        <f t="shared" si="515"/>
        <v>17783.641606634297</v>
      </c>
      <c r="O873" s="135">
        <f t="shared" si="515"/>
        <v>0</v>
      </c>
      <c r="P873" s="135">
        <f t="shared" si="515"/>
        <v>0</v>
      </c>
      <c r="Q873" s="135">
        <f t="shared" si="515"/>
        <v>0</v>
      </c>
      <c r="R873" s="135">
        <f t="shared" si="515"/>
        <v>0</v>
      </c>
      <c r="S873" s="135">
        <f t="shared" si="515"/>
        <v>0</v>
      </c>
      <c r="T873" s="135">
        <f t="shared" si="515"/>
        <v>0</v>
      </c>
      <c r="U873" s="135">
        <f t="shared" si="515"/>
        <v>0</v>
      </c>
      <c r="V873" s="135">
        <f t="shared" si="515"/>
        <v>0</v>
      </c>
      <c r="W873" s="135">
        <f t="shared" si="515"/>
        <v>0</v>
      </c>
      <c r="X873" s="135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6">
        <v>37905</v>
      </c>
      <c r="E874" s="137" t="s">
        <v>293</v>
      </c>
      <c r="G874" s="43"/>
      <c r="H874" s="135"/>
      <c r="I874" s="42">
        <f>'DepExp. Class.'!G$82</f>
        <v>81543.758417949182</v>
      </c>
      <c r="J874" s="135">
        <f t="shared" ref="J874:X874" si="516">+J82+J346+J610</f>
        <v>40374.156779353601</v>
      </c>
      <c r="K874" s="135">
        <f t="shared" si="516"/>
        <v>20535.208930463821</v>
      </c>
      <c r="L874" s="135">
        <f t="shared" si="516"/>
        <v>277.29977739868463</v>
      </c>
      <c r="M874" s="135">
        <f t="shared" si="516"/>
        <v>10327.291355055879</v>
      </c>
      <c r="N874" s="135">
        <f t="shared" si="516"/>
        <v>10029.801575677209</v>
      </c>
      <c r="O874" s="135">
        <f t="shared" si="516"/>
        <v>0</v>
      </c>
      <c r="P874" s="135">
        <f t="shared" si="516"/>
        <v>0</v>
      </c>
      <c r="Q874" s="135">
        <f t="shared" si="516"/>
        <v>0</v>
      </c>
      <c r="R874" s="135">
        <f t="shared" si="516"/>
        <v>0</v>
      </c>
      <c r="S874" s="135">
        <f t="shared" si="516"/>
        <v>0</v>
      </c>
      <c r="T874" s="135">
        <f t="shared" si="516"/>
        <v>0</v>
      </c>
      <c r="U874" s="135">
        <f t="shared" si="516"/>
        <v>0</v>
      </c>
      <c r="V874" s="135">
        <f t="shared" si="516"/>
        <v>0</v>
      </c>
      <c r="W874" s="135">
        <f t="shared" si="516"/>
        <v>0</v>
      </c>
      <c r="X874" s="135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6">
        <v>38000</v>
      </c>
      <c r="E875" s="137" t="s">
        <v>52</v>
      </c>
      <c r="G875" s="43"/>
      <c r="H875" s="135"/>
      <c r="I875" s="42">
        <f>'DepExp. Class.'!G$83</f>
        <v>4883872.2684313403</v>
      </c>
      <c r="J875" s="135">
        <f t="shared" ref="J875:X875" si="517">+J83+J347+J611</f>
        <v>4347986.8794465046</v>
      </c>
      <c r="K875" s="135">
        <f t="shared" si="517"/>
        <v>530146.05653795612</v>
      </c>
      <c r="L875" s="135">
        <f t="shared" si="517"/>
        <v>327.30329616739675</v>
      </c>
      <c r="M875" s="135">
        <f t="shared" si="517"/>
        <v>3448.2093737072223</v>
      </c>
      <c r="N875" s="135">
        <f t="shared" si="517"/>
        <v>1963.8197770043807</v>
      </c>
      <c r="O875" s="135">
        <f t="shared" si="517"/>
        <v>0</v>
      </c>
      <c r="P875" s="135">
        <f t="shared" si="517"/>
        <v>0</v>
      </c>
      <c r="Q875" s="135">
        <f t="shared" si="517"/>
        <v>0</v>
      </c>
      <c r="R875" s="135">
        <f t="shared" si="517"/>
        <v>0</v>
      </c>
      <c r="S875" s="135">
        <f t="shared" si="517"/>
        <v>0</v>
      </c>
      <c r="T875" s="135">
        <f t="shared" si="517"/>
        <v>0</v>
      </c>
      <c r="U875" s="135">
        <f t="shared" si="517"/>
        <v>0</v>
      </c>
      <c r="V875" s="135">
        <f t="shared" si="517"/>
        <v>0</v>
      </c>
      <c r="W875" s="135">
        <f t="shared" si="517"/>
        <v>0</v>
      </c>
      <c r="X875" s="135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6">
        <v>38100</v>
      </c>
      <c r="E876" s="137" t="s">
        <v>51</v>
      </c>
      <c r="G876" s="43"/>
      <c r="H876" s="135"/>
      <c r="I876" s="42">
        <f>'DepExp. Class.'!G$84</f>
        <v>3498398.3735321122</v>
      </c>
      <c r="J876" s="135">
        <f t="shared" ref="J876:X876" si="518">+J84+J348+J612</f>
        <v>2253202.6968770158</v>
      </c>
      <c r="K876" s="135">
        <f t="shared" si="518"/>
        <v>1158290.7498694097</v>
      </c>
      <c r="L876" s="135">
        <f t="shared" si="518"/>
        <v>4956.0239371756888</v>
      </c>
      <c r="M876" s="135">
        <f t="shared" si="518"/>
        <v>52212.759225456561</v>
      </c>
      <c r="N876" s="135">
        <f t="shared" si="518"/>
        <v>29736.143623054137</v>
      </c>
      <c r="O876" s="135">
        <f t="shared" si="518"/>
        <v>0</v>
      </c>
      <c r="P876" s="135">
        <f t="shared" si="518"/>
        <v>0</v>
      </c>
      <c r="Q876" s="135">
        <f t="shared" si="518"/>
        <v>0</v>
      </c>
      <c r="R876" s="135">
        <f t="shared" si="518"/>
        <v>0</v>
      </c>
      <c r="S876" s="135">
        <f t="shared" si="518"/>
        <v>0</v>
      </c>
      <c r="T876" s="135">
        <f t="shared" si="518"/>
        <v>0</v>
      </c>
      <c r="U876" s="135">
        <f t="shared" si="518"/>
        <v>0</v>
      </c>
      <c r="V876" s="135">
        <f t="shared" si="518"/>
        <v>0</v>
      </c>
      <c r="W876" s="135">
        <f t="shared" si="518"/>
        <v>0</v>
      </c>
      <c r="X876" s="135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6">
        <v>38200</v>
      </c>
      <c r="E877" s="137" t="s">
        <v>294</v>
      </c>
      <c r="G877" s="43"/>
      <c r="H877" s="135"/>
      <c r="I877" s="42">
        <f>'DepExp. Class.'!G$85</f>
        <v>2355879.7243234329</v>
      </c>
      <c r="J877" s="135">
        <f t="shared" ref="J877:X877" si="519">+J85+J349+J613</f>
        <v>1517344.2191502075</v>
      </c>
      <c r="K877" s="135">
        <f t="shared" si="519"/>
        <v>780012.28022914857</v>
      </c>
      <c r="L877" s="135">
        <f t="shared" si="519"/>
        <v>3337.4690530356843</v>
      </c>
      <c r="M877" s="135">
        <f t="shared" si="519"/>
        <v>35160.941572826647</v>
      </c>
      <c r="N877" s="135">
        <f t="shared" si="519"/>
        <v>20024.814318214107</v>
      </c>
      <c r="O877" s="135">
        <f t="shared" si="519"/>
        <v>0</v>
      </c>
      <c r="P877" s="135">
        <f t="shared" si="519"/>
        <v>0</v>
      </c>
      <c r="Q877" s="135">
        <f t="shared" si="519"/>
        <v>0</v>
      </c>
      <c r="R877" s="135">
        <f t="shared" si="519"/>
        <v>0</v>
      </c>
      <c r="S877" s="135">
        <f t="shared" si="519"/>
        <v>0</v>
      </c>
      <c r="T877" s="135">
        <f t="shared" si="519"/>
        <v>0</v>
      </c>
      <c r="U877" s="135">
        <f t="shared" si="519"/>
        <v>0</v>
      </c>
      <c r="V877" s="135">
        <f t="shared" si="519"/>
        <v>0</v>
      </c>
      <c r="W877" s="135">
        <f t="shared" si="519"/>
        <v>0</v>
      </c>
      <c r="X877" s="135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6">
        <v>38300</v>
      </c>
      <c r="E878" s="137" t="s">
        <v>295</v>
      </c>
      <c r="G878" s="43"/>
      <c r="H878" s="135"/>
      <c r="I878" s="42">
        <f>'DepExp. Class.'!G$86</f>
        <v>369152.70178807154</v>
      </c>
      <c r="J878" s="135">
        <f t="shared" ref="J878:X878" si="520">+J86+J350+J614</f>
        <v>237759.0469745525</v>
      </c>
      <c r="K878" s="135">
        <f t="shared" si="520"/>
        <v>122223.40457433875</v>
      </c>
      <c r="L878" s="135">
        <f t="shared" si="520"/>
        <v>522.96206183276968</v>
      </c>
      <c r="M878" s="135">
        <f t="shared" si="520"/>
        <v>5509.5158063508698</v>
      </c>
      <c r="N878" s="135">
        <f t="shared" si="520"/>
        <v>3137.7723709966185</v>
      </c>
      <c r="O878" s="135">
        <f t="shared" si="520"/>
        <v>0</v>
      </c>
      <c r="P878" s="135">
        <f t="shared" si="520"/>
        <v>0</v>
      </c>
      <c r="Q878" s="135">
        <f t="shared" si="520"/>
        <v>0</v>
      </c>
      <c r="R878" s="135">
        <f t="shared" si="520"/>
        <v>0</v>
      </c>
      <c r="S878" s="135">
        <f t="shared" si="520"/>
        <v>0</v>
      </c>
      <c r="T878" s="135">
        <f t="shared" si="520"/>
        <v>0</v>
      </c>
      <c r="U878" s="135">
        <f t="shared" si="520"/>
        <v>0</v>
      </c>
      <c r="V878" s="135">
        <f t="shared" si="520"/>
        <v>0</v>
      </c>
      <c r="W878" s="135">
        <f t="shared" si="520"/>
        <v>0</v>
      </c>
      <c r="X878" s="135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6">
        <v>38400</v>
      </c>
      <c r="E879" s="137" t="s">
        <v>296</v>
      </c>
      <c r="G879" s="43"/>
      <c r="H879" s="135"/>
      <c r="I879" s="42">
        <f>'DepExp. Class.'!G$87</f>
        <v>5908.0504593552996</v>
      </c>
      <c r="J879" s="135">
        <f t="shared" ref="J879:X879" si="521">+J87+J351+J615</f>
        <v>3805.1799157637183</v>
      </c>
      <c r="K879" s="135">
        <f t="shared" si="521"/>
        <v>1956.1066139885529</v>
      </c>
      <c r="L879" s="135">
        <f t="shared" si="521"/>
        <v>8.3696698809758701</v>
      </c>
      <c r="M879" s="135">
        <f t="shared" si="521"/>
        <v>88.176240436196494</v>
      </c>
      <c r="N879" s="135">
        <f t="shared" si="521"/>
        <v>50.21801928585522</v>
      </c>
      <c r="O879" s="135">
        <f t="shared" si="521"/>
        <v>0</v>
      </c>
      <c r="P879" s="135">
        <f t="shared" si="521"/>
        <v>0</v>
      </c>
      <c r="Q879" s="135">
        <f t="shared" si="521"/>
        <v>0</v>
      </c>
      <c r="R879" s="135">
        <f t="shared" si="521"/>
        <v>0</v>
      </c>
      <c r="S879" s="135">
        <f t="shared" si="521"/>
        <v>0</v>
      </c>
      <c r="T879" s="135">
        <f t="shared" si="521"/>
        <v>0</v>
      </c>
      <c r="U879" s="135">
        <f t="shared" si="521"/>
        <v>0</v>
      </c>
      <c r="V879" s="135">
        <f t="shared" si="521"/>
        <v>0</v>
      </c>
      <c r="W879" s="135">
        <f t="shared" si="521"/>
        <v>0</v>
      </c>
      <c r="X879" s="135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6">
        <v>38500</v>
      </c>
      <c r="E880" s="137" t="s">
        <v>297</v>
      </c>
      <c r="G880" s="43"/>
      <c r="H880" s="135"/>
      <c r="I880" s="42">
        <f>'DepExp. Class.'!G$88</f>
        <v>142017.01404071556</v>
      </c>
      <c r="J880" s="135">
        <f t="shared" ref="J880:X880" si="522">+J88+J352+J616</f>
        <v>0</v>
      </c>
      <c r="K880" s="135">
        <f t="shared" si="522"/>
        <v>140496.01183866482</v>
      </c>
      <c r="L880" s="135">
        <f t="shared" si="522"/>
        <v>86.739884614941559</v>
      </c>
      <c r="M880" s="135">
        <f t="shared" si="522"/>
        <v>913.82300974614498</v>
      </c>
      <c r="N880" s="135">
        <f t="shared" si="522"/>
        <v>520.43930768964935</v>
      </c>
      <c r="O880" s="135">
        <f t="shared" si="522"/>
        <v>0</v>
      </c>
      <c r="P880" s="135">
        <f t="shared" si="522"/>
        <v>0</v>
      </c>
      <c r="Q880" s="135">
        <f t="shared" si="522"/>
        <v>0</v>
      </c>
      <c r="R880" s="135">
        <f t="shared" si="522"/>
        <v>0</v>
      </c>
      <c r="S880" s="135">
        <f t="shared" si="522"/>
        <v>0</v>
      </c>
      <c r="T880" s="135">
        <f t="shared" si="522"/>
        <v>0</v>
      </c>
      <c r="U880" s="135">
        <f t="shared" si="522"/>
        <v>0</v>
      </c>
      <c r="V880" s="135">
        <f t="shared" si="522"/>
        <v>0</v>
      </c>
      <c r="W880" s="135">
        <f t="shared" si="522"/>
        <v>0</v>
      </c>
      <c r="X880" s="135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6">
        <v>38600</v>
      </c>
      <c r="E881" s="137" t="s">
        <v>298</v>
      </c>
      <c r="G881" s="43"/>
      <c r="H881" s="135"/>
      <c r="I881" s="42">
        <f>'DepExp. Class.'!G$89</f>
        <v>0</v>
      </c>
      <c r="J881" s="135">
        <f t="shared" ref="J881:X881" si="523">+J89+J353+J617</f>
        <v>0</v>
      </c>
      <c r="K881" s="135">
        <f t="shared" si="523"/>
        <v>0</v>
      </c>
      <c r="L881" s="135">
        <f t="shared" si="523"/>
        <v>0</v>
      </c>
      <c r="M881" s="135">
        <f t="shared" si="523"/>
        <v>0</v>
      </c>
      <c r="N881" s="135">
        <f t="shared" si="523"/>
        <v>0</v>
      </c>
      <c r="O881" s="135">
        <f t="shared" si="523"/>
        <v>0</v>
      </c>
      <c r="P881" s="135">
        <f t="shared" si="523"/>
        <v>0</v>
      </c>
      <c r="Q881" s="135">
        <f t="shared" si="523"/>
        <v>0</v>
      </c>
      <c r="R881" s="135">
        <f t="shared" si="523"/>
        <v>0</v>
      </c>
      <c r="S881" s="135">
        <f t="shared" si="523"/>
        <v>0</v>
      </c>
      <c r="T881" s="135">
        <f t="shared" si="523"/>
        <v>0</v>
      </c>
      <c r="U881" s="135">
        <f t="shared" si="523"/>
        <v>0</v>
      </c>
      <c r="V881" s="135">
        <f t="shared" si="523"/>
        <v>0</v>
      </c>
      <c r="W881" s="135">
        <f t="shared" si="523"/>
        <v>0</v>
      </c>
      <c r="X881" s="135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5"/>
      <c r="I882" s="42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8"/>
      <c r="H883" s="44"/>
      <c r="I883" s="42">
        <f>'DepExp. Class.'!G$91</f>
        <v>18543516.809644673</v>
      </c>
      <c r="J883" s="135">
        <f>+J91+J355+J619</f>
        <v>11968694.381057588</v>
      </c>
      <c r="K883" s="135">
        <f t="shared" ref="K883:X883" si="524">+K91+K355+K619</f>
        <v>4568538.3020524345</v>
      </c>
      <c r="L883" s="135">
        <f t="shared" si="524"/>
        <v>34023.60761767134</v>
      </c>
      <c r="M883" s="135">
        <f t="shared" si="524"/>
        <v>1020375.0179653764</v>
      </c>
      <c r="N883" s="135">
        <f t="shared" si="524"/>
        <v>951885.5009515998</v>
      </c>
      <c r="O883" s="135">
        <f t="shared" si="524"/>
        <v>0</v>
      </c>
      <c r="P883" s="135">
        <f t="shared" si="524"/>
        <v>0</v>
      </c>
      <c r="Q883" s="135">
        <f t="shared" si="524"/>
        <v>0</v>
      </c>
      <c r="R883" s="135">
        <f t="shared" si="524"/>
        <v>0</v>
      </c>
      <c r="S883" s="135">
        <f t="shared" si="524"/>
        <v>0</v>
      </c>
      <c r="T883" s="135">
        <f t="shared" si="524"/>
        <v>0</v>
      </c>
      <c r="U883" s="135">
        <f t="shared" si="524"/>
        <v>0</v>
      </c>
      <c r="V883" s="135">
        <f t="shared" si="524"/>
        <v>0</v>
      </c>
      <c r="W883" s="135">
        <f t="shared" si="524"/>
        <v>0</v>
      </c>
      <c r="X883" s="135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8"/>
      <c r="H884" s="44"/>
      <c r="I884" s="44"/>
      <c r="J884" s="44"/>
      <c r="K884" s="44"/>
      <c r="L884" s="44"/>
      <c r="M884" s="44"/>
      <c r="N884" s="131"/>
      <c r="O884" s="131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8"/>
      <c r="H885" s="44"/>
      <c r="I885" s="44"/>
      <c r="J885" s="42"/>
      <c r="K885" s="131"/>
      <c r="L885" s="131"/>
      <c r="M885" s="131"/>
      <c r="N885" s="45"/>
      <c r="O885" s="45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0"/>
      <c r="H886" s="148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1"/>
      <c r="U886" s="131"/>
      <c r="V886" s="131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8">
        <v>38900</v>
      </c>
      <c r="E887" s="137" t="s">
        <v>125</v>
      </c>
      <c r="G887" s="43"/>
      <c r="H887" s="135"/>
      <c r="I887" s="42">
        <f>'DepExp. Class.'!G$95</f>
        <v>0</v>
      </c>
      <c r="J887" s="135">
        <f t="shared" ref="J887:X887" si="525">+J95+J359+J623</f>
        <v>0</v>
      </c>
      <c r="K887" s="135">
        <f t="shared" si="525"/>
        <v>0</v>
      </c>
      <c r="L887" s="135">
        <f t="shared" si="525"/>
        <v>0</v>
      </c>
      <c r="M887" s="135">
        <f t="shared" si="525"/>
        <v>0</v>
      </c>
      <c r="N887" s="135">
        <f t="shared" si="525"/>
        <v>0</v>
      </c>
      <c r="O887" s="135">
        <f t="shared" si="525"/>
        <v>0</v>
      </c>
      <c r="P887" s="135">
        <f t="shared" si="525"/>
        <v>0</v>
      </c>
      <c r="Q887" s="135">
        <f t="shared" si="525"/>
        <v>0</v>
      </c>
      <c r="R887" s="135">
        <f t="shared" si="525"/>
        <v>0</v>
      </c>
      <c r="S887" s="135">
        <f t="shared" si="525"/>
        <v>0</v>
      </c>
      <c r="T887" s="135">
        <f t="shared" si="525"/>
        <v>0</v>
      </c>
      <c r="U887" s="135">
        <f t="shared" si="525"/>
        <v>0</v>
      </c>
      <c r="V887" s="135">
        <f t="shared" si="525"/>
        <v>0</v>
      </c>
      <c r="W887" s="135">
        <f t="shared" si="525"/>
        <v>0</v>
      </c>
      <c r="X887" s="135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8">
        <v>39000</v>
      </c>
      <c r="E888" s="137" t="s">
        <v>302</v>
      </c>
      <c r="G888" s="43"/>
      <c r="H888" s="135"/>
      <c r="I888" s="42">
        <f>'DepExp. Class.'!G$96</f>
        <v>268780.86544112815</v>
      </c>
      <c r="J888" s="135">
        <f t="shared" ref="J888:X888" si="527">+J96+J360+J624</f>
        <v>163045.5896208256</v>
      </c>
      <c r="K888" s="135">
        <f t="shared" si="527"/>
        <v>64352.100505299335</v>
      </c>
      <c r="L888" s="135">
        <f t="shared" si="527"/>
        <v>633.03291820426159</v>
      </c>
      <c r="M888" s="135">
        <f t="shared" si="527"/>
        <v>20810.512126257137</v>
      </c>
      <c r="N888" s="135">
        <f t="shared" si="527"/>
        <v>19939.630270541791</v>
      </c>
      <c r="O888" s="135">
        <f t="shared" si="527"/>
        <v>0</v>
      </c>
      <c r="P888" s="135">
        <f t="shared" si="527"/>
        <v>0</v>
      </c>
      <c r="Q888" s="135">
        <f t="shared" si="527"/>
        <v>0</v>
      </c>
      <c r="R888" s="135">
        <f t="shared" si="527"/>
        <v>0</v>
      </c>
      <c r="S888" s="135">
        <f t="shared" si="527"/>
        <v>0</v>
      </c>
      <c r="T888" s="135">
        <f t="shared" si="527"/>
        <v>0</v>
      </c>
      <c r="U888" s="135">
        <f t="shared" si="527"/>
        <v>0</v>
      </c>
      <c r="V888" s="135">
        <f t="shared" si="527"/>
        <v>0</v>
      </c>
      <c r="W888" s="135">
        <f t="shared" si="527"/>
        <v>0</v>
      </c>
      <c r="X888" s="135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8">
        <v>39001</v>
      </c>
      <c r="E889" s="137" t="s">
        <v>149</v>
      </c>
      <c r="G889" s="43"/>
      <c r="H889" s="135"/>
      <c r="I889" s="42">
        <f>'DepExp. Class.'!G$97</f>
        <v>6509.1183599999995</v>
      </c>
      <c r="J889" s="135">
        <f t="shared" ref="J889:X889" si="528">+J97+J361+J625</f>
        <v>3948.5066735541009</v>
      </c>
      <c r="K889" s="135">
        <f t="shared" si="528"/>
        <v>1558.4273017952487</v>
      </c>
      <c r="L889" s="135">
        <f t="shared" si="528"/>
        <v>15.330280984121094</v>
      </c>
      <c r="M889" s="135">
        <f t="shared" si="528"/>
        <v>503.97220925569479</v>
      </c>
      <c r="N889" s="135">
        <f t="shared" si="528"/>
        <v>482.88189441083375</v>
      </c>
      <c r="O889" s="135">
        <f t="shared" si="528"/>
        <v>0</v>
      </c>
      <c r="P889" s="135">
        <f t="shared" si="528"/>
        <v>0</v>
      </c>
      <c r="Q889" s="135">
        <f t="shared" si="528"/>
        <v>0</v>
      </c>
      <c r="R889" s="135">
        <f t="shared" si="528"/>
        <v>0</v>
      </c>
      <c r="S889" s="135">
        <f t="shared" si="528"/>
        <v>0</v>
      </c>
      <c r="T889" s="135">
        <f t="shared" si="528"/>
        <v>0</v>
      </c>
      <c r="U889" s="135">
        <f t="shared" si="528"/>
        <v>0</v>
      </c>
      <c r="V889" s="135">
        <f t="shared" si="528"/>
        <v>0</v>
      </c>
      <c r="W889" s="135">
        <f t="shared" si="528"/>
        <v>0</v>
      </c>
      <c r="X889" s="135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8">
        <v>39002</v>
      </c>
      <c r="E890" s="137" t="s">
        <v>289</v>
      </c>
      <c r="G890" s="43"/>
      <c r="H890" s="135"/>
      <c r="I890" s="42">
        <f>'DepExp. Class.'!G$98</f>
        <v>26665.889167999998</v>
      </c>
      <c r="J890" s="135">
        <f t="shared" ref="J890:X890" si="529">+J98+J362+J626</f>
        <v>16175.837573201237</v>
      </c>
      <c r="K890" s="135">
        <f t="shared" si="529"/>
        <v>6384.4052923409108</v>
      </c>
      <c r="L890" s="135">
        <f t="shared" si="529"/>
        <v>62.803524383426797</v>
      </c>
      <c r="M890" s="135">
        <f t="shared" si="529"/>
        <v>2064.6217095005259</v>
      </c>
      <c r="N890" s="135">
        <f t="shared" si="529"/>
        <v>1978.2210685738967</v>
      </c>
      <c r="O890" s="135">
        <f t="shared" si="529"/>
        <v>0</v>
      </c>
      <c r="P890" s="135">
        <f t="shared" si="529"/>
        <v>0</v>
      </c>
      <c r="Q890" s="135">
        <f t="shared" si="529"/>
        <v>0</v>
      </c>
      <c r="R890" s="135">
        <f t="shared" si="529"/>
        <v>0</v>
      </c>
      <c r="S890" s="135">
        <f t="shared" si="529"/>
        <v>0</v>
      </c>
      <c r="T890" s="135">
        <f t="shared" si="529"/>
        <v>0</v>
      </c>
      <c r="U890" s="135">
        <f t="shared" si="529"/>
        <v>0</v>
      </c>
      <c r="V890" s="135">
        <f t="shared" si="529"/>
        <v>0</v>
      </c>
      <c r="W890" s="135">
        <f t="shared" si="529"/>
        <v>0</v>
      </c>
      <c r="X890" s="135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8">
        <v>39003</v>
      </c>
      <c r="E891" s="137" t="s">
        <v>304</v>
      </c>
      <c r="G891" s="43"/>
      <c r="H891" s="135"/>
      <c r="I891" s="42">
        <f>'DepExp. Class.'!G$99</f>
        <v>487.09822400000002</v>
      </c>
      <c r="J891" s="135">
        <f t="shared" ref="J891:X891" si="530">+J99+J363+J627</f>
        <v>295.47943081808558</v>
      </c>
      <c r="K891" s="135">
        <f t="shared" si="530"/>
        <v>116.62211822763318</v>
      </c>
      <c r="L891" s="135">
        <f t="shared" si="530"/>
        <v>1.147214142959041</v>
      </c>
      <c r="M891" s="135">
        <f t="shared" si="530"/>
        <v>37.713858390156133</v>
      </c>
      <c r="N891" s="135">
        <f t="shared" si="530"/>
        <v>36.135602421166091</v>
      </c>
      <c r="O891" s="135">
        <f t="shared" si="530"/>
        <v>0</v>
      </c>
      <c r="P891" s="135">
        <f t="shared" si="530"/>
        <v>0</v>
      </c>
      <c r="Q891" s="135">
        <f t="shared" si="530"/>
        <v>0</v>
      </c>
      <c r="R891" s="135">
        <f t="shared" si="530"/>
        <v>0</v>
      </c>
      <c r="S891" s="135">
        <f t="shared" si="530"/>
        <v>0</v>
      </c>
      <c r="T891" s="135">
        <f t="shared" si="530"/>
        <v>0</v>
      </c>
      <c r="U891" s="135">
        <f t="shared" si="530"/>
        <v>0</v>
      </c>
      <c r="V891" s="135">
        <f t="shared" si="530"/>
        <v>0</v>
      </c>
      <c r="W891" s="135">
        <f t="shared" si="530"/>
        <v>0</v>
      </c>
      <c r="X891" s="135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8">
        <v>39004</v>
      </c>
      <c r="E892" s="137" t="s">
        <v>305</v>
      </c>
      <c r="G892" s="43"/>
      <c r="H892" s="135"/>
      <c r="I892" s="42">
        <f>'DepExp. Class.'!G$100</f>
        <v>97151.221282499988</v>
      </c>
      <c r="J892" s="135">
        <f t="shared" ref="J892:X892" si="531">+J100+J364+J628</f>
        <v>58933.057345400986</v>
      </c>
      <c r="K892" s="135">
        <f t="shared" si="531"/>
        <v>23260.157102044093</v>
      </c>
      <c r="L892" s="135">
        <f t="shared" si="531"/>
        <v>228.81063729977251</v>
      </c>
      <c r="M892" s="135">
        <f t="shared" si="531"/>
        <v>7521.9888337735483</v>
      </c>
      <c r="N892" s="135">
        <f t="shared" si="531"/>
        <v>7207.2073639815799</v>
      </c>
      <c r="O892" s="135">
        <f t="shared" si="531"/>
        <v>0</v>
      </c>
      <c r="P892" s="135">
        <f t="shared" si="531"/>
        <v>0</v>
      </c>
      <c r="Q892" s="135">
        <f t="shared" si="531"/>
        <v>0</v>
      </c>
      <c r="R892" s="135">
        <f t="shared" si="531"/>
        <v>0</v>
      </c>
      <c r="S892" s="135">
        <f t="shared" si="531"/>
        <v>0</v>
      </c>
      <c r="T892" s="135">
        <f t="shared" si="531"/>
        <v>0</v>
      </c>
      <c r="U892" s="135">
        <f t="shared" si="531"/>
        <v>0</v>
      </c>
      <c r="V892" s="135">
        <f t="shared" si="531"/>
        <v>0</v>
      </c>
      <c r="W892" s="135">
        <f t="shared" si="531"/>
        <v>0</v>
      </c>
      <c r="X892" s="135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8">
        <v>39009</v>
      </c>
      <c r="E893" s="137" t="s">
        <v>306</v>
      </c>
      <c r="G893" s="43"/>
      <c r="H893" s="135"/>
      <c r="I893" s="42">
        <f>'DepExp. Class.'!G$101</f>
        <v>119701.09396999997</v>
      </c>
      <c r="J893" s="135">
        <f t="shared" ref="J893:X893" si="532">+J101+J365+J629</f>
        <v>72612.071594327484</v>
      </c>
      <c r="K893" s="135">
        <f t="shared" si="532"/>
        <v>28659.096759396856</v>
      </c>
      <c r="L893" s="135">
        <f t="shared" si="532"/>
        <v>281.92011623933394</v>
      </c>
      <c r="M893" s="135">
        <f t="shared" si="532"/>
        <v>9267.9256147962278</v>
      </c>
      <c r="N893" s="135">
        <f t="shared" si="532"/>
        <v>8880.0798852400676</v>
      </c>
      <c r="O893" s="135">
        <f t="shared" si="532"/>
        <v>0</v>
      </c>
      <c r="P893" s="135">
        <f t="shared" si="532"/>
        <v>0</v>
      </c>
      <c r="Q893" s="135">
        <f t="shared" si="532"/>
        <v>0</v>
      </c>
      <c r="R893" s="135">
        <f t="shared" si="532"/>
        <v>0</v>
      </c>
      <c r="S893" s="135">
        <f t="shared" si="532"/>
        <v>0</v>
      </c>
      <c r="T893" s="135">
        <f t="shared" si="532"/>
        <v>0</v>
      </c>
      <c r="U893" s="135">
        <f t="shared" si="532"/>
        <v>0</v>
      </c>
      <c r="V893" s="135">
        <f t="shared" si="532"/>
        <v>0</v>
      </c>
      <c r="W893" s="135">
        <f t="shared" si="532"/>
        <v>0</v>
      </c>
      <c r="X893" s="135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8">
        <v>39100</v>
      </c>
      <c r="E894" s="137" t="s">
        <v>307</v>
      </c>
      <c r="G894" s="43"/>
      <c r="H894" s="135"/>
      <c r="I894" s="42">
        <f>'DepExp. Class.'!G$102</f>
        <v>0</v>
      </c>
      <c r="J894" s="135">
        <f t="shared" ref="J894:X894" si="533">+J102+J366+J630</f>
        <v>0</v>
      </c>
      <c r="K894" s="135">
        <f t="shared" si="533"/>
        <v>0</v>
      </c>
      <c r="L894" s="135">
        <f t="shared" si="533"/>
        <v>0</v>
      </c>
      <c r="M894" s="135">
        <f t="shared" si="533"/>
        <v>0</v>
      </c>
      <c r="N894" s="135">
        <f t="shared" si="533"/>
        <v>0</v>
      </c>
      <c r="O894" s="135">
        <f t="shared" si="533"/>
        <v>0</v>
      </c>
      <c r="P894" s="135">
        <f t="shared" si="533"/>
        <v>0</v>
      </c>
      <c r="Q894" s="135">
        <f t="shared" si="533"/>
        <v>0</v>
      </c>
      <c r="R894" s="135">
        <f t="shared" si="533"/>
        <v>0</v>
      </c>
      <c r="S894" s="135">
        <f t="shared" si="533"/>
        <v>0</v>
      </c>
      <c r="T894" s="135">
        <f t="shared" si="533"/>
        <v>0</v>
      </c>
      <c r="U894" s="135">
        <f t="shared" si="533"/>
        <v>0</v>
      </c>
      <c r="V894" s="135">
        <f t="shared" si="533"/>
        <v>0</v>
      </c>
      <c r="W894" s="135">
        <f t="shared" si="533"/>
        <v>0</v>
      </c>
      <c r="X894" s="135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5">
        <v>39102</v>
      </c>
      <c r="E895" s="137" t="s">
        <v>308</v>
      </c>
      <c r="G895" s="43"/>
      <c r="H895" s="135"/>
      <c r="I895" s="42">
        <f>'DepExp. Class.'!G$103</f>
        <v>0</v>
      </c>
      <c r="J895" s="135">
        <f t="shared" ref="J895:X895" si="534">+J103+J367+J631</f>
        <v>0</v>
      </c>
      <c r="K895" s="135">
        <f t="shared" si="534"/>
        <v>0</v>
      </c>
      <c r="L895" s="135">
        <f t="shared" si="534"/>
        <v>0</v>
      </c>
      <c r="M895" s="135">
        <f t="shared" si="534"/>
        <v>0</v>
      </c>
      <c r="N895" s="135">
        <f t="shared" si="534"/>
        <v>0</v>
      </c>
      <c r="O895" s="135">
        <f t="shared" si="534"/>
        <v>0</v>
      </c>
      <c r="P895" s="135">
        <f t="shared" si="534"/>
        <v>0</v>
      </c>
      <c r="Q895" s="135">
        <f t="shared" si="534"/>
        <v>0</v>
      </c>
      <c r="R895" s="135">
        <f t="shared" si="534"/>
        <v>0</v>
      </c>
      <c r="S895" s="135">
        <f t="shared" si="534"/>
        <v>0</v>
      </c>
      <c r="T895" s="135">
        <f t="shared" si="534"/>
        <v>0</v>
      </c>
      <c r="U895" s="135">
        <f t="shared" si="534"/>
        <v>0</v>
      </c>
      <c r="V895" s="135">
        <f t="shared" si="534"/>
        <v>0</v>
      </c>
      <c r="W895" s="135">
        <f t="shared" si="534"/>
        <v>0</v>
      </c>
      <c r="X895" s="135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8">
        <v>39103</v>
      </c>
      <c r="E896" s="137" t="s">
        <v>309</v>
      </c>
      <c r="G896" s="43"/>
      <c r="H896" s="135"/>
      <c r="I896" s="42">
        <f>'DepExp. Class.'!G$104</f>
        <v>33457.416659999995</v>
      </c>
      <c r="J896" s="135">
        <f t="shared" ref="J896:X896" si="535">+J104+J368+J632</f>
        <v>20295.656900897124</v>
      </c>
      <c r="K896" s="135">
        <f t="shared" si="535"/>
        <v>8010.4476039183901</v>
      </c>
      <c r="L896" s="135">
        <f t="shared" si="535"/>
        <v>78.79893559050511</v>
      </c>
      <c r="M896" s="135">
        <f t="shared" si="535"/>
        <v>2590.4596072099216</v>
      </c>
      <c r="N896" s="135">
        <f t="shared" si="535"/>
        <v>2482.053612384057</v>
      </c>
      <c r="O896" s="135">
        <f t="shared" si="535"/>
        <v>0</v>
      </c>
      <c r="P896" s="135">
        <f t="shared" si="535"/>
        <v>0</v>
      </c>
      <c r="Q896" s="135">
        <f t="shared" si="535"/>
        <v>0</v>
      </c>
      <c r="R896" s="135">
        <f t="shared" si="535"/>
        <v>0</v>
      </c>
      <c r="S896" s="135">
        <f t="shared" si="535"/>
        <v>0</v>
      </c>
      <c r="T896" s="135">
        <f t="shared" si="535"/>
        <v>0</v>
      </c>
      <c r="U896" s="135">
        <f t="shared" si="535"/>
        <v>0</v>
      </c>
      <c r="V896" s="135">
        <f t="shared" si="535"/>
        <v>0</v>
      </c>
      <c r="W896" s="135">
        <f t="shared" si="535"/>
        <v>0</v>
      </c>
      <c r="X896" s="135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8">
        <v>39200</v>
      </c>
      <c r="E897" s="137" t="s">
        <v>310</v>
      </c>
      <c r="G897" s="43"/>
      <c r="H897" s="135"/>
      <c r="I897" s="42">
        <f>'DepExp. Class.'!G$105</f>
        <v>0</v>
      </c>
      <c r="J897" s="135">
        <f t="shared" ref="J897:X897" si="536">+J105+J369+J633</f>
        <v>0</v>
      </c>
      <c r="K897" s="135">
        <f t="shared" si="536"/>
        <v>0</v>
      </c>
      <c r="L897" s="135">
        <f t="shared" si="536"/>
        <v>0</v>
      </c>
      <c r="M897" s="135">
        <f t="shared" si="536"/>
        <v>0</v>
      </c>
      <c r="N897" s="135">
        <f t="shared" si="536"/>
        <v>0</v>
      </c>
      <c r="O897" s="135">
        <f t="shared" si="536"/>
        <v>0</v>
      </c>
      <c r="P897" s="135">
        <f t="shared" si="536"/>
        <v>0</v>
      </c>
      <c r="Q897" s="135">
        <f t="shared" si="536"/>
        <v>0</v>
      </c>
      <c r="R897" s="135">
        <f t="shared" si="536"/>
        <v>0</v>
      </c>
      <c r="S897" s="135">
        <f t="shared" si="536"/>
        <v>0</v>
      </c>
      <c r="T897" s="135">
        <f t="shared" si="536"/>
        <v>0</v>
      </c>
      <c r="U897" s="135">
        <f t="shared" si="536"/>
        <v>0</v>
      </c>
      <c r="V897" s="135">
        <f t="shared" si="536"/>
        <v>0</v>
      </c>
      <c r="W897" s="135">
        <f t="shared" si="536"/>
        <v>0</v>
      </c>
      <c r="X897" s="135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8">
        <v>39201</v>
      </c>
      <c r="E898" s="137" t="s">
        <v>311</v>
      </c>
      <c r="G898" s="43"/>
      <c r="H898" s="135"/>
      <c r="I898" s="42">
        <f>'DepExp. Class.'!G$106</f>
        <v>0</v>
      </c>
      <c r="J898" s="135">
        <f t="shared" ref="J898:X898" si="537">+J106+J370+J634</f>
        <v>0</v>
      </c>
      <c r="K898" s="135">
        <f t="shared" si="537"/>
        <v>0</v>
      </c>
      <c r="L898" s="135">
        <f t="shared" si="537"/>
        <v>0</v>
      </c>
      <c r="M898" s="135">
        <f t="shared" si="537"/>
        <v>0</v>
      </c>
      <c r="N898" s="135">
        <f t="shared" si="537"/>
        <v>0</v>
      </c>
      <c r="O898" s="135">
        <f t="shared" si="537"/>
        <v>0</v>
      </c>
      <c r="P898" s="135">
        <f t="shared" si="537"/>
        <v>0</v>
      </c>
      <c r="Q898" s="135">
        <f t="shared" si="537"/>
        <v>0</v>
      </c>
      <c r="R898" s="135">
        <f t="shared" si="537"/>
        <v>0</v>
      </c>
      <c r="S898" s="135">
        <f t="shared" si="537"/>
        <v>0</v>
      </c>
      <c r="T898" s="135">
        <f t="shared" si="537"/>
        <v>0</v>
      </c>
      <c r="U898" s="135">
        <f t="shared" si="537"/>
        <v>0</v>
      </c>
      <c r="V898" s="135">
        <f t="shared" si="537"/>
        <v>0</v>
      </c>
      <c r="W898" s="135">
        <f t="shared" si="537"/>
        <v>0</v>
      </c>
      <c r="X898" s="135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8">
        <v>39202</v>
      </c>
      <c r="E899" s="137" t="s">
        <v>197</v>
      </c>
      <c r="G899" s="43"/>
      <c r="H899" s="135"/>
      <c r="I899" s="42">
        <f>'DepExp. Class.'!G$107</f>
        <v>0</v>
      </c>
      <c r="J899" s="135">
        <f t="shared" ref="J899:X899" si="538">+J107+J371+J635</f>
        <v>0</v>
      </c>
      <c r="K899" s="135">
        <f t="shared" si="538"/>
        <v>0</v>
      </c>
      <c r="L899" s="135">
        <f t="shared" si="538"/>
        <v>0</v>
      </c>
      <c r="M899" s="135">
        <f t="shared" si="538"/>
        <v>0</v>
      </c>
      <c r="N899" s="135">
        <f t="shared" si="538"/>
        <v>0</v>
      </c>
      <c r="O899" s="135">
        <f t="shared" si="538"/>
        <v>0</v>
      </c>
      <c r="P899" s="135">
        <f t="shared" si="538"/>
        <v>0</v>
      </c>
      <c r="Q899" s="135">
        <f t="shared" si="538"/>
        <v>0</v>
      </c>
      <c r="R899" s="135">
        <f t="shared" si="538"/>
        <v>0</v>
      </c>
      <c r="S899" s="135">
        <f t="shared" si="538"/>
        <v>0</v>
      </c>
      <c r="T899" s="135">
        <f t="shared" si="538"/>
        <v>0</v>
      </c>
      <c r="U899" s="135">
        <f t="shared" si="538"/>
        <v>0</v>
      </c>
      <c r="V899" s="135">
        <f t="shared" si="538"/>
        <v>0</v>
      </c>
      <c r="W899" s="135">
        <f t="shared" si="538"/>
        <v>0</v>
      </c>
      <c r="X899" s="135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8">
        <v>39300</v>
      </c>
      <c r="E900" s="137" t="s">
        <v>312</v>
      </c>
      <c r="G900" s="43"/>
      <c r="H900" s="135"/>
      <c r="I900" s="42">
        <f>'DepExp. Class.'!G$108</f>
        <v>345697.5226118596</v>
      </c>
      <c r="J900" s="135">
        <f t="shared" ref="J900:X900" si="539">+J108+J372+J636</f>
        <v>209704.12574646247</v>
      </c>
      <c r="K900" s="135">
        <f t="shared" si="539"/>
        <v>82767.654174489828</v>
      </c>
      <c r="L900" s="135">
        <f t="shared" si="539"/>
        <v>814.18709325088435</v>
      </c>
      <c r="M900" s="135">
        <f t="shared" si="539"/>
        <v>26765.828268779456</v>
      </c>
      <c r="N900" s="135">
        <f t="shared" si="539"/>
        <v>25645.727328876965</v>
      </c>
      <c r="O900" s="135">
        <f t="shared" si="539"/>
        <v>0</v>
      </c>
      <c r="P900" s="135">
        <f t="shared" si="539"/>
        <v>0</v>
      </c>
      <c r="Q900" s="135">
        <f t="shared" si="539"/>
        <v>0</v>
      </c>
      <c r="R900" s="135">
        <f t="shared" si="539"/>
        <v>0</v>
      </c>
      <c r="S900" s="135">
        <f t="shared" si="539"/>
        <v>0</v>
      </c>
      <c r="T900" s="135">
        <f t="shared" si="539"/>
        <v>0</v>
      </c>
      <c r="U900" s="135">
        <f t="shared" si="539"/>
        <v>0</v>
      </c>
      <c r="V900" s="135">
        <f t="shared" si="539"/>
        <v>0</v>
      </c>
      <c r="W900" s="135">
        <f t="shared" si="539"/>
        <v>0</v>
      </c>
      <c r="X900" s="135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8">
        <v>39400</v>
      </c>
      <c r="E901" s="137" t="s">
        <v>313</v>
      </c>
      <c r="G901" s="43"/>
      <c r="H901" s="135"/>
      <c r="I901" s="42">
        <f>'DepExp. Class.'!G$109</f>
        <v>0</v>
      </c>
      <c r="J901" s="135">
        <f t="shared" ref="J901:X901" si="540">+J109+J373+J637</f>
        <v>0</v>
      </c>
      <c r="K901" s="135">
        <f t="shared" si="540"/>
        <v>0</v>
      </c>
      <c r="L901" s="135">
        <f t="shared" si="540"/>
        <v>0</v>
      </c>
      <c r="M901" s="135">
        <f t="shared" si="540"/>
        <v>0</v>
      </c>
      <c r="N901" s="135">
        <f t="shared" si="540"/>
        <v>0</v>
      </c>
      <c r="O901" s="135">
        <f t="shared" si="540"/>
        <v>0</v>
      </c>
      <c r="P901" s="135">
        <f t="shared" si="540"/>
        <v>0</v>
      </c>
      <c r="Q901" s="135">
        <f t="shared" si="540"/>
        <v>0</v>
      </c>
      <c r="R901" s="135">
        <f t="shared" si="540"/>
        <v>0</v>
      </c>
      <c r="S901" s="135">
        <f t="shared" si="540"/>
        <v>0</v>
      </c>
      <c r="T901" s="135">
        <f t="shared" si="540"/>
        <v>0</v>
      </c>
      <c r="U901" s="135">
        <f t="shared" si="540"/>
        <v>0</v>
      </c>
      <c r="V901" s="135">
        <f t="shared" si="540"/>
        <v>0</v>
      </c>
      <c r="W901" s="135">
        <f t="shared" si="540"/>
        <v>0</v>
      </c>
      <c r="X901" s="135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8">
        <v>39600</v>
      </c>
      <c r="E902" s="137" t="s">
        <v>314</v>
      </c>
      <c r="G902" s="43"/>
      <c r="H902" s="135"/>
      <c r="I902" s="42">
        <f>'DepExp. Class.'!G$110</f>
        <v>3213.3677400000006</v>
      </c>
      <c r="J902" s="135">
        <f t="shared" ref="J902:X902" si="541">+J110+J374+J638</f>
        <v>1949.2661316383658</v>
      </c>
      <c r="K902" s="135">
        <f t="shared" si="541"/>
        <v>769.35150657240433</v>
      </c>
      <c r="L902" s="135">
        <f t="shared" si="541"/>
        <v>7.5681263782565775</v>
      </c>
      <c r="M902" s="135">
        <f t="shared" si="541"/>
        <v>248.79683384322101</v>
      </c>
      <c r="N902" s="135">
        <f t="shared" si="541"/>
        <v>238.38514156775292</v>
      </c>
      <c r="O902" s="135">
        <f t="shared" si="541"/>
        <v>0</v>
      </c>
      <c r="P902" s="135">
        <f t="shared" si="541"/>
        <v>0</v>
      </c>
      <c r="Q902" s="135">
        <f t="shared" si="541"/>
        <v>0</v>
      </c>
      <c r="R902" s="135">
        <f t="shared" si="541"/>
        <v>0</v>
      </c>
      <c r="S902" s="135">
        <f t="shared" si="541"/>
        <v>0</v>
      </c>
      <c r="T902" s="135">
        <f t="shared" si="541"/>
        <v>0</v>
      </c>
      <c r="U902" s="135">
        <f t="shared" si="541"/>
        <v>0</v>
      </c>
      <c r="V902" s="135">
        <f t="shared" si="541"/>
        <v>0</v>
      </c>
      <c r="W902" s="135">
        <f t="shared" si="541"/>
        <v>0</v>
      </c>
      <c r="X902" s="135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6">
        <v>39603</v>
      </c>
      <c r="E903" s="137" t="s">
        <v>315</v>
      </c>
      <c r="G903" s="43"/>
      <c r="H903" s="135"/>
      <c r="I903" s="42">
        <f>'DepExp. Class.'!G$111</f>
        <v>2326.7391302932747</v>
      </c>
      <c r="J903" s="135">
        <f t="shared" ref="J903:X903" si="542">+J111+J375+J639</f>
        <v>1411.4269361023667</v>
      </c>
      <c r="K903" s="135">
        <f t="shared" si="542"/>
        <v>557.07295278071604</v>
      </c>
      <c r="L903" s="135">
        <f t="shared" si="542"/>
        <v>5.4799379380382698</v>
      </c>
      <c r="M903" s="135">
        <f t="shared" si="542"/>
        <v>180.14910699143832</v>
      </c>
      <c r="N903" s="135">
        <f t="shared" si="542"/>
        <v>172.61019648071544</v>
      </c>
      <c r="O903" s="135">
        <f t="shared" si="542"/>
        <v>0</v>
      </c>
      <c r="P903" s="135">
        <f t="shared" si="542"/>
        <v>0</v>
      </c>
      <c r="Q903" s="135">
        <f t="shared" si="542"/>
        <v>0</v>
      </c>
      <c r="R903" s="135">
        <f t="shared" si="542"/>
        <v>0</v>
      </c>
      <c r="S903" s="135">
        <f t="shared" si="542"/>
        <v>0</v>
      </c>
      <c r="T903" s="135">
        <f t="shared" si="542"/>
        <v>0</v>
      </c>
      <c r="U903" s="135">
        <f t="shared" si="542"/>
        <v>0</v>
      </c>
      <c r="V903" s="135">
        <f t="shared" si="542"/>
        <v>0</v>
      </c>
      <c r="W903" s="135">
        <f t="shared" si="542"/>
        <v>0</v>
      </c>
      <c r="X903" s="135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6">
        <v>39604</v>
      </c>
      <c r="E904" s="140" t="s">
        <v>316</v>
      </c>
      <c r="G904" s="43"/>
      <c r="H904" s="135"/>
      <c r="I904" s="42">
        <f>'DepExp. Class.'!G$112</f>
        <v>1440.7664851886802</v>
      </c>
      <c r="J904" s="135">
        <f t="shared" ref="J904:X904" si="543">+J112+J376+J640</f>
        <v>873.98565630024757</v>
      </c>
      <c r="K904" s="135">
        <f t="shared" si="543"/>
        <v>344.95145146348506</v>
      </c>
      <c r="L904" s="135">
        <f t="shared" si="543"/>
        <v>3.393294426197377</v>
      </c>
      <c r="M904" s="135">
        <f t="shared" si="543"/>
        <v>111.55216857388677</v>
      </c>
      <c r="N904" s="135">
        <f t="shared" si="543"/>
        <v>106.88391442486359</v>
      </c>
      <c r="O904" s="135">
        <f t="shared" si="543"/>
        <v>0</v>
      </c>
      <c r="P904" s="135">
        <f t="shared" si="543"/>
        <v>0</v>
      </c>
      <c r="Q904" s="135">
        <f t="shared" si="543"/>
        <v>0</v>
      </c>
      <c r="R904" s="135">
        <f t="shared" si="543"/>
        <v>0</v>
      </c>
      <c r="S904" s="135">
        <f t="shared" si="543"/>
        <v>0</v>
      </c>
      <c r="T904" s="135">
        <f t="shared" si="543"/>
        <v>0</v>
      </c>
      <c r="U904" s="135">
        <f t="shared" si="543"/>
        <v>0</v>
      </c>
      <c r="V904" s="135">
        <f t="shared" si="543"/>
        <v>0</v>
      </c>
      <c r="W904" s="135">
        <f t="shared" si="543"/>
        <v>0</v>
      </c>
      <c r="X904" s="135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6">
        <v>39605</v>
      </c>
      <c r="E905" s="137" t="s">
        <v>317</v>
      </c>
      <c r="G905" s="43"/>
      <c r="H905" s="135"/>
      <c r="I905" s="42">
        <f>'DepExp. Class.'!G$113</f>
        <v>10933.669109496243</v>
      </c>
      <c r="J905" s="135">
        <f t="shared" ref="J905:X905" si="544">+J113+J377+J641</f>
        <v>6632.4904630061519</v>
      </c>
      <c r="K905" s="135">
        <f t="shared" si="544"/>
        <v>2617.7628837946481</v>
      </c>
      <c r="L905" s="135">
        <f t="shared" si="544"/>
        <v>25.75098659536166</v>
      </c>
      <c r="M905" s="135">
        <f t="shared" si="544"/>
        <v>846.54557985078122</v>
      </c>
      <c r="N905" s="135">
        <f t="shared" si="544"/>
        <v>811.11919624929965</v>
      </c>
      <c r="O905" s="135">
        <f t="shared" si="544"/>
        <v>0</v>
      </c>
      <c r="P905" s="135">
        <f t="shared" si="544"/>
        <v>0</v>
      </c>
      <c r="Q905" s="135">
        <f t="shared" si="544"/>
        <v>0</v>
      </c>
      <c r="R905" s="135">
        <f t="shared" si="544"/>
        <v>0</v>
      </c>
      <c r="S905" s="135">
        <f t="shared" si="544"/>
        <v>0</v>
      </c>
      <c r="T905" s="135">
        <f t="shared" si="544"/>
        <v>0</v>
      </c>
      <c r="U905" s="135">
        <f t="shared" si="544"/>
        <v>0</v>
      </c>
      <c r="V905" s="135">
        <f t="shared" si="544"/>
        <v>0</v>
      </c>
      <c r="W905" s="135">
        <f t="shared" si="544"/>
        <v>0</v>
      </c>
      <c r="X905" s="135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6">
        <v>39700</v>
      </c>
      <c r="E906" s="137" t="s">
        <v>318</v>
      </c>
      <c r="G906" s="43"/>
      <c r="H906" s="135"/>
      <c r="I906" s="42">
        <f>'DepExp. Class.'!G$114</f>
        <v>0</v>
      </c>
      <c r="J906" s="135">
        <f t="shared" ref="J906:X906" si="545">+J114+J378+J642</f>
        <v>0</v>
      </c>
      <c r="K906" s="135">
        <f t="shared" si="545"/>
        <v>0</v>
      </c>
      <c r="L906" s="135">
        <f t="shared" si="545"/>
        <v>0</v>
      </c>
      <c r="M906" s="135">
        <f t="shared" si="545"/>
        <v>0</v>
      </c>
      <c r="N906" s="135">
        <f t="shared" si="545"/>
        <v>0</v>
      </c>
      <c r="O906" s="135">
        <f t="shared" si="545"/>
        <v>0</v>
      </c>
      <c r="P906" s="135">
        <f t="shared" si="545"/>
        <v>0</v>
      </c>
      <c r="Q906" s="135">
        <f t="shared" si="545"/>
        <v>0</v>
      </c>
      <c r="R906" s="135">
        <f t="shared" si="545"/>
        <v>0</v>
      </c>
      <c r="S906" s="135">
        <f t="shared" si="545"/>
        <v>0</v>
      </c>
      <c r="T906" s="135">
        <f t="shared" si="545"/>
        <v>0</v>
      </c>
      <c r="U906" s="135">
        <f t="shared" si="545"/>
        <v>0</v>
      </c>
      <c r="V906" s="135">
        <f t="shared" si="545"/>
        <v>0</v>
      </c>
      <c r="W906" s="135">
        <f t="shared" si="545"/>
        <v>0</v>
      </c>
      <c r="X906" s="135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6">
        <v>39701</v>
      </c>
      <c r="E907" s="137" t="s">
        <v>319</v>
      </c>
      <c r="G907" s="43"/>
      <c r="H907" s="135"/>
      <c r="I907" s="42">
        <f>'DepExp. Class.'!G$115</f>
        <v>0</v>
      </c>
      <c r="J907" s="135">
        <f t="shared" ref="J907:X907" si="546">+J115+J379+J643</f>
        <v>0</v>
      </c>
      <c r="K907" s="135">
        <f t="shared" si="546"/>
        <v>0</v>
      </c>
      <c r="L907" s="135">
        <f t="shared" si="546"/>
        <v>0</v>
      </c>
      <c r="M907" s="135">
        <f t="shared" si="546"/>
        <v>0</v>
      </c>
      <c r="N907" s="135">
        <f t="shared" si="546"/>
        <v>0</v>
      </c>
      <c r="O907" s="135">
        <f t="shared" si="546"/>
        <v>0</v>
      </c>
      <c r="P907" s="135">
        <f t="shared" si="546"/>
        <v>0</v>
      </c>
      <c r="Q907" s="135">
        <f t="shared" si="546"/>
        <v>0</v>
      </c>
      <c r="R907" s="135">
        <f t="shared" si="546"/>
        <v>0</v>
      </c>
      <c r="S907" s="135">
        <f t="shared" si="546"/>
        <v>0</v>
      </c>
      <c r="T907" s="135">
        <f t="shared" si="546"/>
        <v>0</v>
      </c>
      <c r="U907" s="135">
        <f t="shared" si="546"/>
        <v>0</v>
      </c>
      <c r="V907" s="135">
        <f t="shared" si="546"/>
        <v>0</v>
      </c>
      <c r="W907" s="135">
        <f t="shared" si="546"/>
        <v>0</v>
      </c>
      <c r="X907" s="135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6">
        <v>39702</v>
      </c>
      <c r="E908" s="137" t="s">
        <v>320</v>
      </c>
      <c r="G908" s="43"/>
      <c r="H908" s="135"/>
      <c r="I908" s="42">
        <f>'DepExp. Class.'!G$116</f>
        <v>0</v>
      </c>
      <c r="J908" s="135">
        <f t="shared" ref="J908:X908" si="547">+J116+J380+J644</f>
        <v>0</v>
      </c>
      <c r="K908" s="135">
        <f t="shared" si="547"/>
        <v>0</v>
      </c>
      <c r="L908" s="135">
        <f t="shared" si="547"/>
        <v>0</v>
      </c>
      <c r="M908" s="135">
        <f t="shared" si="547"/>
        <v>0</v>
      </c>
      <c r="N908" s="135">
        <f t="shared" si="547"/>
        <v>0</v>
      </c>
      <c r="O908" s="135">
        <f t="shared" si="547"/>
        <v>0</v>
      </c>
      <c r="P908" s="135">
        <f t="shared" si="547"/>
        <v>0</v>
      </c>
      <c r="Q908" s="135">
        <f t="shared" si="547"/>
        <v>0</v>
      </c>
      <c r="R908" s="135">
        <f t="shared" si="547"/>
        <v>0</v>
      </c>
      <c r="S908" s="135">
        <f t="shared" si="547"/>
        <v>0</v>
      </c>
      <c r="T908" s="135">
        <f t="shared" si="547"/>
        <v>0</v>
      </c>
      <c r="U908" s="135">
        <f t="shared" si="547"/>
        <v>0</v>
      </c>
      <c r="V908" s="135">
        <f t="shared" si="547"/>
        <v>0</v>
      </c>
      <c r="W908" s="135">
        <f t="shared" si="547"/>
        <v>0</v>
      </c>
      <c r="X908" s="135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6">
        <v>39705</v>
      </c>
      <c r="E909" s="137" t="s">
        <v>321</v>
      </c>
      <c r="G909" s="43"/>
      <c r="H909" s="135"/>
      <c r="I909" s="42">
        <f>'DepExp. Class.'!G$117</f>
        <v>189434.17572625176</v>
      </c>
      <c r="J909" s="135">
        <f t="shared" ref="J909:X909" si="548">+J117+J381+J645</f>
        <v>114912.96757650685</v>
      </c>
      <c r="K909" s="135">
        <f t="shared" si="548"/>
        <v>45354.743149096699</v>
      </c>
      <c r="L909" s="135">
        <f t="shared" si="548"/>
        <v>446.15552848524504</v>
      </c>
      <c r="M909" s="135">
        <f t="shared" si="548"/>
        <v>14667.049325139422</v>
      </c>
      <c r="N909" s="135">
        <f t="shared" si="548"/>
        <v>14053.260147023542</v>
      </c>
      <c r="O909" s="135">
        <f t="shared" si="548"/>
        <v>0</v>
      </c>
      <c r="P909" s="135">
        <f t="shared" si="548"/>
        <v>0</v>
      </c>
      <c r="Q909" s="135">
        <f t="shared" si="548"/>
        <v>0</v>
      </c>
      <c r="R909" s="135">
        <f t="shared" si="548"/>
        <v>0</v>
      </c>
      <c r="S909" s="135">
        <f t="shared" si="548"/>
        <v>0</v>
      </c>
      <c r="T909" s="135">
        <f t="shared" si="548"/>
        <v>0</v>
      </c>
      <c r="U909" s="135">
        <f t="shared" si="548"/>
        <v>0</v>
      </c>
      <c r="V909" s="135">
        <f t="shared" si="548"/>
        <v>0</v>
      </c>
      <c r="W909" s="135">
        <f t="shared" si="548"/>
        <v>0</v>
      </c>
      <c r="X909" s="135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6">
        <v>39800</v>
      </c>
      <c r="E910" s="137" t="s">
        <v>322</v>
      </c>
      <c r="G910" s="43"/>
      <c r="H910" s="135"/>
      <c r="I910" s="42">
        <f>'DepExp. Class.'!G$118</f>
        <v>0</v>
      </c>
      <c r="J910" s="135">
        <f t="shared" ref="J910:X910" si="549">+J118+J382+J646</f>
        <v>0</v>
      </c>
      <c r="K910" s="135">
        <f t="shared" si="549"/>
        <v>0</v>
      </c>
      <c r="L910" s="135">
        <f t="shared" si="549"/>
        <v>0</v>
      </c>
      <c r="M910" s="135">
        <f t="shared" si="549"/>
        <v>0</v>
      </c>
      <c r="N910" s="135">
        <f t="shared" si="549"/>
        <v>0</v>
      </c>
      <c r="O910" s="135">
        <f t="shared" si="549"/>
        <v>0</v>
      </c>
      <c r="P910" s="135">
        <f t="shared" si="549"/>
        <v>0</v>
      </c>
      <c r="Q910" s="135">
        <f t="shared" si="549"/>
        <v>0</v>
      </c>
      <c r="R910" s="135">
        <f t="shared" si="549"/>
        <v>0</v>
      </c>
      <c r="S910" s="135">
        <f t="shared" si="549"/>
        <v>0</v>
      </c>
      <c r="T910" s="135">
        <f t="shared" si="549"/>
        <v>0</v>
      </c>
      <c r="U910" s="135">
        <f t="shared" si="549"/>
        <v>0</v>
      </c>
      <c r="V910" s="135">
        <f t="shared" si="549"/>
        <v>0</v>
      </c>
      <c r="W910" s="135">
        <f t="shared" si="549"/>
        <v>0</v>
      </c>
      <c r="X910" s="135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6">
        <v>39900</v>
      </c>
      <c r="E911" s="137" t="s">
        <v>323</v>
      </c>
      <c r="G911" s="43"/>
      <c r="H911" s="135"/>
      <c r="I911" s="42">
        <f>'DepExp. Class.'!G$119</f>
        <v>1438.9759999999997</v>
      </c>
      <c r="J911" s="135">
        <f t="shared" ref="J911:X911" si="550">+J119+J383+J647</f>
        <v>872.89952722325131</v>
      </c>
      <c r="K911" s="135">
        <f t="shared" si="550"/>
        <v>344.52276959795819</v>
      </c>
      <c r="L911" s="135">
        <f t="shared" si="550"/>
        <v>3.3890774739893703</v>
      </c>
      <c r="M911" s="135">
        <f t="shared" si="550"/>
        <v>111.4135392348162</v>
      </c>
      <c r="N911" s="135">
        <f t="shared" si="550"/>
        <v>106.7510864699845</v>
      </c>
      <c r="O911" s="135">
        <f t="shared" si="550"/>
        <v>0</v>
      </c>
      <c r="P911" s="135">
        <f t="shared" si="550"/>
        <v>0</v>
      </c>
      <c r="Q911" s="135">
        <f t="shared" si="550"/>
        <v>0</v>
      </c>
      <c r="R911" s="135">
        <f t="shared" si="550"/>
        <v>0</v>
      </c>
      <c r="S911" s="135">
        <f t="shared" si="550"/>
        <v>0</v>
      </c>
      <c r="T911" s="135">
        <f t="shared" si="550"/>
        <v>0</v>
      </c>
      <c r="U911" s="135">
        <f t="shared" si="550"/>
        <v>0</v>
      </c>
      <c r="V911" s="135">
        <f t="shared" si="550"/>
        <v>0</v>
      </c>
      <c r="W911" s="135">
        <f t="shared" si="550"/>
        <v>0</v>
      </c>
      <c r="X911" s="135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6">
        <v>39901</v>
      </c>
      <c r="E912" s="137" t="s">
        <v>324</v>
      </c>
      <c r="G912" s="43"/>
      <c r="H912" s="135"/>
      <c r="I912" s="42">
        <f>'DepExp. Class.'!G$120</f>
        <v>0</v>
      </c>
      <c r="J912" s="135">
        <f t="shared" ref="J912:X912" si="551">+J120+J384+J648</f>
        <v>0</v>
      </c>
      <c r="K912" s="135">
        <f t="shared" si="551"/>
        <v>0</v>
      </c>
      <c r="L912" s="135">
        <f t="shared" si="551"/>
        <v>0</v>
      </c>
      <c r="M912" s="135">
        <f t="shared" si="551"/>
        <v>0</v>
      </c>
      <c r="N912" s="135">
        <f t="shared" si="551"/>
        <v>0</v>
      </c>
      <c r="O912" s="135">
        <f t="shared" si="551"/>
        <v>0</v>
      </c>
      <c r="P912" s="135">
        <f t="shared" si="551"/>
        <v>0</v>
      </c>
      <c r="Q912" s="135">
        <f t="shared" si="551"/>
        <v>0</v>
      </c>
      <c r="R912" s="135">
        <f t="shared" si="551"/>
        <v>0</v>
      </c>
      <c r="S912" s="135">
        <f t="shared" si="551"/>
        <v>0</v>
      </c>
      <c r="T912" s="135">
        <f t="shared" si="551"/>
        <v>0</v>
      </c>
      <c r="U912" s="135">
        <f t="shared" si="551"/>
        <v>0</v>
      </c>
      <c r="V912" s="135">
        <f t="shared" si="551"/>
        <v>0</v>
      </c>
      <c r="W912" s="135">
        <f t="shared" si="551"/>
        <v>0</v>
      </c>
      <c r="X912" s="135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6">
        <v>39902</v>
      </c>
      <c r="E913" s="137" t="s">
        <v>325</v>
      </c>
      <c r="G913" s="43"/>
      <c r="H913" s="135"/>
      <c r="I913" s="42">
        <f>'DepExp. Class.'!G$121</f>
        <v>13459.885999999997</v>
      </c>
      <c r="J913" s="135">
        <f t="shared" ref="J913:X913" si="552">+J121+J385+J649</f>
        <v>8164.9229214933812</v>
      </c>
      <c r="K913" s="135">
        <f t="shared" si="552"/>
        <v>3222.5952366076872</v>
      </c>
      <c r="L913" s="135">
        <f t="shared" si="552"/>
        <v>31.700734720429587</v>
      </c>
      <c r="M913" s="135">
        <f t="shared" si="552"/>
        <v>1042.1393664363779</v>
      </c>
      <c r="N913" s="135">
        <f t="shared" si="552"/>
        <v>998.52774074212073</v>
      </c>
      <c r="O913" s="135">
        <f t="shared" si="552"/>
        <v>0</v>
      </c>
      <c r="P913" s="135">
        <f t="shared" si="552"/>
        <v>0</v>
      </c>
      <c r="Q913" s="135">
        <f t="shared" si="552"/>
        <v>0</v>
      </c>
      <c r="R913" s="135">
        <f t="shared" si="552"/>
        <v>0</v>
      </c>
      <c r="S913" s="135">
        <f t="shared" si="552"/>
        <v>0</v>
      </c>
      <c r="T913" s="135">
        <f t="shared" si="552"/>
        <v>0</v>
      </c>
      <c r="U913" s="135">
        <f t="shared" si="552"/>
        <v>0</v>
      </c>
      <c r="V913" s="135">
        <f t="shared" si="552"/>
        <v>0</v>
      </c>
      <c r="W913" s="135">
        <f t="shared" si="552"/>
        <v>0</v>
      </c>
      <c r="X913" s="135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6">
        <v>39903</v>
      </c>
      <c r="E914" s="137" t="s">
        <v>326</v>
      </c>
      <c r="G914" s="43"/>
      <c r="H914" s="135"/>
      <c r="I914" s="42">
        <f>'DepExp. Class.'!G$122</f>
        <v>0</v>
      </c>
      <c r="J914" s="135">
        <f t="shared" ref="J914:X914" si="553">+J122+J386+J650</f>
        <v>0</v>
      </c>
      <c r="K914" s="135">
        <f t="shared" si="553"/>
        <v>0</v>
      </c>
      <c r="L914" s="135">
        <f t="shared" si="553"/>
        <v>0</v>
      </c>
      <c r="M914" s="135">
        <f t="shared" si="553"/>
        <v>0</v>
      </c>
      <c r="N914" s="135">
        <f t="shared" si="553"/>
        <v>0</v>
      </c>
      <c r="O914" s="135">
        <f t="shared" si="553"/>
        <v>0</v>
      </c>
      <c r="P914" s="135">
        <f t="shared" si="553"/>
        <v>0</v>
      </c>
      <c r="Q914" s="135">
        <f t="shared" si="553"/>
        <v>0</v>
      </c>
      <c r="R914" s="135">
        <f t="shared" si="553"/>
        <v>0</v>
      </c>
      <c r="S914" s="135">
        <f t="shared" si="553"/>
        <v>0</v>
      </c>
      <c r="T914" s="135">
        <f t="shared" si="553"/>
        <v>0</v>
      </c>
      <c r="U914" s="135">
        <f t="shared" si="553"/>
        <v>0</v>
      </c>
      <c r="V914" s="135">
        <f t="shared" si="553"/>
        <v>0</v>
      </c>
      <c r="W914" s="135">
        <f t="shared" si="553"/>
        <v>0</v>
      </c>
      <c r="X914" s="135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6">
        <v>39904</v>
      </c>
      <c r="E915" s="137" t="s">
        <v>327</v>
      </c>
      <c r="G915" s="43"/>
      <c r="H915" s="135"/>
      <c r="I915" s="42">
        <f>'DepExp. Class.'!G$123</f>
        <v>0</v>
      </c>
      <c r="J915" s="135">
        <f t="shared" ref="J915:X915" si="554">+J123+J387+J651</f>
        <v>0</v>
      </c>
      <c r="K915" s="135">
        <f t="shared" si="554"/>
        <v>0</v>
      </c>
      <c r="L915" s="135">
        <f t="shared" si="554"/>
        <v>0</v>
      </c>
      <c r="M915" s="135">
        <f t="shared" si="554"/>
        <v>0</v>
      </c>
      <c r="N915" s="135">
        <f t="shared" si="554"/>
        <v>0</v>
      </c>
      <c r="O915" s="135">
        <f t="shared" si="554"/>
        <v>0</v>
      </c>
      <c r="P915" s="135">
        <f t="shared" si="554"/>
        <v>0</v>
      </c>
      <c r="Q915" s="135">
        <f t="shared" si="554"/>
        <v>0</v>
      </c>
      <c r="R915" s="135">
        <f t="shared" si="554"/>
        <v>0</v>
      </c>
      <c r="S915" s="135">
        <f t="shared" si="554"/>
        <v>0</v>
      </c>
      <c r="T915" s="135">
        <f t="shared" si="554"/>
        <v>0</v>
      </c>
      <c r="U915" s="135">
        <f t="shared" si="554"/>
        <v>0</v>
      </c>
      <c r="V915" s="135">
        <f t="shared" si="554"/>
        <v>0</v>
      </c>
      <c r="W915" s="135">
        <f t="shared" si="554"/>
        <v>0</v>
      </c>
      <c r="X915" s="135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6">
        <v>39905</v>
      </c>
      <c r="E916" s="137" t="s">
        <v>328</v>
      </c>
      <c r="G916" s="43"/>
      <c r="H916" s="135"/>
      <c r="I916" s="42">
        <f>'DepExp. Class.'!G$124</f>
        <v>357344.44602401124</v>
      </c>
      <c r="J916" s="135">
        <f t="shared" ref="J916:X916" si="555">+J124+J388+J652</f>
        <v>216769.28453998824</v>
      </c>
      <c r="K916" s="135">
        <f t="shared" si="555"/>
        <v>85556.185957681315</v>
      </c>
      <c r="L916" s="135">
        <f t="shared" si="555"/>
        <v>841.61793697406142</v>
      </c>
      <c r="M916" s="135">
        <f t="shared" si="555"/>
        <v>27667.597970667928</v>
      </c>
      <c r="N916" s="135">
        <f t="shared" si="555"/>
        <v>26509.759618699645</v>
      </c>
      <c r="O916" s="135">
        <f t="shared" si="555"/>
        <v>0</v>
      </c>
      <c r="P916" s="135">
        <f t="shared" si="555"/>
        <v>0</v>
      </c>
      <c r="Q916" s="135">
        <f t="shared" si="555"/>
        <v>0</v>
      </c>
      <c r="R916" s="135">
        <f t="shared" si="555"/>
        <v>0</v>
      </c>
      <c r="S916" s="135">
        <f t="shared" si="555"/>
        <v>0</v>
      </c>
      <c r="T916" s="135">
        <f t="shared" si="555"/>
        <v>0</v>
      </c>
      <c r="U916" s="135">
        <f t="shared" si="555"/>
        <v>0</v>
      </c>
      <c r="V916" s="135">
        <f t="shared" si="555"/>
        <v>0</v>
      </c>
      <c r="W916" s="135">
        <f t="shared" si="555"/>
        <v>0</v>
      </c>
      <c r="X916" s="135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6">
        <v>39906</v>
      </c>
      <c r="E917" s="137" t="s">
        <v>329</v>
      </c>
      <c r="G917" s="43"/>
      <c r="H917" s="135"/>
      <c r="I917" s="42">
        <f>'DepExp. Class.'!G$125</f>
        <v>0</v>
      </c>
      <c r="J917" s="135">
        <f t="shared" ref="J917:X917" si="556">+J125+J389+J653</f>
        <v>0</v>
      </c>
      <c r="K917" s="135">
        <f t="shared" si="556"/>
        <v>0</v>
      </c>
      <c r="L917" s="135">
        <f t="shared" si="556"/>
        <v>0</v>
      </c>
      <c r="M917" s="135">
        <f t="shared" si="556"/>
        <v>0</v>
      </c>
      <c r="N917" s="135">
        <f t="shared" si="556"/>
        <v>0</v>
      </c>
      <c r="O917" s="135">
        <f t="shared" si="556"/>
        <v>0</v>
      </c>
      <c r="P917" s="135">
        <f t="shared" si="556"/>
        <v>0</v>
      </c>
      <c r="Q917" s="135">
        <f t="shared" si="556"/>
        <v>0</v>
      </c>
      <c r="R917" s="135">
        <f t="shared" si="556"/>
        <v>0</v>
      </c>
      <c r="S917" s="135">
        <f t="shared" si="556"/>
        <v>0</v>
      </c>
      <c r="T917" s="135">
        <f t="shared" si="556"/>
        <v>0</v>
      </c>
      <c r="U917" s="135">
        <f t="shared" si="556"/>
        <v>0</v>
      </c>
      <c r="V917" s="135">
        <f t="shared" si="556"/>
        <v>0</v>
      </c>
      <c r="W917" s="135">
        <f t="shared" si="556"/>
        <v>0</v>
      </c>
      <c r="X917" s="135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6">
        <v>39907</v>
      </c>
      <c r="E918" s="137" t="s">
        <v>330</v>
      </c>
      <c r="G918" s="43"/>
      <c r="H918" s="135"/>
      <c r="I918" s="42">
        <f>'DepExp. Class.'!G$126</f>
        <v>0</v>
      </c>
      <c r="J918" s="135">
        <f t="shared" ref="J918:X918" si="557">+J126+J390+J654</f>
        <v>0</v>
      </c>
      <c r="K918" s="135">
        <f t="shared" si="557"/>
        <v>0</v>
      </c>
      <c r="L918" s="135">
        <f t="shared" si="557"/>
        <v>0</v>
      </c>
      <c r="M918" s="135">
        <f t="shared" si="557"/>
        <v>0</v>
      </c>
      <c r="N918" s="135">
        <f t="shared" si="557"/>
        <v>0</v>
      </c>
      <c r="O918" s="135">
        <f t="shared" si="557"/>
        <v>0</v>
      </c>
      <c r="P918" s="135">
        <f t="shared" si="557"/>
        <v>0</v>
      </c>
      <c r="Q918" s="135">
        <f t="shared" si="557"/>
        <v>0</v>
      </c>
      <c r="R918" s="135">
        <f t="shared" si="557"/>
        <v>0</v>
      </c>
      <c r="S918" s="135">
        <f t="shared" si="557"/>
        <v>0</v>
      </c>
      <c r="T918" s="135">
        <f t="shared" si="557"/>
        <v>0</v>
      </c>
      <c r="U918" s="135">
        <f t="shared" si="557"/>
        <v>0</v>
      </c>
      <c r="V918" s="135">
        <f t="shared" si="557"/>
        <v>0</v>
      </c>
      <c r="W918" s="135">
        <f t="shared" si="557"/>
        <v>0</v>
      </c>
      <c r="X918" s="135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6">
        <v>39908</v>
      </c>
      <c r="E919" s="137" t="s">
        <v>331</v>
      </c>
      <c r="G919" s="43"/>
      <c r="H919" s="135"/>
      <c r="I919" s="42">
        <f>'DepExp. Class.'!G$127</f>
        <v>2059.6097902500001</v>
      </c>
      <c r="J919" s="135">
        <f t="shared" ref="J919:X919" si="558">+J127+J391+J655</f>
        <v>1249.3831809381154</v>
      </c>
      <c r="K919" s="135">
        <f t="shared" si="558"/>
        <v>493.11626408501598</v>
      </c>
      <c r="L919" s="135">
        <f t="shared" si="558"/>
        <v>4.8507946938268942</v>
      </c>
      <c r="M919" s="135">
        <f t="shared" si="558"/>
        <v>159.46646516302567</v>
      </c>
      <c r="N919" s="135">
        <f t="shared" si="558"/>
        <v>152.79308537001623</v>
      </c>
      <c r="O919" s="135">
        <f t="shared" si="558"/>
        <v>0</v>
      </c>
      <c r="P919" s="135">
        <f t="shared" si="558"/>
        <v>0</v>
      </c>
      <c r="Q919" s="135">
        <f t="shared" si="558"/>
        <v>0</v>
      </c>
      <c r="R919" s="135">
        <f t="shared" si="558"/>
        <v>0</v>
      </c>
      <c r="S919" s="135">
        <f t="shared" si="558"/>
        <v>0</v>
      </c>
      <c r="T919" s="135">
        <f t="shared" si="558"/>
        <v>0</v>
      </c>
      <c r="U919" s="135">
        <f t="shared" si="558"/>
        <v>0</v>
      </c>
      <c r="V919" s="135">
        <f t="shared" si="558"/>
        <v>0</v>
      </c>
      <c r="W919" s="135">
        <f t="shared" si="558"/>
        <v>0</v>
      </c>
      <c r="X919" s="135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6">
        <v>40600</v>
      </c>
      <c r="E920" s="137" t="s">
        <v>614</v>
      </c>
      <c r="G920" s="43"/>
      <c r="H920" s="135"/>
      <c r="I920" s="42">
        <f>'DepExp. Class.'!G$128</f>
        <v>49581.120000000017</v>
      </c>
      <c r="J920" s="135">
        <f t="shared" ref="J920:X920" si="559">+J128+J392+J656</f>
        <v>30076.482309085986</v>
      </c>
      <c r="K920" s="135">
        <f t="shared" si="559"/>
        <v>11870.819792803164</v>
      </c>
      <c r="L920" s="135">
        <f t="shared" si="559"/>
        <v>116.77349512928912</v>
      </c>
      <c r="M920" s="135">
        <f t="shared" si="559"/>
        <v>3838.846553678542</v>
      </c>
      <c r="N920" s="135">
        <f t="shared" si="559"/>
        <v>3678.1978493030329</v>
      </c>
      <c r="O920" s="135">
        <f t="shared" si="559"/>
        <v>0</v>
      </c>
      <c r="P920" s="135">
        <f t="shared" si="559"/>
        <v>0</v>
      </c>
      <c r="Q920" s="135">
        <f t="shared" si="559"/>
        <v>0</v>
      </c>
      <c r="R920" s="135">
        <f t="shared" si="559"/>
        <v>0</v>
      </c>
      <c r="S920" s="135">
        <f t="shared" si="559"/>
        <v>0</v>
      </c>
      <c r="T920" s="135">
        <f t="shared" si="559"/>
        <v>0</v>
      </c>
      <c r="U920" s="135">
        <f t="shared" si="559"/>
        <v>0</v>
      </c>
      <c r="V920" s="135">
        <f t="shared" si="559"/>
        <v>0</v>
      </c>
      <c r="W920" s="135">
        <f t="shared" si="559"/>
        <v>0</v>
      </c>
      <c r="X920" s="135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6"/>
      <c r="E921" s="137"/>
      <c r="G921" s="43"/>
      <c r="H921" s="135"/>
      <c r="I921" s="42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5"/>
      <c r="I923" s="42">
        <f>'DepExp. Class.'!G$131</f>
        <v>1529682.9817229791</v>
      </c>
      <c r="J923" s="135">
        <f>+J131+J395+J659</f>
        <v>927923.43412777013</v>
      </c>
      <c r="K923" s="135">
        <f t="shared" ref="K923:X923" si="560">+K131+K395+K659</f>
        <v>366240.03282199538</v>
      </c>
      <c r="L923" s="135">
        <f t="shared" si="560"/>
        <v>3602.7106329099597</v>
      </c>
      <c r="M923" s="135">
        <f t="shared" si="560"/>
        <v>118436.57913754208</v>
      </c>
      <c r="N923" s="135">
        <f t="shared" si="560"/>
        <v>113480.22500276133</v>
      </c>
      <c r="O923" s="135">
        <f t="shared" si="560"/>
        <v>0</v>
      </c>
      <c r="P923" s="135">
        <f t="shared" si="560"/>
        <v>0</v>
      </c>
      <c r="Q923" s="135">
        <f t="shared" si="560"/>
        <v>0</v>
      </c>
      <c r="R923" s="135">
        <f t="shared" si="560"/>
        <v>0</v>
      </c>
      <c r="S923" s="135">
        <f t="shared" si="560"/>
        <v>0</v>
      </c>
      <c r="T923" s="135">
        <f t="shared" si="560"/>
        <v>0</v>
      </c>
      <c r="U923" s="135">
        <f t="shared" si="560"/>
        <v>0</v>
      </c>
      <c r="V923" s="135">
        <f t="shared" si="560"/>
        <v>0</v>
      </c>
      <c r="W923" s="135">
        <f t="shared" si="560"/>
        <v>0</v>
      </c>
      <c r="X923" s="135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1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367</v>
      </c>
      <c r="E925" s="44"/>
      <c r="G925" s="43"/>
      <c r="H925" s="44"/>
      <c r="I925" s="42">
        <f>'DepExp. Class.'!G$133</f>
        <v>20916788.167626321</v>
      </c>
      <c r="J925" s="135">
        <f>+J133+J397+J661</f>
        <v>13302254.389222294</v>
      </c>
      <c r="K925" s="135">
        <f t="shared" ref="K925:X925" si="561">+K133+K397+K661</f>
        <v>5143738.5843591224</v>
      </c>
      <c r="L925" s="135">
        <f t="shared" si="561"/>
        <v>41467.023753987014</v>
      </c>
      <c r="M925" s="135">
        <f t="shared" si="561"/>
        <v>1252219.3620701509</v>
      </c>
      <c r="N925" s="135">
        <f t="shared" si="561"/>
        <v>1177108.8082207635</v>
      </c>
      <c r="O925" s="135">
        <f t="shared" si="561"/>
        <v>0</v>
      </c>
      <c r="P925" s="135">
        <f t="shared" si="561"/>
        <v>0</v>
      </c>
      <c r="Q925" s="135">
        <f t="shared" si="561"/>
        <v>0</v>
      </c>
      <c r="R925" s="135">
        <f t="shared" si="561"/>
        <v>0</v>
      </c>
      <c r="S925" s="135">
        <f t="shared" si="561"/>
        <v>0</v>
      </c>
      <c r="T925" s="135">
        <f t="shared" si="561"/>
        <v>0</v>
      </c>
      <c r="U925" s="135">
        <f t="shared" si="561"/>
        <v>0</v>
      </c>
      <c r="V925" s="135">
        <f t="shared" si="561"/>
        <v>0</v>
      </c>
      <c r="W925" s="135">
        <f t="shared" si="561"/>
        <v>0</v>
      </c>
      <c r="X925" s="135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1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358</v>
      </c>
      <c r="E927" s="44"/>
      <c r="G927" s="43"/>
      <c r="H927" s="135"/>
      <c r="I927" s="42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5"/>
      <c r="I928" s="42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333</v>
      </c>
      <c r="E929" s="44"/>
      <c r="G929" s="43"/>
      <c r="H929" s="135"/>
      <c r="I929" s="42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5"/>
      <c r="I930" s="42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6">
        <v>30100</v>
      </c>
      <c r="D931" s="44"/>
      <c r="E931" s="137" t="s">
        <v>334</v>
      </c>
      <c r="G931" s="43"/>
      <c r="H931" s="135"/>
      <c r="I931" s="42">
        <f>'DepExp. Class.'!G$139</f>
        <v>0</v>
      </c>
      <c r="J931" s="135">
        <f t="shared" ref="J931:X931" si="562">+J139+J403+J667</f>
        <v>0</v>
      </c>
      <c r="K931" s="135">
        <f t="shared" si="562"/>
        <v>0</v>
      </c>
      <c r="L931" s="135">
        <f t="shared" si="562"/>
        <v>0</v>
      </c>
      <c r="M931" s="135">
        <f t="shared" si="562"/>
        <v>0</v>
      </c>
      <c r="N931" s="135">
        <f t="shared" si="562"/>
        <v>0</v>
      </c>
      <c r="O931" s="135">
        <f t="shared" si="562"/>
        <v>0</v>
      </c>
      <c r="P931" s="135">
        <f t="shared" si="562"/>
        <v>0</v>
      </c>
      <c r="Q931" s="135">
        <f t="shared" si="562"/>
        <v>0</v>
      </c>
      <c r="R931" s="135">
        <f t="shared" si="562"/>
        <v>0</v>
      </c>
      <c r="S931" s="135">
        <f t="shared" si="562"/>
        <v>0</v>
      </c>
      <c r="T931" s="135">
        <f t="shared" si="562"/>
        <v>0</v>
      </c>
      <c r="U931" s="135">
        <f t="shared" si="562"/>
        <v>0</v>
      </c>
      <c r="V931" s="135">
        <f t="shared" si="562"/>
        <v>0</v>
      </c>
      <c r="W931" s="135">
        <f t="shared" si="562"/>
        <v>0</v>
      </c>
      <c r="X931" s="135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6">
        <v>30200</v>
      </c>
      <c r="D932" s="44"/>
      <c r="E932" s="137" t="s">
        <v>196</v>
      </c>
      <c r="G932" s="43"/>
      <c r="H932" s="135"/>
      <c r="I932" s="42">
        <f>'DepExp. Class.'!G$140</f>
        <v>0</v>
      </c>
      <c r="J932" s="135">
        <f t="shared" ref="J932:X932" si="563">+J140+J404+J668</f>
        <v>0</v>
      </c>
      <c r="K932" s="135">
        <f t="shared" si="563"/>
        <v>0</v>
      </c>
      <c r="L932" s="135">
        <f t="shared" si="563"/>
        <v>0</v>
      </c>
      <c r="M932" s="135">
        <f t="shared" si="563"/>
        <v>0</v>
      </c>
      <c r="N932" s="135">
        <f t="shared" si="563"/>
        <v>0</v>
      </c>
      <c r="O932" s="135">
        <f t="shared" si="563"/>
        <v>0</v>
      </c>
      <c r="P932" s="135">
        <f t="shared" si="563"/>
        <v>0</v>
      </c>
      <c r="Q932" s="135">
        <f t="shared" si="563"/>
        <v>0</v>
      </c>
      <c r="R932" s="135">
        <f t="shared" si="563"/>
        <v>0</v>
      </c>
      <c r="S932" s="135">
        <f t="shared" si="563"/>
        <v>0</v>
      </c>
      <c r="T932" s="135">
        <f t="shared" si="563"/>
        <v>0</v>
      </c>
      <c r="U932" s="135">
        <f t="shared" si="563"/>
        <v>0</v>
      </c>
      <c r="V932" s="135">
        <f t="shared" si="563"/>
        <v>0</v>
      </c>
      <c r="W932" s="135">
        <f t="shared" si="563"/>
        <v>0</v>
      </c>
      <c r="X932" s="135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8">
        <v>30300</v>
      </c>
      <c r="D933" s="44"/>
      <c r="E933" s="137" t="s">
        <v>335</v>
      </c>
      <c r="G933" s="43"/>
      <c r="H933" s="135"/>
      <c r="I933" s="42">
        <f>'DepExp. Class.'!G$141</f>
        <v>0</v>
      </c>
      <c r="J933" s="135">
        <f t="shared" ref="J933:X933" si="565">+J141+J405+J669</f>
        <v>0</v>
      </c>
      <c r="K933" s="135">
        <f t="shared" si="565"/>
        <v>0</v>
      </c>
      <c r="L933" s="135">
        <f t="shared" si="565"/>
        <v>0</v>
      </c>
      <c r="M933" s="135">
        <f t="shared" si="565"/>
        <v>0</v>
      </c>
      <c r="N933" s="135">
        <f t="shared" si="565"/>
        <v>0</v>
      </c>
      <c r="O933" s="135">
        <f t="shared" si="565"/>
        <v>0</v>
      </c>
      <c r="P933" s="135">
        <f t="shared" si="565"/>
        <v>0</v>
      </c>
      <c r="Q933" s="135">
        <f t="shared" si="565"/>
        <v>0</v>
      </c>
      <c r="R933" s="135">
        <f t="shared" si="565"/>
        <v>0</v>
      </c>
      <c r="S933" s="135">
        <f t="shared" si="565"/>
        <v>0</v>
      </c>
      <c r="T933" s="135">
        <f t="shared" si="565"/>
        <v>0</v>
      </c>
      <c r="U933" s="135">
        <f t="shared" si="565"/>
        <v>0</v>
      </c>
      <c r="V933" s="135">
        <f t="shared" si="565"/>
        <v>0</v>
      </c>
      <c r="W933" s="135">
        <f t="shared" si="565"/>
        <v>0</v>
      </c>
      <c r="X933" s="135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5"/>
      <c r="I934" s="42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336</v>
      </c>
      <c r="E935" s="44"/>
      <c r="G935" s="43"/>
      <c r="H935" s="135"/>
      <c r="I935" s="42">
        <f>'DepExp. Class.'!G$143</f>
        <v>0</v>
      </c>
      <c r="J935" s="135">
        <f>+J143+J407+J671</f>
        <v>0</v>
      </c>
      <c r="K935" s="135">
        <f t="shared" ref="K935:X935" si="566">+K143+K407+K671</f>
        <v>0</v>
      </c>
      <c r="L935" s="135">
        <f t="shared" si="566"/>
        <v>0</v>
      </c>
      <c r="M935" s="135">
        <f t="shared" si="566"/>
        <v>0</v>
      </c>
      <c r="N935" s="135">
        <f t="shared" si="566"/>
        <v>0</v>
      </c>
      <c r="O935" s="135">
        <f t="shared" si="566"/>
        <v>0</v>
      </c>
      <c r="P935" s="135">
        <f t="shared" si="566"/>
        <v>0</v>
      </c>
      <c r="Q935" s="135">
        <f t="shared" si="566"/>
        <v>0</v>
      </c>
      <c r="R935" s="135">
        <f t="shared" si="566"/>
        <v>0</v>
      </c>
      <c r="S935" s="135">
        <f t="shared" si="566"/>
        <v>0</v>
      </c>
      <c r="T935" s="135">
        <f t="shared" si="566"/>
        <v>0</v>
      </c>
      <c r="U935" s="135">
        <f t="shared" si="566"/>
        <v>0</v>
      </c>
      <c r="V935" s="135">
        <f t="shared" si="566"/>
        <v>0</v>
      </c>
      <c r="W935" s="135">
        <f t="shared" si="566"/>
        <v>0</v>
      </c>
      <c r="X935" s="135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5"/>
      <c r="I936" s="42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5"/>
      <c r="I937" s="42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5"/>
      <c r="I938" s="42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1">
        <v>37400</v>
      </c>
      <c r="E939" s="137" t="s">
        <v>125</v>
      </c>
      <c r="G939" s="43"/>
      <c r="H939" s="135"/>
      <c r="I939" s="42">
        <f>'DepExp. Class.'!G$147</f>
        <v>0</v>
      </c>
      <c r="J939" s="135">
        <f t="shared" ref="J939:X939" si="567">+J147+J411+J675</f>
        <v>0</v>
      </c>
      <c r="K939" s="135">
        <f t="shared" si="567"/>
        <v>0</v>
      </c>
      <c r="L939" s="135">
        <f t="shared" si="567"/>
        <v>0</v>
      </c>
      <c r="M939" s="135">
        <f t="shared" si="567"/>
        <v>0</v>
      </c>
      <c r="N939" s="135">
        <f t="shared" si="567"/>
        <v>0</v>
      </c>
      <c r="O939" s="135">
        <f t="shared" si="567"/>
        <v>0</v>
      </c>
      <c r="P939" s="135">
        <f t="shared" si="567"/>
        <v>0</v>
      </c>
      <c r="Q939" s="135">
        <f t="shared" si="567"/>
        <v>0</v>
      </c>
      <c r="R939" s="135">
        <f t="shared" si="567"/>
        <v>0</v>
      </c>
      <c r="S939" s="135">
        <f t="shared" si="567"/>
        <v>0</v>
      </c>
      <c r="T939" s="135">
        <f t="shared" si="567"/>
        <v>0</v>
      </c>
      <c r="U939" s="135">
        <f t="shared" si="567"/>
        <v>0</v>
      </c>
      <c r="V939" s="135">
        <f t="shared" si="567"/>
        <v>0</v>
      </c>
      <c r="W939" s="135">
        <f t="shared" si="567"/>
        <v>0</v>
      </c>
      <c r="X939" s="135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1">
        <v>39001</v>
      </c>
      <c r="E940" s="137" t="s">
        <v>302</v>
      </c>
      <c r="G940" s="43"/>
      <c r="H940" s="135"/>
      <c r="I940" s="42">
        <f>'DepExp. Class.'!G$148</f>
        <v>2415.2172486107283</v>
      </c>
      <c r="J940" s="135">
        <f t="shared" ref="J940:X940" si="569">+J148+J412+J676</f>
        <v>1465.0987886203434</v>
      </c>
      <c r="K940" s="135">
        <f t="shared" si="569"/>
        <v>578.2565766712778</v>
      </c>
      <c r="L940" s="135">
        <f t="shared" si="569"/>
        <v>5.6883216760093331</v>
      </c>
      <c r="M940" s="135">
        <f t="shared" si="569"/>
        <v>186.99957587110299</v>
      </c>
      <c r="N940" s="135">
        <f t="shared" si="569"/>
        <v>179.17398577199481</v>
      </c>
      <c r="O940" s="135">
        <f t="shared" si="569"/>
        <v>0</v>
      </c>
      <c r="P940" s="135">
        <f t="shared" si="569"/>
        <v>0</v>
      </c>
      <c r="Q940" s="135">
        <f t="shared" si="569"/>
        <v>0</v>
      </c>
      <c r="R940" s="135">
        <f t="shared" si="569"/>
        <v>0</v>
      </c>
      <c r="S940" s="135">
        <f t="shared" si="569"/>
        <v>0</v>
      </c>
      <c r="T940" s="135">
        <f t="shared" si="569"/>
        <v>0</v>
      </c>
      <c r="U940" s="135">
        <f t="shared" si="569"/>
        <v>0</v>
      </c>
      <c r="V940" s="135">
        <f t="shared" si="569"/>
        <v>0</v>
      </c>
      <c r="W940" s="135">
        <f t="shared" si="569"/>
        <v>0</v>
      </c>
      <c r="X940" s="135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1">
        <v>36602</v>
      </c>
      <c r="E941" s="137" t="s">
        <v>149</v>
      </c>
      <c r="G941" s="43"/>
      <c r="H941" s="135"/>
      <c r="I941" s="42">
        <f>'DepExp. Class.'!G$149</f>
        <v>0</v>
      </c>
      <c r="J941" s="135">
        <f t="shared" ref="J941:X941" si="570">+J149+J413+J677</f>
        <v>0</v>
      </c>
      <c r="K941" s="135">
        <f t="shared" si="570"/>
        <v>0</v>
      </c>
      <c r="L941" s="135">
        <f t="shared" si="570"/>
        <v>0</v>
      </c>
      <c r="M941" s="135">
        <f t="shared" si="570"/>
        <v>0</v>
      </c>
      <c r="N941" s="135">
        <f t="shared" si="570"/>
        <v>0</v>
      </c>
      <c r="O941" s="135">
        <f t="shared" si="570"/>
        <v>0</v>
      </c>
      <c r="P941" s="135">
        <f t="shared" si="570"/>
        <v>0</v>
      </c>
      <c r="Q941" s="135">
        <f t="shared" si="570"/>
        <v>0</v>
      </c>
      <c r="R941" s="135">
        <f t="shared" si="570"/>
        <v>0</v>
      </c>
      <c r="S941" s="135">
        <f t="shared" si="570"/>
        <v>0</v>
      </c>
      <c r="T941" s="135">
        <f t="shared" si="570"/>
        <v>0</v>
      </c>
      <c r="U941" s="135">
        <f t="shared" si="570"/>
        <v>0</v>
      </c>
      <c r="V941" s="135">
        <f t="shared" si="570"/>
        <v>0</v>
      </c>
      <c r="W941" s="135">
        <f t="shared" si="570"/>
        <v>0</v>
      </c>
      <c r="X941" s="135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1">
        <v>38900</v>
      </c>
      <c r="E942" s="137" t="s">
        <v>125</v>
      </c>
      <c r="G942" s="43"/>
      <c r="H942" s="135"/>
      <c r="I942" s="42">
        <f>'DepExp. Class.'!G$150</f>
        <v>0</v>
      </c>
      <c r="J942" s="135">
        <f t="shared" ref="J942:X942" si="571">+J150+J414+J678</f>
        <v>0</v>
      </c>
      <c r="K942" s="135">
        <f t="shared" si="571"/>
        <v>0</v>
      </c>
      <c r="L942" s="135">
        <f t="shared" si="571"/>
        <v>0</v>
      </c>
      <c r="M942" s="135">
        <f t="shared" si="571"/>
        <v>0</v>
      </c>
      <c r="N942" s="135">
        <f t="shared" si="571"/>
        <v>0</v>
      </c>
      <c r="O942" s="135">
        <f t="shared" si="571"/>
        <v>0</v>
      </c>
      <c r="P942" s="135">
        <f t="shared" si="571"/>
        <v>0</v>
      </c>
      <c r="Q942" s="135">
        <f t="shared" si="571"/>
        <v>0</v>
      </c>
      <c r="R942" s="135">
        <f t="shared" si="571"/>
        <v>0</v>
      </c>
      <c r="S942" s="135">
        <f t="shared" si="571"/>
        <v>0</v>
      </c>
      <c r="T942" s="135">
        <f t="shared" si="571"/>
        <v>0</v>
      </c>
      <c r="U942" s="135">
        <f t="shared" si="571"/>
        <v>0</v>
      </c>
      <c r="V942" s="135">
        <f t="shared" si="571"/>
        <v>0</v>
      </c>
      <c r="W942" s="135">
        <f t="shared" si="571"/>
        <v>0</v>
      </c>
      <c r="X942" s="135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1">
        <v>39004</v>
      </c>
      <c r="E943" s="137" t="s">
        <v>304</v>
      </c>
      <c r="G943" s="43"/>
      <c r="H943" s="135"/>
      <c r="I943" s="42">
        <f>'DepExp. Class.'!G$151</f>
        <v>566.65474700628852</v>
      </c>
      <c r="J943" s="135">
        <f t="shared" ref="J943:X943" si="572">+J151+J415+J679</f>
        <v>343.7393401700935</v>
      </c>
      <c r="K943" s="135">
        <f t="shared" si="572"/>
        <v>135.66971432771419</v>
      </c>
      <c r="L943" s="135">
        <f t="shared" si="572"/>
        <v>1.3345857322208003</v>
      </c>
      <c r="M943" s="135">
        <f t="shared" si="572"/>
        <v>43.873567653789905</v>
      </c>
      <c r="N943" s="135">
        <f t="shared" si="572"/>
        <v>42.037539122470086</v>
      </c>
      <c r="O943" s="135">
        <f t="shared" si="572"/>
        <v>0</v>
      </c>
      <c r="P943" s="135">
        <f t="shared" si="572"/>
        <v>0</v>
      </c>
      <c r="Q943" s="135">
        <f t="shared" si="572"/>
        <v>0</v>
      </c>
      <c r="R943" s="135">
        <f t="shared" si="572"/>
        <v>0</v>
      </c>
      <c r="S943" s="135">
        <f t="shared" si="572"/>
        <v>0</v>
      </c>
      <c r="T943" s="135">
        <f t="shared" si="572"/>
        <v>0</v>
      </c>
      <c r="U943" s="135">
        <f t="shared" si="572"/>
        <v>0</v>
      </c>
      <c r="V943" s="135">
        <f t="shared" si="572"/>
        <v>0</v>
      </c>
      <c r="W943" s="135">
        <f t="shared" si="572"/>
        <v>0</v>
      </c>
      <c r="X943" s="135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1">
        <v>39009</v>
      </c>
      <c r="E944" s="137" t="s">
        <v>305</v>
      </c>
      <c r="G944" s="43"/>
      <c r="H944" s="135"/>
      <c r="I944" s="42">
        <f>'DepExp. Class.'!G$152</f>
        <v>0</v>
      </c>
      <c r="J944" s="135">
        <f t="shared" ref="J944:X944" si="573">+J152+J416+J680</f>
        <v>0</v>
      </c>
      <c r="K944" s="135">
        <f t="shared" si="573"/>
        <v>0</v>
      </c>
      <c r="L944" s="135">
        <f t="shared" si="573"/>
        <v>0</v>
      </c>
      <c r="M944" s="135">
        <f t="shared" si="573"/>
        <v>0</v>
      </c>
      <c r="N944" s="135">
        <f t="shared" si="573"/>
        <v>0</v>
      </c>
      <c r="O944" s="135">
        <f t="shared" si="573"/>
        <v>0</v>
      </c>
      <c r="P944" s="135">
        <f t="shared" si="573"/>
        <v>0</v>
      </c>
      <c r="Q944" s="135">
        <f t="shared" si="573"/>
        <v>0</v>
      </c>
      <c r="R944" s="135">
        <f t="shared" si="573"/>
        <v>0</v>
      </c>
      <c r="S944" s="135">
        <f t="shared" si="573"/>
        <v>0</v>
      </c>
      <c r="T944" s="135">
        <f t="shared" si="573"/>
        <v>0</v>
      </c>
      <c r="U944" s="135">
        <f t="shared" si="573"/>
        <v>0</v>
      </c>
      <c r="V944" s="135">
        <f t="shared" si="573"/>
        <v>0</v>
      </c>
      <c r="W944" s="135">
        <f t="shared" si="573"/>
        <v>0</v>
      </c>
      <c r="X944" s="135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1">
        <v>39100</v>
      </c>
      <c r="E945" s="137" t="s">
        <v>306</v>
      </c>
      <c r="G945" s="43"/>
      <c r="H945" s="135"/>
      <c r="I945" s="42">
        <f>'DepExp. Class.'!G$153</f>
        <v>0</v>
      </c>
      <c r="J945" s="135">
        <f t="shared" ref="J945:X945" si="574">+J153+J417+J681</f>
        <v>0</v>
      </c>
      <c r="K945" s="135">
        <f t="shared" si="574"/>
        <v>0</v>
      </c>
      <c r="L945" s="135">
        <f t="shared" si="574"/>
        <v>0</v>
      </c>
      <c r="M945" s="135">
        <f t="shared" si="574"/>
        <v>0</v>
      </c>
      <c r="N945" s="135">
        <f t="shared" si="574"/>
        <v>0</v>
      </c>
      <c r="O945" s="135">
        <f t="shared" si="574"/>
        <v>0</v>
      </c>
      <c r="P945" s="135">
        <f t="shared" si="574"/>
        <v>0</v>
      </c>
      <c r="Q945" s="135">
        <f t="shared" si="574"/>
        <v>0</v>
      </c>
      <c r="R945" s="135">
        <f t="shared" si="574"/>
        <v>0</v>
      </c>
      <c r="S945" s="135">
        <f t="shared" si="574"/>
        <v>0</v>
      </c>
      <c r="T945" s="135">
        <f t="shared" si="574"/>
        <v>0</v>
      </c>
      <c r="U945" s="135">
        <f t="shared" si="574"/>
        <v>0</v>
      </c>
      <c r="V945" s="135">
        <f t="shared" si="574"/>
        <v>0</v>
      </c>
      <c r="W945" s="135">
        <f t="shared" si="574"/>
        <v>0</v>
      </c>
      <c r="X945" s="135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1">
        <v>39102</v>
      </c>
      <c r="E946" s="137" t="s">
        <v>307</v>
      </c>
      <c r="G946" s="43"/>
      <c r="H946" s="135"/>
      <c r="I946" s="42">
        <f>'DepExp. Class.'!G$154</f>
        <v>0</v>
      </c>
      <c r="J946" s="135">
        <f t="shared" ref="J946:X946" si="575">+J154+J418+J682</f>
        <v>0</v>
      </c>
      <c r="K946" s="135">
        <f t="shared" si="575"/>
        <v>0</v>
      </c>
      <c r="L946" s="135">
        <f t="shared" si="575"/>
        <v>0</v>
      </c>
      <c r="M946" s="135">
        <f t="shared" si="575"/>
        <v>0</v>
      </c>
      <c r="N946" s="135">
        <f t="shared" si="575"/>
        <v>0</v>
      </c>
      <c r="O946" s="135">
        <f t="shared" si="575"/>
        <v>0</v>
      </c>
      <c r="P946" s="135">
        <f t="shared" si="575"/>
        <v>0</v>
      </c>
      <c r="Q946" s="135">
        <f t="shared" si="575"/>
        <v>0</v>
      </c>
      <c r="R946" s="135">
        <f t="shared" si="575"/>
        <v>0</v>
      </c>
      <c r="S946" s="135">
        <f t="shared" si="575"/>
        <v>0</v>
      </c>
      <c r="T946" s="135">
        <f t="shared" si="575"/>
        <v>0</v>
      </c>
      <c r="U946" s="135">
        <f t="shared" si="575"/>
        <v>0</v>
      </c>
      <c r="V946" s="135">
        <f t="shared" si="575"/>
        <v>0</v>
      </c>
      <c r="W946" s="135">
        <f t="shared" si="575"/>
        <v>0</v>
      </c>
      <c r="X946" s="135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1">
        <v>39103</v>
      </c>
      <c r="E947" s="137" t="s">
        <v>308</v>
      </c>
      <c r="G947" s="43"/>
      <c r="H947" s="135"/>
      <c r="I947" s="42">
        <f>'DepExp. Class.'!G$155</f>
        <v>0</v>
      </c>
      <c r="J947" s="135">
        <f t="shared" ref="J947:X947" si="576">+J155+J419+J683</f>
        <v>0</v>
      </c>
      <c r="K947" s="135">
        <f t="shared" si="576"/>
        <v>0</v>
      </c>
      <c r="L947" s="135">
        <f t="shared" si="576"/>
        <v>0</v>
      </c>
      <c r="M947" s="135">
        <f t="shared" si="576"/>
        <v>0</v>
      </c>
      <c r="N947" s="135">
        <f t="shared" si="576"/>
        <v>0</v>
      </c>
      <c r="O947" s="135">
        <f t="shared" si="576"/>
        <v>0</v>
      </c>
      <c r="P947" s="135">
        <f t="shared" si="576"/>
        <v>0</v>
      </c>
      <c r="Q947" s="135">
        <f t="shared" si="576"/>
        <v>0</v>
      </c>
      <c r="R947" s="135">
        <f t="shared" si="576"/>
        <v>0</v>
      </c>
      <c r="S947" s="135">
        <f t="shared" si="576"/>
        <v>0</v>
      </c>
      <c r="T947" s="135">
        <f t="shared" si="576"/>
        <v>0</v>
      </c>
      <c r="U947" s="135">
        <f t="shared" si="576"/>
        <v>0</v>
      </c>
      <c r="V947" s="135">
        <f t="shared" si="576"/>
        <v>0</v>
      </c>
      <c r="W947" s="135">
        <f t="shared" si="576"/>
        <v>0</v>
      </c>
      <c r="X947" s="135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1">
        <v>39200</v>
      </c>
      <c r="E948" s="137" t="s">
        <v>309</v>
      </c>
      <c r="G948" s="43"/>
      <c r="H948" s="135"/>
      <c r="I948" s="42">
        <f>'DepExp. Class.'!G$156</f>
        <v>417.68215485653025</v>
      </c>
      <c r="J948" s="135">
        <f t="shared" ref="J948:X948" si="577">+J156+J420+J684</f>
        <v>253.37083836273447</v>
      </c>
      <c r="K948" s="135">
        <f t="shared" si="577"/>
        <v>100.00237168848896</v>
      </c>
      <c r="L948" s="135">
        <f t="shared" si="577"/>
        <v>0.98372535908285252</v>
      </c>
      <c r="M948" s="135">
        <f t="shared" si="577"/>
        <v>32.339279562543517</v>
      </c>
      <c r="N948" s="135">
        <f t="shared" si="577"/>
        <v>30.98593988368043</v>
      </c>
      <c r="O948" s="135">
        <f t="shared" si="577"/>
        <v>0</v>
      </c>
      <c r="P948" s="135">
        <f t="shared" si="577"/>
        <v>0</v>
      </c>
      <c r="Q948" s="135">
        <f t="shared" si="577"/>
        <v>0</v>
      </c>
      <c r="R948" s="135">
        <f t="shared" si="577"/>
        <v>0</v>
      </c>
      <c r="S948" s="135">
        <f t="shared" si="577"/>
        <v>0</v>
      </c>
      <c r="T948" s="135">
        <f t="shared" si="577"/>
        <v>0</v>
      </c>
      <c r="U948" s="135">
        <f t="shared" si="577"/>
        <v>0</v>
      </c>
      <c r="V948" s="135">
        <f t="shared" si="577"/>
        <v>0</v>
      </c>
      <c r="W948" s="135">
        <f t="shared" si="577"/>
        <v>0</v>
      </c>
      <c r="X948" s="135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1">
        <v>39201</v>
      </c>
      <c r="E949" s="137" t="s">
        <v>310</v>
      </c>
      <c r="G949" s="43"/>
      <c r="H949" s="135"/>
      <c r="I949" s="42">
        <f>'DepExp. Class.'!G$157</f>
        <v>0</v>
      </c>
      <c r="J949" s="135">
        <f t="shared" ref="J949:X949" si="578">+J157+J421+J685</f>
        <v>0</v>
      </c>
      <c r="K949" s="135">
        <f t="shared" si="578"/>
        <v>0</v>
      </c>
      <c r="L949" s="135">
        <f t="shared" si="578"/>
        <v>0</v>
      </c>
      <c r="M949" s="135">
        <f t="shared" si="578"/>
        <v>0</v>
      </c>
      <c r="N949" s="135">
        <f t="shared" si="578"/>
        <v>0</v>
      </c>
      <c r="O949" s="135">
        <f t="shared" si="578"/>
        <v>0</v>
      </c>
      <c r="P949" s="135">
        <f t="shared" si="578"/>
        <v>0</v>
      </c>
      <c r="Q949" s="135">
        <f t="shared" si="578"/>
        <v>0</v>
      </c>
      <c r="R949" s="135">
        <f t="shared" si="578"/>
        <v>0</v>
      </c>
      <c r="S949" s="135">
        <f t="shared" si="578"/>
        <v>0</v>
      </c>
      <c r="T949" s="135">
        <f t="shared" si="578"/>
        <v>0</v>
      </c>
      <c r="U949" s="135">
        <f t="shared" si="578"/>
        <v>0</v>
      </c>
      <c r="V949" s="135">
        <f t="shared" si="578"/>
        <v>0</v>
      </c>
      <c r="W949" s="135">
        <f t="shared" si="578"/>
        <v>0</v>
      </c>
      <c r="X949" s="135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1">
        <v>39202</v>
      </c>
      <c r="E950" s="137" t="s">
        <v>311</v>
      </c>
      <c r="G950" s="43"/>
      <c r="H950" s="135"/>
      <c r="I950" s="42">
        <f>'DepExp. Class.'!G$158</f>
        <v>0</v>
      </c>
      <c r="J950" s="135">
        <f t="shared" ref="J950:X950" si="579">+J158+J422+J686</f>
        <v>0</v>
      </c>
      <c r="K950" s="135">
        <f t="shared" si="579"/>
        <v>0</v>
      </c>
      <c r="L950" s="135">
        <f t="shared" si="579"/>
        <v>0</v>
      </c>
      <c r="M950" s="135">
        <f t="shared" si="579"/>
        <v>0</v>
      </c>
      <c r="N950" s="135">
        <f t="shared" si="579"/>
        <v>0</v>
      </c>
      <c r="O950" s="135">
        <f t="shared" si="579"/>
        <v>0</v>
      </c>
      <c r="P950" s="135">
        <f t="shared" si="579"/>
        <v>0</v>
      </c>
      <c r="Q950" s="135">
        <f t="shared" si="579"/>
        <v>0</v>
      </c>
      <c r="R950" s="135">
        <f t="shared" si="579"/>
        <v>0</v>
      </c>
      <c r="S950" s="135">
        <f t="shared" si="579"/>
        <v>0</v>
      </c>
      <c r="T950" s="135">
        <f t="shared" si="579"/>
        <v>0</v>
      </c>
      <c r="U950" s="135">
        <f t="shared" si="579"/>
        <v>0</v>
      </c>
      <c r="V950" s="135">
        <f t="shared" si="579"/>
        <v>0</v>
      </c>
      <c r="W950" s="135">
        <f t="shared" si="579"/>
        <v>0</v>
      </c>
      <c r="X950" s="135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1">
        <v>39300</v>
      </c>
      <c r="E951" s="137" t="s">
        <v>197</v>
      </c>
      <c r="G951" s="43"/>
      <c r="H951" s="135"/>
      <c r="I951" s="42">
        <f>'DepExp. Class.'!G$159</f>
        <v>0</v>
      </c>
      <c r="J951" s="135">
        <f t="shared" ref="J951:X951" si="580">+J159+J423+J687</f>
        <v>0</v>
      </c>
      <c r="K951" s="135">
        <f t="shared" si="580"/>
        <v>0</v>
      </c>
      <c r="L951" s="135">
        <f t="shared" si="580"/>
        <v>0</v>
      </c>
      <c r="M951" s="135">
        <f t="shared" si="580"/>
        <v>0</v>
      </c>
      <c r="N951" s="135">
        <f t="shared" si="580"/>
        <v>0</v>
      </c>
      <c r="O951" s="135">
        <f t="shared" si="580"/>
        <v>0</v>
      </c>
      <c r="P951" s="135">
        <f t="shared" si="580"/>
        <v>0</v>
      </c>
      <c r="Q951" s="135">
        <f t="shared" si="580"/>
        <v>0</v>
      </c>
      <c r="R951" s="135">
        <f t="shared" si="580"/>
        <v>0</v>
      </c>
      <c r="S951" s="135">
        <f t="shared" si="580"/>
        <v>0</v>
      </c>
      <c r="T951" s="135">
        <f t="shared" si="580"/>
        <v>0</v>
      </c>
      <c r="U951" s="135">
        <f t="shared" si="580"/>
        <v>0</v>
      </c>
      <c r="V951" s="135">
        <f t="shared" si="580"/>
        <v>0</v>
      </c>
      <c r="W951" s="135">
        <f t="shared" si="580"/>
        <v>0</v>
      </c>
      <c r="X951" s="135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1">
        <v>39400</v>
      </c>
      <c r="E952" s="137" t="s">
        <v>312</v>
      </c>
      <c r="G952" s="43"/>
      <c r="H952" s="135"/>
      <c r="I952" s="42">
        <f>'DepExp. Class.'!G$160</f>
        <v>1419.0520815923689</v>
      </c>
      <c r="J952" s="135">
        <f t="shared" ref="J952:X952" si="581">+J160+J424+J688</f>
        <v>860.81344728970464</v>
      </c>
      <c r="K952" s="135">
        <f t="shared" si="581"/>
        <v>339.75254163651846</v>
      </c>
      <c r="L952" s="135">
        <f t="shared" si="581"/>
        <v>3.3421526447574004</v>
      </c>
      <c r="M952" s="135">
        <f t="shared" si="581"/>
        <v>109.87091846475482</v>
      </c>
      <c r="N952" s="135">
        <f t="shared" si="581"/>
        <v>105.27302155663371</v>
      </c>
      <c r="O952" s="135">
        <f t="shared" si="581"/>
        <v>0</v>
      </c>
      <c r="P952" s="135">
        <f t="shared" si="581"/>
        <v>0</v>
      </c>
      <c r="Q952" s="135">
        <f t="shared" si="581"/>
        <v>0</v>
      </c>
      <c r="R952" s="135">
        <f t="shared" si="581"/>
        <v>0</v>
      </c>
      <c r="S952" s="135">
        <f t="shared" si="581"/>
        <v>0</v>
      </c>
      <c r="T952" s="135">
        <f t="shared" si="581"/>
        <v>0</v>
      </c>
      <c r="U952" s="135">
        <f t="shared" si="581"/>
        <v>0</v>
      </c>
      <c r="V952" s="135">
        <f t="shared" si="581"/>
        <v>0</v>
      </c>
      <c r="W952" s="135">
        <f t="shared" si="581"/>
        <v>0</v>
      </c>
      <c r="X952" s="135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1">
        <v>39600</v>
      </c>
      <c r="E953" s="137" t="s">
        <v>313</v>
      </c>
      <c r="G953" s="43"/>
      <c r="H953" s="135"/>
      <c r="I953" s="42">
        <f>'DepExp. Class.'!G$161</f>
        <v>8.9849843195074435</v>
      </c>
      <c r="J953" s="135">
        <f t="shared" ref="J953:X953" si="582">+J161+J425+J689</f>
        <v>5.4503956734555521</v>
      </c>
      <c r="K953" s="135">
        <f t="shared" si="582"/>
        <v>2.1512045249892497</v>
      </c>
      <c r="L953" s="135">
        <f t="shared" si="582"/>
        <v>2.1161442554559904E-2</v>
      </c>
      <c r="M953" s="135">
        <f t="shared" si="582"/>
        <v>0.6956675462312446</v>
      </c>
      <c r="N953" s="135">
        <f t="shared" si="582"/>
        <v>0.66655513227683727</v>
      </c>
      <c r="O953" s="135">
        <f t="shared" si="582"/>
        <v>0</v>
      </c>
      <c r="P953" s="135">
        <f t="shared" si="582"/>
        <v>0</v>
      </c>
      <c r="Q953" s="135">
        <f t="shared" si="582"/>
        <v>0</v>
      </c>
      <c r="R953" s="135">
        <f t="shared" si="582"/>
        <v>0</v>
      </c>
      <c r="S953" s="135">
        <f t="shared" si="582"/>
        <v>0</v>
      </c>
      <c r="T953" s="135">
        <f t="shared" si="582"/>
        <v>0</v>
      </c>
      <c r="U953" s="135">
        <f t="shared" si="582"/>
        <v>0</v>
      </c>
      <c r="V953" s="135">
        <f t="shared" si="582"/>
        <v>0</v>
      </c>
      <c r="W953" s="135">
        <f t="shared" si="582"/>
        <v>0</v>
      </c>
      <c r="X953" s="135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1">
        <v>39603</v>
      </c>
      <c r="E954" s="137" t="s">
        <v>314</v>
      </c>
      <c r="G954" s="43"/>
      <c r="H954" s="135"/>
      <c r="I954" s="42">
        <f>'DepExp. Class.'!G$162</f>
        <v>0</v>
      </c>
      <c r="J954" s="135">
        <f t="shared" ref="J954:X954" si="583">+J162+J426+J690</f>
        <v>0</v>
      </c>
      <c r="K954" s="135">
        <f t="shared" si="583"/>
        <v>0</v>
      </c>
      <c r="L954" s="135">
        <f t="shared" si="583"/>
        <v>0</v>
      </c>
      <c r="M954" s="135">
        <f t="shared" si="583"/>
        <v>0</v>
      </c>
      <c r="N954" s="135">
        <f t="shared" si="583"/>
        <v>0</v>
      </c>
      <c r="O954" s="135">
        <f t="shared" si="583"/>
        <v>0</v>
      </c>
      <c r="P954" s="135">
        <f t="shared" si="583"/>
        <v>0</v>
      </c>
      <c r="Q954" s="135">
        <f t="shared" si="583"/>
        <v>0</v>
      </c>
      <c r="R954" s="135">
        <f t="shared" si="583"/>
        <v>0</v>
      </c>
      <c r="S954" s="135">
        <f t="shared" si="583"/>
        <v>0</v>
      </c>
      <c r="T954" s="135">
        <f t="shared" si="583"/>
        <v>0</v>
      </c>
      <c r="U954" s="135">
        <f t="shared" si="583"/>
        <v>0</v>
      </c>
      <c r="V954" s="135">
        <f t="shared" si="583"/>
        <v>0</v>
      </c>
      <c r="W954" s="135">
        <f t="shared" si="583"/>
        <v>0</v>
      </c>
      <c r="X954" s="135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1">
        <v>39604</v>
      </c>
      <c r="E955" s="137" t="s">
        <v>315</v>
      </c>
      <c r="G955" s="43"/>
      <c r="H955" s="135"/>
      <c r="I955" s="42">
        <f>'DepExp. Class.'!G$163</f>
        <v>0</v>
      </c>
      <c r="J955" s="135">
        <f t="shared" ref="J955:X955" si="584">+J163+J427+J691</f>
        <v>0</v>
      </c>
      <c r="K955" s="135">
        <f t="shared" si="584"/>
        <v>0</v>
      </c>
      <c r="L955" s="135">
        <f t="shared" si="584"/>
        <v>0</v>
      </c>
      <c r="M955" s="135">
        <f t="shared" si="584"/>
        <v>0</v>
      </c>
      <c r="N955" s="135">
        <f t="shared" si="584"/>
        <v>0</v>
      </c>
      <c r="O955" s="135">
        <f t="shared" si="584"/>
        <v>0</v>
      </c>
      <c r="P955" s="135">
        <f t="shared" si="584"/>
        <v>0</v>
      </c>
      <c r="Q955" s="135">
        <f t="shared" si="584"/>
        <v>0</v>
      </c>
      <c r="R955" s="135">
        <f t="shared" si="584"/>
        <v>0</v>
      </c>
      <c r="S955" s="135">
        <f t="shared" si="584"/>
        <v>0</v>
      </c>
      <c r="T955" s="135">
        <f t="shared" si="584"/>
        <v>0</v>
      </c>
      <c r="U955" s="135">
        <f t="shared" si="584"/>
        <v>0</v>
      </c>
      <c r="V955" s="135">
        <f t="shared" si="584"/>
        <v>0</v>
      </c>
      <c r="W955" s="135">
        <f t="shared" si="584"/>
        <v>0</v>
      </c>
      <c r="X955" s="135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1">
        <v>39605</v>
      </c>
      <c r="E956" s="140" t="s">
        <v>316</v>
      </c>
      <c r="G956" s="43"/>
      <c r="H956" s="135"/>
      <c r="I956" s="42">
        <f>'DepExp. Class.'!G$164</f>
        <v>0</v>
      </c>
      <c r="J956" s="135">
        <f t="shared" ref="J956:X956" si="585">+J164+J428+J692</f>
        <v>0</v>
      </c>
      <c r="K956" s="135">
        <f t="shared" si="585"/>
        <v>0</v>
      </c>
      <c r="L956" s="135">
        <f t="shared" si="585"/>
        <v>0</v>
      </c>
      <c r="M956" s="135">
        <f t="shared" si="585"/>
        <v>0</v>
      </c>
      <c r="N956" s="135">
        <f t="shared" si="585"/>
        <v>0</v>
      </c>
      <c r="O956" s="135">
        <f t="shared" si="585"/>
        <v>0</v>
      </c>
      <c r="P956" s="135">
        <f t="shared" si="585"/>
        <v>0</v>
      </c>
      <c r="Q956" s="135">
        <f t="shared" si="585"/>
        <v>0</v>
      </c>
      <c r="R956" s="135">
        <f t="shared" si="585"/>
        <v>0</v>
      </c>
      <c r="S956" s="135">
        <f t="shared" si="585"/>
        <v>0</v>
      </c>
      <c r="T956" s="135">
        <f t="shared" si="585"/>
        <v>0</v>
      </c>
      <c r="U956" s="135">
        <f t="shared" si="585"/>
        <v>0</v>
      </c>
      <c r="V956" s="135">
        <f t="shared" si="585"/>
        <v>0</v>
      </c>
      <c r="W956" s="135">
        <f t="shared" si="585"/>
        <v>0</v>
      </c>
      <c r="X956" s="135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1">
        <v>39700</v>
      </c>
      <c r="E957" s="137" t="s">
        <v>317</v>
      </c>
      <c r="G957" s="43"/>
      <c r="H957" s="135"/>
      <c r="I957" s="42">
        <f>'DepExp. Class.'!G$165</f>
        <v>856.47032082964768</v>
      </c>
      <c r="J957" s="135">
        <f t="shared" ref="J957:X957" si="586">+J165+J429+J693</f>
        <v>519.54482780320598</v>
      </c>
      <c r="K957" s="135">
        <f t="shared" si="586"/>
        <v>205.05799055069863</v>
      </c>
      <c r="L957" s="135">
        <f t="shared" si="586"/>
        <v>2.0171596131305933</v>
      </c>
      <c r="M957" s="135">
        <f t="shared" si="586"/>
        <v>66.312704098754665</v>
      </c>
      <c r="N957" s="135">
        <f t="shared" si="586"/>
        <v>63.537638763857849</v>
      </c>
      <c r="O957" s="135">
        <f t="shared" si="586"/>
        <v>0</v>
      </c>
      <c r="P957" s="135">
        <f t="shared" si="586"/>
        <v>0</v>
      </c>
      <c r="Q957" s="135">
        <f t="shared" si="586"/>
        <v>0</v>
      </c>
      <c r="R957" s="135">
        <f t="shared" si="586"/>
        <v>0</v>
      </c>
      <c r="S957" s="135">
        <f t="shared" si="586"/>
        <v>0</v>
      </c>
      <c r="T957" s="135">
        <f t="shared" si="586"/>
        <v>0</v>
      </c>
      <c r="U957" s="135">
        <f t="shared" si="586"/>
        <v>0</v>
      </c>
      <c r="V957" s="135">
        <f t="shared" si="586"/>
        <v>0</v>
      </c>
      <c r="W957" s="135">
        <f t="shared" si="586"/>
        <v>0</v>
      </c>
      <c r="X957" s="135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1">
        <v>39701</v>
      </c>
      <c r="E958" s="137" t="s">
        <v>318</v>
      </c>
      <c r="G958" s="43"/>
      <c r="H958" s="135"/>
      <c r="I958" s="42">
        <f>'DepExp. Class.'!G$166</f>
        <v>0</v>
      </c>
      <c r="J958" s="135">
        <f t="shared" ref="J958:X958" si="587">+J166+J430+J694</f>
        <v>0</v>
      </c>
      <c r="K958" s="135">
        <f t="shared" si="587"/>
        <v>0</v>
      </c>
      <c r="L958" s="135">
        <f t="shared" si="587"/>
        <v>0</v>
      </c>
      <c r="M958" s="135">
        <f t="shared" si="587"/>
        <v>0</v>
      </c>
      <c r="N958" s="135">
        <f t="shared" si="587"/>
        <v>0</v>
      </c>
      <c r="O958" s="135">
        <f t="shared" si="587"/>
        <v>0</v>
      </c>
      <c r="P958" s="135">
        <f t="shared" si="587"/>
        <v>0</v>
      </c>
      <c r="Q958" s="135">
        <f t="shared" si="587"/>
        <v>0</v>
      </c>
      <c r="R958" s="135">
        <f t="shared" si="587"/>
        <v>0</v>
      </c>
      <c r="S958" s="135">
        <f t="shared" si="587"/>
        <v>0</v>
      </c>
      <c r="T958" s="135">
        <f t="shared" si="587"/>
        <v>0</v>
      </c>
      <c r="U958" s="135">
        <f t="shared" si="587"/>
        <v>0</v>
      </c>
      <c r="V958" s="135">
        <f t="shared" si="587"/>
        <v>0</v>
      </c>
      <c r="W958" s="135">
        <f t="shared" si="587"/>
        <v>0</v>
      </c>
      <c r="X958" s="135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1">
        <v>39702</v>
      </c>
      <c r="E959" s="137" t="s">
        <v>319</v>
      </c>
      <c r="G959" s="43"/>
      <c r="H959" s="135"/>
      <c r="I959" s="42">
        <f>'DepExp. Class.'!G$167</f>
        <v>0</v>
      </c>
      <c r="J959" s="135">
        <f t="shared" ref="J959:X959" si="588">+J167+J431+J695</f>
        <v>0</v>
      </c>
      <c r="K959" s="135">
        <f t="shared" si="588"/>
        <v>0</v>
      </c>
      <c r="L959" s="135">
        <f t="shared" si="588"/>
        <v>0</v>
      </c>
      <c r="M959" s="135">
        <f t="shared" si="588"/>
        <v>0</v>
      </c>
      <c r="N959" s="135">
        <f t="shared" si="588"/>
        <v>0</v>
      </c>
      <c r="O959" s="135">
        <f t="shared" si="588"/>
        <v>0</v>
      </c>
      <c r="P959" s="135">
        <f t="shared" si="588"/>
        <v>0</v>
      </c>
      <c r="Q959" s="135">
        <f t="shared" si="588"/>
        <v>0</v>
      </c>
      <c r="R959" s="135">
        <f t="shared" si="588"/>
        <v>0</v>
      </c>
      <c r="S959" s="135">
        <f t="shared" si="588"/>
        <v>0</v>
      </c>
      <c r="T959" s="135">
        <f t="shared" si="588"/>
        <v>0</v>
      </c>
      <c r="U959" s="135">
        <f t="shared" si="588"/>
        <v>0</v>
      </c>
      <c r="V959" s="135">
        <f t="shared" si="588"/>
        <v>0</v>
      </c>
      <c r="W959" s="135">
        <f t="shared" si="588"/>
        <v>0</v>
      </c>
      <c r="X959" s="135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1">
        <v>39705</v>
      </c>
      <c r="E960" s="137" t="s">
        <v>320</v>
      </c>
      <c r="G960" s="43"/>
      <c r="H960" s="135"/>
      <c r="I960" s="42">
        <f>'DepExp. Class.'!G$168</f>
        <v>0</v>
      </c>
      <c r="J960" s="135">
        <f t="shared" ref="J960:X960" si="589">+J168+J432+J696</f>
        <v>0</v>
      </c>
      <c r="K960" s="135">
        <f t="shared" si="589"/>
        <v>0</v>
      </c>
      <c r="L960" s="135">
        <f t="shared" si="589"/>
        <v>0</v>
      </c>
      <c r="M960" s="135">
        <f t="shared" si="589"/>
        <v>0</v>
      </c>
      <c r="N960" s="135">
        <f t="shared" si="589"/>
        <v>0</v>
      </c>
      <c r="O960" s="135">
        <f t="shared" si="589"/>
        <v>0</v>
      </c>
      <c r="P960" s="135">
        <f t="shared" si="589"/>
        <v>0</v>
      </c>
      <c r="Q960" s="135">
        <f t="shared" si="589"/>
        <v>0</v>
      </c>
      <c r="R960" s="135">
        <f t="shared" si="589"/>
        <v>0</v>
      </c>
      <c r="S960" s="135">
        <f t="shared" si="589"/>
        <v>0</v>
      </c>
      <c r="T960" s="135">
        <f t="shared" si="589"/>
        <v>0</v>
      </c>
      <c r="U960" s="135">
        <f t="shared" si="589"/>
        <v>0</v>
      </c>
      <c r="V960" s="135">
        <f t="shared" si="589"/>
        <v>0</v>
      </c>
      <c r="W960" s="135">
        <f t="shared" si="589"/>
        <v>0</v>
      </c>
      <c r="X960" s="135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1">
        <v>39800</v>
      </c>
      <c r="E961" s="137" t="s">
        <v>321</v>
      </c>
      <c r="G961" s="43"/>
      <c r="H961" s="135"/>
      <c r="I961" s="42">
        <f>'DepExp. Class.'!G$169</f>
        <v>14196.808769073106</v>
      </c>
      <c r="J961" s="135">
        <f t="shared" ref="J961:X961" si="590">+J169+J433+J697</f>
        <v>8611.9488181893412</v>
      </c>
      <c r="K961" s="135">
        <f t="shared" si="590"/>
        <v>3399.0308918103206</v>
      </c>
      <c r="L961" s="135">
        <f t="shared" si="590"/>
        <v>33.436335840069908</v>
      </c>
      <c r="M961" s="135">
        <f t="shared" si="590"/>
        <v>1099.1960330139696</v>
      </c>
      <c r="N961" s="135">
        <f t="shared" si="590"/>
        <v>1053.1966902194047</v>
      </c>
      <c r="O961" s="135">
        <f t="shared" si="590"/>
        <v>0</v>
      </c>
      <c r="P961" s="135">
        <f t="shared" si="590"/>
        <v>0</v>
      </c>
      <c r="Q961" s="135">
        <f t="shared" si="590"/>
        <v>0</v>
      </c>
      <c r="R961" s="135">
        <f t="shared" si="590"/>
        <v>0</v>
      </c>
      <c r="S961" s="135">
        <f t="shared" si="590"/>
        <v>0</v>
      </c>
      <c r="T961" s="135">
        <f t="shared" si="590"/>
        <v>0</v>
      </c>
      <c r="U961" s="135">
        <f t="shared" si="590"/>
        <v>0</v>
      </c>
      <c r="V961" s="135">
        <f t="shared" si="590"/>
        <v>0</v>
      </c>
      <c r="W961" s="135">
        <f t="shared" si="590"/>
        <v>0</v>
      </c>
      <c r="X961" s="135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1">
        <v>39900</v>
      </c>
      <c r="E962" s="137" t="s">
        <v>322</v>
      </c>
      <c r="G962" s="43"/>
      <c r="H962" s="135"/>
      <c r="I962" s="42">
        <f>'DepExp. Class.'!G$170</f>
        <v>0</v>
      </c>
      <c r="J962" s="135">
        <f t="shared" ref="J962:X962" si="591">+J170+J434+J698</f>
        <v>0</v>
      </c>
      <c r="K962" s="135">
        <f t="shared" si="591"/>
        <v>0</v>
      </c>
      <c r="L962" s="135">
        <f t="shared" si="591"/>
        <v>0</v>
      </c>
      <c r="M962" s="135">
        <f t="shared" si="591"/>
        <v>0</v>
      </c>
      <c r="N962" s="135">
        <f t="shared" si="591"/>
        <v>0</v>
      </c>
      <c r="O962" s="135">
        <f t="shared" si="591"/>
        <v>0</v>
      </c>
      <c r="P962" s="135">
        <f t="shared" si="591"/>
        <v>0</v>
      </c>
      <c r="Q962" s="135">
        <f t="shared" si="591"/>
        <v>0</v>
      </c>
      <c r="R962" s="135">
        <f t="shared" si="591"/>
        <v>0</v>
      </c>
      <c r="S962" s="135">
        <f t="shared" si="591"/>
        <v>0</v>
      </c>
      <c r="T962" s="135">
        <f t="shared" si="591"/>
        <v>0</v>
      </c>
      <c r="U962" s="135">
        <f t="shared" si="591"/>
        <v>0</v>
      </c>
      <c r="V962" s="135">
        <f t="shared" si="591"/>
        <v>0</v>
      </c>
      <c r="W962" s="135">
        <f t="shared" si="591"/>
        <v>0</v>
      </c>
      <c r="X962" s="135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1">
        <v>39901</v>
      </c>
      <c r="E963" s="137" t="s">
        <v>323</v>
      </c>
      <c r="G963" s="43"/>
      <c r="H963" s="135"/>
      <c r="I963" s="42">
        <f>'DepExp. Class.'!G$171</f>
        <v>0</v>
      </c>
      <c r="J963" s="135">
        <f t="shared" ref="J963:X963" si="592">+J171+J435+J699</f>
        <v>0</v>
      </c>
      <c r="K963" s="135">
        <f t="shared" si="592"/>
        <v>0</v>
      </c>
      <c r="L963" s="135">
        <f t="shared" si="592"/>
        <v>0</v>
      </c>
      <c r="M963" s="135">
        <f t="shared" si="592"/>
        <v>0</v>
      </c>
      <c r="N963" s="135">
        <f t="shared" si="592"/>
        <v>0</v>
      </c>
      <c r="O963" s="135">
        <f t="shared" si="592"/>
        <v>0</v>
      </c>
      <c r="P963" s="135">
        <f t="shared" si="592"/>
        <v>0</v>
      </c>
      <c r="Q963" s="135">
        <f t="shared" si="592"/>
        <v>0</v>
      </c>
      <c r="R963" s="135">
        <f t="shared" si="592"/>
        <v>0</v>
      </c>
      <c r="S963" s="135">
        <f t="shared" si="592"/>
        <v>0</v>
      </c>
      <c r="T963" s="135">
        <f t="shared" si="592"/>
        <v>0</v>
      </c>
      <c r="U963" s="135">
        <f t="shared" si="592"/>
        <v>0</v>
      </c>
      <c r="V963" s="135">
        <f t="shared" si="592"/>
        <v>0</v>
      </c>
      <c r="W963" s="135">
        <f t="shared" si="592"/>
        <v>0</v>
      </c>
      <c r="X963" s="135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1">
        <v>39902</v>
      </c>
      <c r="E964" s="137" t="s">
        <v>324</v>
      </c>
      <c r="G964" s="43"/>
      <c r="H964" s="135"/>
      <c r="I964" s="42">
        <f>'DepExp. Class.'!G$172</f>
        <v>0</v>
      </c>
      <c r="J964" s="135">
        <f t="shared" ref="J964:X964" si="593">+J172+J436+J700</f>
        <v>0</v>
      </c>
      <c r="K964" s="135">
        <f t="shared" si="593"/>
        <v>0</v>
      </c>
      <c r="L964" s="135">
        <f t="shared" si="593"/>
        <v>0</v>
      </c>
      <c r="M964" s="135">
        <f t="shared" si="593"/>
        <v>0</v>
      </c>
      <c r="N964" s="135">
        <f t="shared" si="593"/>
        <v>0</v>
      </c>
      <c r="O964" s="135">
        <f t="shared" si="593"/>
        <v>0</v>
      </c>
      <c r="P964" s="135">
        <f t="shared" si="593"/>
        <v>0</v>
      </c>
      <c r="Q964" s="135">
        <f t="shared" si="593"/>
        <v>0</v>
      </c>
      <c r="R964" s="135">
        <f t="shared" si="593"/>
        <v>0</v>
      </c>
      <c r="S964" s="135">
        <f t="shared" si="593"/>
        <v>0</v>
      </c>
      <c r="T964" s="135">
        <f t="shared" si="593"/>
        <v>0</v>
      </c>
      <c r="U964" s="135">
        <f t="shared" si="593"/>
        <v>0</v>
      </c>
      <c r="V964" s="135">
        <f t="shared" si="593"/>
        <v>0</v>
      </c>
      <c r="W964" s="135">
        <f t="shared" si="593"/>
        <v>0</v>
      </c>
      <c r="X964" s="135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1">
        <v>39903</v>
      </c>
      <c r="E965" s="137" t="s">
        <v>325</v>
      </c>
      <c r="G965" s="43"/>
      <c r="H965" s="135"/>
      <c r="I965" s="42">
        <f>'DepExp. Class.'!G$173</f>
        <v>0</v>
      </c>
      <c r="J965" s="135">
        <f t="shared" ref="J965:X965" si="594">+J173+J437+J701</f>
        <v>0</v>
      </c>
      <c r="K965" s="135">
        <f t="shared" si="594"/>
        <v>0</v>
      </c>
      <c r="L965" s="135">
        <f t="shared" si="594"/>
        <v>0</v>
      </c>
      <c r="M965" s="135">
        <f t="shared" si="594"/>
        <v>0</v>
      </c>
      <c r="N965" s="135">
        <f t="shared" si="594"/>
        <v>0</v>
      </c>
      <c r="O965" s="135">
        <f t="shared" si="594"/>
        <v>0</v>
      </c>
      <c r="P965" s="135">
        <f t="shared" si="594"/>
        <v>0</v>
      </c>
      <c r="Q965" s="135">
        <f t="shared" si="594"/>
        <v>0</v>
      </c>
      <c r="R965" s="135">
        <f t="shared" si="594"/>
        <v>0</v>
      </c>
      <c r="S965" s="135">
        <f t="shared" si="594"/>
        <v>0</v>
      </c>
      <c r="T965" s="135">
        <f t="shared" si="594"/>
        <v>0</v>
      </c>
      <c r="U965" s="135">
        <f t="shared" si="594"/>
        <v>0</v>
      </c>
      <c r="V965" s="135">
        <f t="shared" si="594"/>
        <v>0</v>
      </c>
      <c r="W965" s="135">
        <f t="shared" si="594"/>
        <v>0</v>
      </c>
      <c r="X965" s="135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1">
        <v>39904</v>
      </c>
      <c r="E966" s="137" t="s">
        <v>326</v>
      </c>
      <c r="G966" s="43"/>
      <c r="H966" s="135"/>
      <c r="I966" s="42">
        <f>'DepExp. Class.'!G$174</f>
        <v>0</v>
      </c>
      <c r="J966" s="135">
        <f t="shared" ref="J966:X966" si="595">+J174+J438+J702</f>
        <v>0</v>
      </c>
      <c r="K966" s="135">
        <f t="shared" si="595"/>
        <v>0</v>
      </c>
      <c r="L966" s="135">
        <f t="shared" si="595"/>
        <v>0</v>
      </c>
      <c r="M966" s="135">
        <f t="shared" si="595"/>
        <v>0</v>
      </c>
      <c r="N966" s="135">
        <f t="shared" si="595"/>
        <v>0</v>
      </c>
      <c r="O966" s="135">
        <f t="shared" si="595"/>
        <v>0</v>
      </c>
      <c r="P966" s="135">
        <f t="shared" si="595"/>
        <v>0</v>
      </c>
      <c r="Q966" s="135">
        <f t="shared" si="595"/>
        <v>0</v>
      </c>
      <c r="R966" s="135">
        <f t="shared" si="595"/>
        <v>0</v>
      </c>
      <c r="S966" s="135">
        <f t="shared" si="595"/>
        <v>0</v>
      </c>
      <c r="T966" s="135">
        <f t="shared" si="595"/>
        <v>0</v>
      </c>
      <c r="U966" s="135">
        <f t="shared" si="595"/>
        <v>0</v>
      </c>
      <c r="V966" s="135">
        <f t="shared" si="595"/>
        <v>0</v>
      </c>
      <c r="W966" s="135">
        <f t="shared" si="595"/>
        <v>0</v>
      </c>
      <c r="X966" s="135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1">
        <v>39905</v>
      </c>
      <c r="E967" s="137" t="s">
        <v>327</v>
      </c>
      <c r="G967" s="43"/>
      <c r="H967" s="135"/>
      <c r="I967" s="42">
        <f>'DepExp. Class.'!G$175</f>
        <v>0</v>
      </c>
      <c r="J967" s="135">
        <f t="shared" ref="J967:X967" si="596">+J175+J439+J703</f>
        <v>0</v>
      </c>
      <c r="K967" s="135">
        <f t="shared" si="596"/>
        <v>0</v>
      </c>
      <c r="L967" s="135">
        <f t="shared" si="596"/>
        <v>0</v>
      </c>
      <c r="M967" s="135">
        <f t="shared" si="596"/>
        <v>0</v>
      </c>
      <c r="N967" s="135">
        <f t="shared" si="596"/>
        <v>0</v>
      </c>
      <c r="O967" s="135">
        <f t="shared" si="596"/>
        <v>0</v>
      </c>
      <c r="P967" s="135">
        <f t="shared" si="596"/>
        <v>0</v>
      </c>
      <c r="Q967" s="135">
        <f t="shared" si="596"/>
        <v>0</v>
      </c>
      <c r="R967" s="135">
        <f t="shared" si="596"/>
        <v>0</v>
      </c>
      <c r="S967" s="135">
        <f t="shared" si="596"/>
        <v>0</v>
      </c>
      <c r="T967" s="135">
        <f t="shared" si="596"/>
        <v>0</v>
      </c>
      <c r="U967" s="135">
        <f t="shared" si="596"/>
        <v>0</v>
      </c>
      <c r="V967" s="135">
        <f t="shared" si="596"/>
        <v>0</v>
      </c>
      <c r="W967" s="135">
        <f t="shared" si="596"/>
        <v>0</v>
      </c>
      <c r="X967" s="135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1">
        <v>39906</v>
      </c>
      <c r="E968" s="137" t="s">
        <v>328</v>
      </c>
      <c r="G968" s="43"/>
      <c r="H968" s="135"/>
      <c r="I968" s="42">
        <f>'DepExp. Class.'!G$176</f>
        <v>0</v>
      </c>
      <c r="J968" s="135">
        <f t="shared" ref="J968:X968" si="597">+J176+J440+J704</f>
        <v>0</v>
      </c>
      <c r="K968" s="135">
        <f t="shared" si="597"/>
        <v>0</v>
      </c>
      <c r="L968" s="135">
        <f t="shared" si="597"/>
        <v>0</v>
      </c>
      <c r="M968" s="135">
        <f t="shared" si="597"/>
        <v>0</v>
      </c>
      <c r="N968" s="135">
        <f t="shared" si="597"/>
        <v>0</v>
      </c>
      <c r="O968" s="135">
        <f t="shared" si="597"/>
        <v>0</v>
      </c>
      <c r="P968" s="135">
        <f t="shared" si="597"/>
        <v>0</v>
      </c>
      <c r="Q968" s="135">
        <f t="shared" si="597"/>
        <v>0</v>
      </c>
      <c r="R968" s="135">
        <f t="shared" si="597"/>
        <v>0</v>
      </c>
      <c r="S968" s="135">
        <f t="shared" si="597"/>
        <v>0</v>
      </c>
      <c r="T968" s="135">
        <f t="shared" si="597"/>
        <v>0</v>
      </c>
      <c r="U968" s="135">
        <f t="shared" si="597"/>
        <v>0</v>
      </c>
      <c r="V968" s="135">
        <f t="shared" si="597"/>
        <v>0</v>
      </c>
      <c r="W968" s="135">
        <f t="shared" si="597"/>
        <v>0</v>
      </c>
      <c r="X968" s="135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1">
        <v>39907</v>
      </c>
      <c r="E969" s="137" t="s">
        <v>329</v>
      </c>
      <c r="G969" s="43"/>
      <c r="H969" s="135"/>
      <c r="I969" s="42">
        <f>'DepExp. Class.'!G$177</f>
        <v>1957.5843935076143</v>
      </c>
      <c r="J969" s="135">
        <f t="shared" ref="J969:X969" si="598">+J177+J441+J705</f>
        <v>1187.4933922403236</v>
      </c>
      <c r="K969" s="135">
        <f t="shared" si="598"/>
        <v>468.68912127303213</v>
      </c>
      <c r="L969" s="135">
        <f t="shared" si="598"/>
        <v>4.6105043944233959</v>
      </c>
      <c r="M969" s="135">
        <f t="shared" si="598"/>
        <v>151.56709050847581</v>
      </c>
      <c r="N969" s="135">
        <f t="shared" si="598"/>
        <v>145.22428509135912</v>
      </c>
      <c r="O969" s="135">
        <f t="shared" si="598"/>
        <v>0</v>
      </c>
      <c r="P969" s="135">
        <f t="shared" si="598"/>
        <v>0</v>
      </c>
      <c r="Q969" s="135">
        <f t="shared" si="598"/>
        <v>0</v>
      </c>
      <c r="R969" s="135">
        <f t="shared" si="598"/>
        <v>0</v>
      </c>
      <c r="S969" s="135">
        <f t="shared" si="598"/>
        <v>0</v>
      </c>
      <c r="T969" s="135">
        <f t="shared" si="598"/>
        <v>0</v>
      </c>
      <c r="U969" s="135">
        <f t="shared" si="598"/>
        <v>0</v>
      </c>
      <c r="V969" s="135">
        <f t="shared" si="598"/>
        <v>0</v>
      </c>
      <c r="W969" s="135">
        <f t="shared" si="598"/>
        <v>0</v>
      </c>
      <c r="X969" s="135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1">
        <v>39908</v>
      </c>
      <c r="E970" s="137" t="s">
        <v>330</v>
      </c>
      <c r="G970" s="43"/>
      <c r="H970" s="135"/>
      <c r="I970" s="42">
        <f>'DepExp. Class.'!G$178</f>
        <v>0</v>
      </c>
      <c r="J970" s="135">
        <f t="shared" ref="J970:X970" si="599">+J178+J442+J706</f>
        <v>0</v>
      </c>
      <c r="K970" s="135">
        <f t="shared" si="599"/>
        <v>0</v>
      </c>
      <c r="L970" s="135">
        <f t="shared" si="599"/>
        <v>0</v>
      </c>
      <c r="M970" s="135">
        <f t="shared" si="599"/>
        <v>0</v>
      </c>
      <c r="N970" s="135">
        <f t="shared" si="599"/>
        <v>0</v>
      </c>
      <c r="O970" s="135">
        <f t="shared" si="599"/>
        <v>0</v>
      </c>
      <c r="P970" s="135">
        <f t="shared" si="599"/>
        <v>0</v>
      </c>
      <c r="Q970" s="135">
        <f t="shared" si="599"/>
        <v>0</v>
      </c>
      <c r="R970" s="135">
        <f t="shared" si="599"/>
        <v>0</v>
      </c>
      <c r="S970" s="135">
        <f t="shared" si="599"/>
        <v>0</v>
      </c>
      <c r="T970" s="135">
        <f t="shared" si="599"/>
        <v>0</v>
      </c>
      <c r="U970" s="135">
        <f t="shared" si="599"/>
        <v>0</v>
      </c>
      <c r="V970" s="135">
        <f t="shared" si="599"/>
        <v>0</v>
      </c>
      <c r="W970" s="135">
        <f t="shared" si="599"/>
        <v>0</v>
      </c>
      <c r="X970" s="135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1">
        <v>39909</v>
      </c>
      <c r="E971" s="137" t="s">
        <v>331</v>
      </c>
      <c r="G971" s="43"/>
      <c r="H971" s="135"/>
      <c r="I971" s="42">
        <f>'DepExp. Class.'!G$179</f>
        <v>0</v>
      </c>
      <c r="J971" s="135">
        <f t="shared" ref="J971:X971" si="600">+J179+J443+J707</f>
        <v>0</v>
      </c>
      <c r="K971" s="135">
        <f t="shared" si="600"/>
        <v>0</v>
      </c>
      <c r="L971" s="135">
        <f t="shared" si="600"/>
        <v>0</v>
      </c>
      <c r="M971" s="135">
        <f t="shared" si="600"/>
        <v>0</v>
      </c>
      <c r="N971" s="135">
        <f t="shared" si="600"/>
        <v>0</v>
      </c>
      <c r="O971" s="135">
        <f t="shared" si="600"/>
        <v>0</v>
      </c>
      <c r="P971" s="135">
        <f t="shared" si="600"/>
        <v>0</v>
      </c>
      <c r="Q971" s="135">
        <f t="shared" si="600"/>
        <v>0</v>
      </c>
      <c r="R971" s="135">
        <f t="shared" si="600"/>
        <v>0</v>
      </c>
      <c r="S971" s="135">
        <f t="shared" si="600"/>
        <v>0</v>
      </c>
      <c r="T971" s="135">
        <f t="shared" si="600"/>
        <v>0</v>
      </c>
      <c r="U971" s="135">
        <f t="shared" si="600"/>
        <v>0</v>
      </c>
      <c r="V971" s="135">
        <f t="shared" si="600"/>
        <v>0</v>
      </c>
      <c r="W971" s="135">
        <f t="shared" si="600"/>
        <v>0</v>
      </c>
      <c r="X971" s="135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1">
        <v>39924</v>
      </c>
      <c r="E972" s="137" t="s">
        <v>332</v>
      </c>
      <c r="G972" s="43"/>
      <c r="H972" s="135"/>
      <c r="I972" s="42">
        <f>'DepExp. Class.'!G$180</f>
        <v>0</v>
      </c>
      <c r="J972" s="135">
        <f t="shared" ref="J972:X972" si="601">+J180+J444+J708</f>
        <v>0</v>
      </c>
      <c r="K972" s="135">
        <f t="shared" si="601"/>
        <v>0</v>
      </c>
      <c r="L972" s="135">
        <f t="shared" si="601"/>
        <v>0</v>
      </c>
      <c r="M972" s="135">
        <f t="shared" si="601"/>
        <v>0</v>
      </c>
      <c r="N972" s="135">
        <f t="shared" si="601"/>
        <v>0</v>
      </c>
      <c r="O972" s="135">
        <f t="shared" si="601"/>
        <v>0</v>
      </c>
      <c r="P972" s="135">
        <f t="shared" si="601"/>
        <v>0</v>
      </c>
      <c r="Q972" s="135">
        <f t="shared" si="601"/>
        <v>0</v>
      </c>
      <c r="R972" s="135">
        <f t="shared" si="601"/>
        <v>0</v>
      </c>
      <c r="S972" s="135">
        <f t="shared" si="601"/>
        <v>0</v>
      </c>
      <c r="T972" s="135">
        <f t="shared" si="601"/>
        <v>0</v>
      </c>
      <c r="U972" s="135">
        <f t="shared" si="601"/>
        <v>0</v>
      </c>
      <c r="V972" s="135">
        <f t="shared" si="601"/>
        <v>0</v>
      </c>
      <c r="W972" s="135">
        <f t="shared" si="601"/>
        <v>0</v>
      </c>
      <c r="X972" s="135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7"/>
      <c r="G973" s="43"/>
      <c r="H973" s="135"/>
      <c r="I973" s="42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5"/>
      <c r="I975" s="42">
        <f>'DepExp. Class.'!G$183</f>
        <v>21838.454699795791</v>
      </c>
      <c r="J975" s="135">
        <f>+J183+J447+J711</f>
        <v>13247.459848349205</v>
      </c>
      <c r="K975" s="135">
        <f t="shared" ref="K975:X975" si="602">+K183+K447+K711</f>
        <v>5228.6104124830399</v>
      </c>
      <c r="L975" s="135">
        <f t="shared" si="602"/>
        <v>51.433946702248839</v>
      </c>
      <c r="M975" s="135">
        <f t="shared" si="602"/>
        <v>1690.8548367196222</v>
      </c>
      <c r="N975" s="135">
        <f t="shared" si="602"/>
        <v>1620.0956555416774</v>
      </c>
      <c r="O975" s="135">
        <f t="shared" si="602"/>
        <v>0</v>
      </c>
      <c r="P975" s="135">
        <f t="shared" si="602"/>
        <v>0</v>
      </c>
      <c r="Q975" s="135">
        <f t="shared" si="602"/>
        <v>0</v>
      </c>
      <c r="R975" s="135">
        <f t="shared" si="602"/>
        <v>0</v>
      </c>
      <c r="S975" s="135">
        <f t="shared" si="602"/>
        <v>0</v>
      </c>
      <c r="T975" s="135">
        <f t="shared" si="602"/>
        <v>0</v>
      </c>
      <c r="U975" s="135">
        <f t="shared" si="602"/>
        <v>0</v>
      </c>
      <c r="V975" s="135">
        <f t="shared" si="602"/>
        <v>0</v>
      </c>
      <c r="W975" s="135">
        <f t="shared" si="602"/>
        <v>0</v>
      </c>
      <c r="X975" s="135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361</v>
      </c>
      <c r="E977" s="44"/>
      <c r="G977" s="43"/>
      <c r="H977" s="135"/>
      <c r="I977" s="42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5"/>
      <c r="I979" s="42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5"/>
      <c r="I980" s="42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8">
        <v>37400</v>
      </c>
      <c r="E981" s="137" t="s">
        <v>125</v>
      </c>
      <c r="G981" s="43"/>
      <c r="H981" s="135"/>
      <c r="I981" s="42">
        <f>'DepExp. Class.'!G$189</f>
        <v>0</v>
      </c>
      <c r="J981" s="135">
        <f t="shared" ref="J981:X981" si="603">+J189+J453+J717</f>
        <v>0</v>
      </c>
      <c r="K981" s="135">
        <f t="shared" si="603"/>
        <v>0</v>
      </c>
      <c r="L981" s="135">
        <f t="shared" si="603"/>
        <v>0</v>
      </c>
      <c r="M981" s="135">
        <f t="shared" si="603"/>
        <v>0</v>
      </c>
      <c r="N981" s="135">
        <f t="shared" si="603"/>
        <v>0</v>
      </c>
      <c r="O981" s="135">
        <f t="shared" si="603"/>
        <v>0</v>
      </c>
      <c r="P981" s="135">
        <f t="shared" si="603"/>
        <v>0</v>
      </c>
      <c r="Q981" s="135">
        <f t="shared" si="603"/>
        <v>0</v>
      </c>
      <c r="R981" s="135">
        <f t="shared" si="603"/>
        <v>0</v>
      </c>
      <c r="S981" s="135">
        <f t="shared" si="603"/>
        <v>0</v>
      </c>
      <c r="T981" s="135">
        <f t="shared" si="603"/>
        <v>0</v>
      </c>
      <c r="U981" s="135">
        <f t="shared" si="603"/>
        <v>0</v>
      </c>
      <c r="V981" s="135">
        <f t="shared" si="603"/>
        <v>0</v>
      </c>
      <c r="W981" s="135">
        <f t="shared" si="603"/>
        <v>0</v>
      </c>
      <c r="X981" s="135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8">
        <v>39000</v>
      </c>
      <c r="E982" s="137" t="s">
        <v>149</v>
      </c>
      <c r="G982" s="43"/>
      <c r="H982" s="135"/>
      <c r="I982" s="42">
        <f>'DepExp. Class.'!G$190</f>
        <v>6472.751995546364</v>
      </c>
      <c r="J982" s="135">
        <f t="shared" ref="J982:X982" si="605">+J190+J454+J718</f>
        <v>3926.4464151909269</v>
      </c>
      <c r="K982" s="135">
        <f t="shared" si="605"/>
        <v>1549.7203875716791</v>
      </c>
      <c r="L982" s="135">
        <f t="shared" si="605"/>
        <v>15.244630892263618</v>
      </c>
      <c r="M982" s="135">
        <f t="shared" si="605"/>
        <v>501.15652270297755</v>
      </c>
      <c r="N982" s="135">
        <f t="shared" si="605"/>
        <v>480.18403918851658</v>
      </c>
      <c r="O982" s="135">
        <f t="shared" si="605"/>
        <v>0</v>
      </c>
      <c r="P982" s="135">
        <f t="shared" si="605"/>
        <v>0</v>
      </c>
      <c r="Q982" s="135">
        <f t="shared" si="605"/>
        <v>0</v>
      </c>
      <c r="R982" s="135">
        <f t="shared" si="605"/>
        <v>0</v>
      </c>
      <c r="S982" s="135">
        <f t="shared" si="605"/>
        <v>0</v>
      </c>
      <c r="T982" s="135">
        <f t="shared" si="605"/>
        <v>0</v>
      </c>
      <c r="U982" s="135">
        <f t="shared" si="605"/>
        <v>0</v>
      </c>
      <c r="V982" s="135">
        <f t="shared" si="605"/>
        <v>0</v>
      </c>
      <c r="W982" s="135">
        <f t="shared" si="605"/>
        <v>0</v>
      </c>
      <c r="X982" s="135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8">
        <v>36602</v>
      </c>
      <c r="E983" s="137" t="s">
        <v>149</v>
      </c>
      <c r="G983" s="43"/>
      <c r="H983" s="135"/>
      <c r="I983" s="42">
        <f>'DepExp. Class.'!G$191</f>
        <v>0</v>
      </c>
      <c r="J983" s="135">
        <f t="shared" ref="J983:X983" si="606">+J191+J455+J719</f>
        <v>0</v>
      </c>
      <c r="K983" s="135">
        <f t="shared" si="606"/>
        <v>0</v>
      </c>
      <c r="L983" s="135">
        <f t="shared" si="606"/>
        <v>0</v>
      </c>
      <c r="M983" s="135">
        <f t="shared" si="606"/>
        <v>0</v>
      </c>
      <c r="N983" s="135">
        <f t="shared" si="606"/>
        <v>0</v>
      </c>
      <c r="O983" s="135">
        <f t="shared" si="606"/>
        <v>0</v>
      </c>
      <c r="P983" s="135">
        <f t="shared" si="606"/>
        <v>0</v>
      </c>
      <c r="Q983" s="135">
        <f t="shared" si="606"/>
        <v>0</v>
      </c>
      <c r="R983" s="135">
        <f t="shared" si="606"/>
        <v>0</v>
      </c>
      <c r="S983" s="135">
        <f t="shared" si="606"/>
        <v>0</v>
      </c>
      <c r="T983" s="135">
        <f t="shared" si="606"/>
        <v>0</v>
      </c>
      <c r="U983" s="135">
        <f t="shared" si="606"/>
        <v>0</v>
      </c>
      <c r="V983" s="135">
        <f t="shared" si="606"/>
        <v>0</v>
      </c>
      <c r="W983" s="135">
        <f t="shared" si="606"/>
        <v>0</v>
      </c>
      <c r="X983" s="135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8">
        <v>37503</v>
      </c>
      <c r="E984" s="137" t="s">
        <v>289</v>
      </c>
      <c r="G984" s="43"/>
      <c r="H984" s="135"/>
      <c r="I984" s="42">
        <f>'DepExp. Class.'!G$192</f>
        <v>0</v>
      </c>
      <c r="J984" s="135">
        <f t="shared" ref="J984:X984" si="607">+J192+J456+J720</f>
        <v>0</v>
      </c>
      <c r="K984" s="135">
        <f t="shared" si="607"/>
        <v>0</v>
      </c>
      <c r="L984" s="135">
        <f t="shared" si="607"/>
        <v>0</v>
      </c>
      <c r="M984" s="135">
        <f t="shared" si="607"/>
        <v>0</v>
      </c>
      <c r="N984" s="135">
        <f t="shared" si="607"/>
        <v>0</v>
      </c>
      <c r="O984" s="135">
        <f t="shared" si="607"/>
        <v>0</v>
      </c>
      <c r="P984" s="135">
        <f t="shared" si="607"/>
        <v>0</v>
      </c>
      <c r="Q984" s="135">
        <f t="shared" si="607"/>
        <v>0</v>
      </c>
      <c r="R984" s="135">
        <f t="shared" si="607"/>
        <v>0</v>
      </c>
      <c r="S984" s="135">
        <f t="shared" si="607"/>
        <v>0</v>
      </c>
      <c r="T984" s="135">
        <f t="shared" si="607"/>
        <v>0</v>
      </c>
      <c r="U984" s="135">
        <f t="shared" si="607"/>
        <v>0</v>
      </c>
      <c r="V984" s="135">
        <f t="shared" si="607"/>
        <v>0</v>
      </c>
      <c r="W984" s="135">
        <f t="shared" si="607"/>
        <v>0</v>
      </c>
      <c r="X984" s="135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8">
        <v>39004</v>
      </c>
      <c r="E985" s="137" t="s">
        <v>304</v>
      </c>
      <c r="G985" s="43"/>
      <c r="H985" s="135"/>
      <c r="I985" s="42">
        <f>'DepExp. Class.'!G$193</f>
        <v>0</v>
      </c>
      <c r="J985" s="135">
        <f t="shared" ref="J985:X985" si="608">+J193+J457+J721</f>
        <v>0</v>
      </c>
      <c r="K985" s="135">
        <f t="shared" si="608"/>
        <v>0</v>
      </c>
      <c r="L985" s="135">
        <f t="shared" si="608"/>
        <v>0</v>
      </c>
      <c r="M985" s="135">
        <f t="shared" si="608"/>
        <v>0</v>
      </c>
      <c r="N985" s="135">
        <f t="shared" si="608"/>
        <v>0</v>
      </c>
      <c r="O985" s="135">
        <f t="shared" si="608"/>
        <v>0</v>
      </c>
      <c r="P985" s="135">
        <f t="shared" si="608"/>
        <v>0</v>
      </c>
      <c r="Q985" s="135">
        <f t="shared" si="608"/>
        <v>0</v>
      </c>
      <c r="R985" s="135">
        <f t="shared" si="608"/>
        <v>0</v>
      </c>
      <c r="S985" s="135">
        <f t="shared" si="608"/>
        <v>0</v>
      </c>
      <c r="T985" s="135">
        <f t="shared" si="608"/>
        <v>0</v>
      </c>
      <c r="U985" s="135">
        <f t="shared" si="608"/>
        <v>0</v>
      </c>
      <c r="V985" s="135">
        <f t="shared" si="608"/>
        <v>0</v>
      </c>
      <c r="W985" s="135">
        <f t="shared" si="608"/>
        <v>0</v>
      </c>
      <c r="X985" s="135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8">
        <v>39009</v>
      </c>
      <c r="E986" s="137" t="s">
        <v>305</v>
      </c>
      <c r="G986" s="43"/>
      <c r="H986" s="135"/>
      <c r="I986" s="42">
        <f>'DepExp. Class.'!G$194</f>
        <v>16567.311857204022</v>
      </c>
      <c r="J986" s="135">
        <f t="shared" ref="J986:X986" si="609">+J194+J458+J722</f>
        <v>10049.923478580295</v>
      </c>
      <c r="K986" s="135">
        <f t="shared" si="609"/>
        <v>3966.5819067427278</v>
      </c>
      <c r="L986" s="135">
        <f t="shared" si="609"/>
        <v>39.019346688066484</v>
      </c>
      <c r="M986" s="135">
        <f t="shared" si="609"/>
        <v>1282.7335894539149</v>
      </c>
      <c r="N986" s="135">
        <f t="shared" si="609"/>
        <v>1229.0535357390161</v>
      </c>
      <c r="O986" s="135">
        <f t="shared" si="609"/>
        <v>0</v>
      </c>
      <c r="P986" s="135">
        <f t="shared" si="609"/>
        <v>0</v>
      </c>
      <c r="Q986" s="135">
        <f t="shared" si="609"/>
        <v>0</v>
      </c>
      <c r="R986" s="135">
        <f t="shared" si="609"/>
        <v>0</v>
      </c>
      <c r="S986" s="135">
        <f t="shared" si="609"/>
        <v>0</v>
      </c>
      <c r="T986" s="135">
        <f t="shared" si="609"/>
        <v>0</v>
      </c>
      <c r="U986" s="135">
        <f t="shared" si="609"/>
        <v>0</v>
      </c>
      <c r="V986" s="135">
        <f t="shared" si="609"/>
        <v>0</v>
      </c>
      <c r="W986" s="135">
        <f t="shared" si="609"/>
        <v>0</v>
      </c>
      <c r="X986" s="135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8">
        <v>39100</v>
      </c>
      <c r="E987" s="137" t="s">
        <v>306</v>
      </c>
      <c r="G987" s="43"/>
      <c r="H987" s="135"/>
      <c r="I987" s="42">
        <f>'DepExp. Class.'!G$195</f>
        <v>10743.159056637385</v>
      </c>
      <c r="J987" s="135">
        <f t="shared" ref="J987:X987" si="610">+J195+J459+J723</f>
        <v>6516.9248558856907</v>
      </c>
      <c r="K987" s="135">
        <f t="shared" si="610"/>
        <v>2572.1505517980149</v>
      </c>
      <c r="L987" s="135">
        <f t="shared" si="610"/>
        <v>25.302297160157405</v>
      </c>
      <c r="M987" s="135">
        <f t="shared" si="610"/>
        <v>831.79523012374125</v>
      </c>
      <c r="N987" s="135">
        <f t="shared" si="610"/>
        <v>796.98612166978114</v>
      </c>
      <c r="O987" s="135">
        <f t="shared" si="610"/>
        <v>0</v>
      </c>
      <c r="P987" s="135">
        <f t="shared" si="610"/>
        <v>0</v>
      </c>
      <c r="Q987" s="135">
        <f t="shared" si="610"/>
        <v>0</v>
      </c>
      <c r="R987" s="135">
        <f t="shared" si="610"/>
        <v>0</v>
      </c>
      <c r="S987" s="135">
        <f t="shared" si="610"/>
        <v>0</v>
      </c>
      <c r="T987" s="135">
        <f t="shared" si="610"/>
        <v>0</v>
      </c>
      <c r="U987" s="135">
        <f t="shared" si="610"/>
        <v>0</v>
      </c>
      <c r="V987" s="135">
        <f t="shared" si="610"/>
        <v>0</v>
      </c>
      <c r="W987" s="135">
        <f t="shared" si="610"/>
        <v>0</v>
      </c>
      <c r="X987" s="135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8">
        <v>39102</v>
      </c>
      <c r="E988" s="137" t="s">
        <v>307</v>
      </c>
      <c r="G988" s="43"/>
      <c r="H988" s="135"/>
      <c r="I988" s="42">
        <f>'DepExp. Class.'!G$196</f>
        <v>0</v>
      </c>
      <c r="J988" s="135">
        <f t="shared" ref="J988:X988" si="611">+J196+J460+J724</f>
        <v>0</v>
      </c>
      <c r="K988" s="135">
        <f t="shared" si="611"/>
        <v>0</v>
      </c>
      <c r="L988" s="135">
        <f t="shared" si="611"/>
        <v>0</v>
      </c>
      <c r="M988" s="135">
        <f t="shared" si="611"/>
        <v>0</v>
      </c>
      <c r="N988" s="135">
        <f t="shared" si="611"/>
        <v>0</v>
      </c>
      <c r="O988" s="135">
        <f t="shared" si="611"/>
        <v>0</v>
      </c>
      <c r="P988" s="135">
        <f t="shared" si="611"/>
        <v>0</v>
      </c>
      <c r="Q988" s="135">
        <f t="shared" si="611"/>
        <v>0</v>
      </c>
      <c r="R988" s="135">
        <f t="shared" si="611"/>
        <v>0</v>
      </c>
      <c r="S988" s="135">
        <f t="shared" si="611"/>
        <v>0</v>
      </c>
      <c r="T988" s="135">
        <f t="shared" si="611"/>
        <v>0</v>
      </c>
      <c r="U988" s="135">
        <f t="shared" si="611"/>
        <v>0</v>
      </c>
      <c r="V988" s="135">
        <f t="shared" si="611"/>
        <v>0</v>
      </c>
      <c r="W988" s="135">
        <f t="shared" si="611"/>
        <v>0</v>
      </c>
      <c r="X988" s="135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5">
        <v>39103</v>
      </c>
      <c r="E989" s="137" t="s">
        <v>308</v>
      </c>
      <c r="G989" s="43"/>
      <c r="H989" s="135"/>
      <c r="I989" s="42">
        <f>'DepExp. Class.'!G$197</f>
        <v>0</v>
      </c>
      <c r="J989" s="135">
        <f t="shared" ref="J989:X989" si="612">+J197+J461+J725</f>
        <v>0</v>
      </c>
      <c r="K989" s="135">
        <f t="shared" si="612"/>
        <v>0</v>
      </c>
      <c r="L989" s="135">
        <f t="shared" si="612"/>
        <v>0</v>
      </c>
      <c r="M989" s="135">
        <f t="shared" si="612"/>
        <v>0</v>
      </c>
      <c r="N989" s="135">
        <f t="shared" si="612"/>
        <v>0</v>
      </c>
      <c r="O989" s="135">
        <f t="shared" si="612"/>
        <v>0</v>
      </c>
      <c r="P989" s="135">
        <f t="shared" si="612"/>
        <v>0</v>
      </c>
      <c r="Q989" s="135">
        <f t="shared" si="612"/>
        <v>0</v>
      </c>
      <c r="R989" s="135">
        <f t="shared" si="612"/>
        <v>0</v>
      </c>
      <c r="S989" s="135">
        <f t="shared" si="612"/>
        <v>0</v>
      </c>
      <c r="T989" s="135">
        <f t="shared" si="612"/>
        <v>0</v>
      </c>
      <c r="U989" s="135">
        <f t="shared" si="612"/>
        <v>0</v>
      </c>
      <c r="V989" s="135">
        <f t="shared" si="612"/>
        <v>0</v>
      </c>
      <c r="W989" s="135">
        <f t="shared" si="612"/>
        <v>0</v>
      </c>
      <c r="X989" s="135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8">
        <v>39200</v>
      </c>
      <c r="E990" s="137" t="s">
        <v>309</v>
      </c>
      <c r="G990" s="43"/>
      <c r="H990" s="135"/>
      <c r="I990" s="42">
        <f>'DepExp. Class.'!G$198</f>
        <v>0</v>
      </c>
      <c r="J990" s="135">
        <f t="shared" ref="J990:X990" si="613">+J198+J462+J726</f>
        <v>0</v>
      </c>
      <c r="K990" s="135">
        <f t="shared" si="613"/>
        <v>0</v>
      </c>
      <c r="L990" s="135">
        <f t="shared" si="613"/>
        <v>0</v>
      </c>
      <c r="M990" s="135">
        <f t="shared" si="613"/>
        <v>0</v>
      </c>
      <c r="N990" s="135">
        <f t="shared" si="613"/>
        <v>0</v>
      </c>
      <c r="O990" s="135">
        <f t="shared" si="613"/>
        <v>0</v>
      </c>
      <c r="P990" s="135">
        <f t="shared" si="613"/>
        <v>0</v>
      </c>
      <c r="Q990" s="135">
        <f t="shared" si="613"/>
        <v>0</v>
      </c>
      <c r="R990" s="135">
        <f t="shared" si="613"/>
        <v>0</v>
      </c>
      <c r="S990" s="135">
        <f t="shared" si="613"/>
        <v>0</v>
      </c>
      <c r="T990" s="135">
        <f t="shared" si="613"/>
        <v>0</v>
      </c>
      <c r="U990" s="135">
        <f t="shared" si="613"/>
        <v>0</v>
      </c>
      <c r="V990" s="135">
        <f t="shared" si="613"/>
        <v>0</v>
      </c>
      <c r="W990" s="135">
        <f t="shared" si="613"/>
        <v>0</v>
      </c>
      <c r="X990" s="135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8">
        <v>39201</v>
      </c>
      <c r="E991" s="137" t="s">
        <v>310</v>
      </c>
      <c r="G991" s="43"/>
      <c r="H991" s="135"/>
      <c r="I991" s="42">
        <f>'DepExp. Class.'!G$199</f>
        <v>0</v>
      </c>
      <c r="J991" s="135">
        <f t="shared" ref="J991:X991" si="614">+J199+J463+J727</f>
        <v>0</v>
      </c>
      <c r="K991" s="135">
        <f t="shared" si="614"/>
        <v>0</v>
      </c>
      <c r="L991" s="135">
        <f t="shared" si="614"/>
        <v>0</v>
      </c>
      <c r="M991" s="135">
        <f t="shared" si="614"/>
        <v>0</v>
      </c>
      <c r="N991" s="135">
        <f t="shared" si="614"/>
        <v>0</v>
      </c>
      <c r="O991" s="135">
        <f t="shared" si="614"/>
        <v>0</v>
      </c>
      <c r="P991" s="135">
        <f t="shared" si="614"/>
        <v>0</v>
      </c>
      <c r="Q991" s="135">
        <f t="shared" si="614"/>
        <v>0</v>
      </c>
      <c r="R991" s="135">
        <f t="shared" si="614"/>
        <v>0</v>
      </c>
      <c r="S991" s="135">
        <f t="shared" si="614"/>
        <v>0</v>
      </c>
      <c r="T991" s="135">
        <f t="shared" si="614"/>
        <v>0</v>
      </c>
      <c r="U991" s="135">
        <f t="shared" si="614"/>
        <v>0</v>
      </c>
      <c r="V991" s="135">
        <f t="shared" si="614"/>
        <v>0</v>
      </c>
      <c r="W991" s="135">
        <f t="shared" si="614"/>
        <v>0</v>
      </c>
      <c r="X991" s="135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8">
        <v>39202</v>
      </c>
      <c r="E992" s="137" t="s">
        <v>311</v>
      </c>
      <c r="G992" s="43"/>
      <c r="H992" s="135"/>
      <c r="I992" s="42">
        <f>'DepExp. Class.'!G$200</f>
        <v>0</v>
      </c>
      <c r="J992" s="135">
        <f t="shared" ref="J992:X992" si="615">+J200+J464+J728</f>
        <v>0</v>
      </c>
      <c r="K992" s="135">
        <f t="shared" si="615"/>
        <v>0</v>
      </c>
      <c r="L992" s="135">
        <f t="shared" si="615"/>
        <v>0</v>
      </c>
      <c r="M992" s="135">
        <f t="shared" si="615"/>
        <v>0</v>
      </c>
      <c r="N992" s="135">
        <f t="shared" si="615"/>
        <v>0</v>
      </c>
      <c r="O992" s="135">
        <f t="shared" si="615"/>
        <v>0</v>
      </c>
      <c r="P992" s="135">
        <f t="shared" si="615"/>
        <v>0</v>
      </c>
      <c r="Q992" s="135">
        <f t="shared" si="615"/>
        <v>0</v>
      </c>
      <c r="R992" s="135">
        <f t="shared" si="615"/>
        <v>0</v>
      </c>
      <c r="S992" s="135">
        <f t="shared" si="615"/>
        <v>0</v>
      </c>
      <c r="T992" s="135">
        <f t="shared" si="615"/>
        <v>0</v>
      </c>
      <c r="U992" s="135">
        <f t="shared" si="615"/>
        <v>0</v>
      </c>
      <c r="V992" s="135">
        <f t="shared" si="615"/>
        <v>0</v>
      </c>
      <c r="W992" s="135">
        <f t="shared" si="615"/>
        <v>0</v>
      </c>
      <c r="X992" s="135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8">
        <v>39300</v>
      </c>
      <c r="E993" s="137" t="s">
        <v>197</v>
      </c>
      <c r="G993" s="43"/>
      <c r="H993" s="135"/>
      <c r="I993" s="42">
        <f>'DepExp. Class.'!G$201</f>
        <v>0</v>
      </c>
      <c r="J993" s="135">
        <f t="shared" ref="J993:X993" si="616">+J201+J465+J729</f>
        <v>0</v>
      </c>
      <c r="K993" s="135">
        <f t="shared" si="616"/>
        <v>0</v>
      </c>
      <c r="L993" s="135">
        <f t="shared" si="616"/>
        <v>0</v>
      </c>
      <c r="M993" s="135">
        <f t="shared" si="616"/>
        <v>0</v>
      </c>
      <c r="N993" s="135">
        <f t="shared" si="616"/>
        <v>0</v>
      </c>
      <c r="O993" s="135">
        <f t="shared" si="616"/>
        <v>0</v>
      </c>
      <c r="P993" s="135">
        <f t="shared" si="616"/>
        <v>0</v>
      </c>
      <c r="Q993" s="135">
        <f t="shared" si="616"/>
        <v>0</v>
      </c>
      <c r="R993" s="135">
        <f t="shared" si="616"/>
        <v>0</v>
      </c>
      <c r="S993" s="135">
        <f t="shared" si="616"/>
        <v>0</v>
      </c>
      <c r="T993" s="135">
        <f t="shared" si="616"/>
        <v>0</v>
      </c>
      <c r="U993" s="135">
        <f t="shared" si="616"/>
        <v>0</v>
      </c>
      <c r="V993" s="135">
        <f t="shared" si="616"/>
        <v>0</v>
      </c>
      <c r="W993" s="135">
        <f t="shared" si="616"/>
        <v>0</v>
      </c>
      <c r="X993" s="135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8">
        <v>39400</v>
      </c>
      <c r="E994" s="137" t="s">
        <v>312</v>
      </c>
      <c r="G994" s="43"/>
      <c r="H994" s="135"/>
      <c r="I994" s="42">
        <f>'DepExp. Class.'!G$202</f>
        <v>1760.9928632111823</v>
      </c>
      <c r="J994" s="135">
        <f t="shared" ref="J994:X994" si="617">+J202+J466+J730</f>
        <v>1068.2386903885549</v>
      </c>
      <c r="K994" s="135">
        <f t="shared" si="617"/>
        <v>421.62074869612485</v>
      </c>
      <c r="L994" s="135">
        <f t="shared" si="617"/>
        <v>4.1474918584917768</v>
      </c>
      <c r="M994" s="135">
        <f t="shared" si="617"/>
        <v>136.34587891501349</v>
      </c>
      <c r="N994" s="135">
        <f t="shared" si="617"/>
        <v>130.64005335299726</v>
      </c>
      <c r="O994" s="135">
        <f t="shared" si="617"/>
        <v>0</v>
      </c>
      <c r="P994" s="135">
        <f t="shared" si="617"/>
        <v>0</v>
      </c>
      <c r="Q994" s="135">
        <f t="shared" si="617"/>
        <v>0</v>
      </c>
      <c r="R994" s="135">
        <f t="shared" si="617"/>
        <v>0</v>
      </c>
      <c r="S994" s="135">
        <f t="shared" si="617"/>
        <v>0</v>
      </c>
      <c r="T994" s="135">
        <f t="shared" si="617"/>
        <v>0</v>
      </c>
      <c r="U994" s="135">
        <f t="shared" si="617"/>
        <v>0</v>
      </c>
      <c r="V994" s="135">
        <f t="shared" si="617"/>
        <v>0</v>
      </c>
      <c r="W994" s="135">
        <f t="shared" si="617"/>
        <v>0</v>
      </c>
      <c r="X994" s="135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8">
        <v>39600</v>
      </c>
      <c r="E995" s="137" t="s">
        <v>313</v>
      </c>
      <c r="G995" s="43"/>
      <c r="H995" s="135"/>
      <c r="I995" s="42">
        <f>'DepExp. Class.'!G$203</f>
        <v>0</v>
      </c>
      <c r="J995" s="135">
        <f t="shared" ref="J995:X995" si="618">+J203+J467+J731</f>
        <v>0</v>
      </c>
      <c r="K995" s="135">
        <f t="shared" si="618"/>
        <v>0</v>
      </c>
      <c r="L995" s="135">
        <f t="shared" si="618"/>
        <v>0</v>
      </c>
      <c r="M995" s="135">
        <f t="shared" si="618"/>
        <v>0</v>
      </c>
      <c r="N995" s="135">
        <f t="shared" si="618"/>
        <v>0</v>
      </c>
      <c r="O995" s="135">
        <f t="shared" si="618"/>
        <v>0</v>
      </c>
      <c r="P995" s="135">
        <f t="shared" si="618"/>
        <v>0</v>
      </c>
      <c r="Q995" s="135">
        <f t="shared" si="618"/>
        <v>0</v>
      </c>
      <c r="R995" s="135">
        <f t="shared" si="618"/>
        <v>0</v>
      </c>
      <c r="S995" s="135">
        <f t="shared" si="618"/>
        <v>0</v>
      </c>
      <c r="T995" s="135">
        <f t="shared" si="618"/>
        <v>0</v>
      </c>
      <c r="U995" s="135">
        <f t="shared" si="618"/>
        <v>0</v>
      </c>
      <c r="V995" s="135">
        <f t="shared" si="618"/>
        <v>0</v>
      </c>
      <c r="W995" s="135">
        <f t="shared" si="618"/>
        <v>0</v>
      </c>
      <c r="X995" s="135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8">
        <v>39603</v>
      </c>
      <c r="E996" s="137" t="s">
        <v>314</v>
      </c>
      <c r="G996" s="43"/>
      <c r="H996" s="135"/>
      <c r="I996" s="42">
        <f>'DepExp. Class.'!G$204</f>
        <v>0</v>
      </c>
      <c r="J996" s="135">
        <f t="shared" ref="J996:X996" si="619">+J204+J468+J732</f>
        <v>0</v>
      </c>
      <c r="K996" s="135">
        <f t="shared" si="619"/>
        <v>0</v>
      </c>
      <c r="L996" s="135">
        <f t="shared" si="619"/>
        <v>0</v>
      </c>
      <c r="M996" s="135">
        <f t="shared" si="619"/>
        <v>0</v>
      </c>
      <c r="N996" s="135">
        <f t="shared" si="619"/>
        <v>0</v>
      </c>
      <c r="O996" s="135">
        <f t="shared" si="619"/>
        <v>0</v>
      </c>
      <c r="P996" s="135">
        <f t="shared" si="619"/>
        <v>0</v>
      </c>
      <c r="Q996" s="135">
        <f t="shared" si="619"/>
        <v>0</v>
      </c>
      <c r="R996" s="135">
        <f t="shared" si="619"/>
        <v>0</v>
      </c>
      <c r="S996" s="135">
        <f t="shared" si="619"/>
        <v>0</v>
      </c>
      <c r="T996" s="135">
        <f t="shared" si="619"/>
        <v>0</v>
      </c>
      <c r="U996" s="135">
        <f t="shared" si="619"/>
        <v>0</v>
      </c>
      <c r="V996" s="135">
        <f t="shared" si="619"/>
        <v>0</v>
      </c>
      <c r="W996" s="135">
        <f t="shared" si="619"/>
        <v>0</v>
      </c>
      <c r="X996" s="135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6">
        <v>39604</v>
      </c>
      <c r="E997" s="137" t="s">
        <v>315</v>
      </c>
      <c r="G997" s="43"/>
      <c r="H997" s="135"/>
      <c r="I997" s="42">
        <f>'DepExp. Class.'!G$205</f>
        <v>0</v>
      </c>
      <c r="J997" s="135">
        <f t="shared" ref="J997:X997" si="621">+J205+J469+J733</f>
        <v>0</v>
      </c>
      <c r="K997" s="135">
        <f t="shared" si="621"/>
        <v>0</v>
      </c>
      <c r="L997" s="135">
        <f t="shared" si="621"/>
        <v>0</v>
      </c>
      <c r="M997" s="135">
        <f t="shared" si="621"/>
        <v>0</v>
      </c>
      <c r="N997" s="135">
        <f t="shared" si="621"/>
        <v>0</v>
      </c>
      <c r="O997" s="135">
        <f t="shared" si="621"/>
        <v>0</v>
      </c>
      <c r="P997" s="135">
        <f t="shared" si="621"/>
        <v>0</v>
      </c>
      <c r="Q997" s="135">
        <f t="shared" si="621"/>
        <v>0</v>
      </c>
      <c r="R997" s="135">
        <f t="shared" si="621"/>
        <v>0</v>
      </c>
      <c r="S997" s="135">
        <f t="shared" si="621"/>
        <v>0</v>
      </c>
      <c r="T997" s="135">
        <f t="shared" si="621"/>
        <v>0</v>
      </c>
      <c r="U997" s="135">
        <f t="shared" si="621"/>
        <v>0</v>
      </c>
      <c r="V997" s="135">
        <f t="shared" si="621"/>
        <v>0</v>
      </c>
      <c r="W997" s="135">
        <f t="shared" si="621"/>
        <v>0</v>
      </c>
      <c r="X997" s="135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6">
        <v>39605</v>
      </c>
      <c r="E998" s="140" t="s">
        <v>316</v>
      </c>
      <c r="G998" s="43"/>
      <c r="H998" s="135"/>
      <c r="I998" s="42">
        <f>'DepExp. Class.'!G$206</f>
        <v>0</v>
      </c>
      <c r="J998" s="135">
        <f t="shared" ref="J998:X998" si="622">+J206+J470+J734</f>
        <v>0</v>
      </c>
      <c r="K998" s="135">
        <f t="shared" si="622"/>
        <v>0</v>
      </c>
      <c r="L998" s="135">
        <f t="shared" si="622"/>
        <v>0</v>
      </c>
      <c r="M998" s="135">
        <f t="shared" si="622"/>
        <v>0</v>
      </c>
      <c r="N998" s="135">
        <f t="shared" si="622"/>
        <v>0</v>
      </c>
      <c r="O998" s="135">
        <f t="shared" si="622"/>
        <v>0</v>
      </c>
      <c r="P998" s="135">
        <f t="shared" si="622"/>
        <v>0</v>
      </c>
      <c r="Q998" s="135">
        <f t="shared" si="622"/>
        <v>0</v>
      </c>
      <c r="R998" s="135">
        <f t="shared" si="622"/>
        <v>0</v>
      </c>
      <c r="S998" s="135">
        <f t="shared" si="622"/>
        <v>0</v>
      </c>
      <c r="T998" s="135">
        <f t="shared" si="622"/>
        <v>0</v>
      </c>
      <c r="U998" s="135">
        <f t="shared" si="622"/>
        <v>0</v>
      </c>
      <c r="V998" s="135">
        <f t="shared" si="622"/>
        <v>0</v>
      </c>
      <c r="W998" s="135">
        <f t="shared" si="622"/>
        <v>0</v>
      </c>
      <c r="X998" s="135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6">
        <v>39700</v>
      </c>
      <c r="E999" s="137" t="s">
        <v>317</v>
      </c>
      <c r="G999" s="43"/>
      <c r="H999" s="135"/>
      <c r="I999" s="42">
        <f>'DepExp. Class.'!G$207</f>
        <v>26.848886258938787</v>
      </c>
      <c r="J999" s="135">
        <f t="shared" ref="J999:X999" si="623">+J207+J471+J735</f>
        <v>16.286845730504556</v>
      </c>
      <c r="K999" s="135">
        <f t="shared" si="623"/>
        <v>6.4282188546231183</v>
      </c>
      <c r="L999" s="135">
        <f t="shared" si="623"/>
        <v>6.3234519284457974E-2</v>
      </c>
      <c r="M999" s="135">
        <f t="shared" si="623"/>
        <v>2.0787903638569336</v>
      </c>
      <c r="N999" s="135">
        <f t="shared" si="623"/>
        <v>1.9917967906697218</v>
      </c>
      <c r="O999" s="135">
        <f t="shared" si="623"/>
        <v>0</v>
      </c>
      <c r="P999" s="135">
        <f t="shared" si="623"/>
        <v>0</v>
      </c>
      <c r="Q999" s="135">
        <f t="shared" si="623"/>
        <v>0</v>
      </c>
      <c r="R999" s="135">
        <f t="shared" si="623"/>
        <v>0</v>
      </c>
      <c r="S999" s="135">
        <f t="shared" si="623"/>
        <v>0</v>
      </c>
      <c r="T999" s="135">
        <f t="shared" si="623"/>
        <v>0</v>
      </c>
      <c r="U999" s="135">
        <f t="shared" si="623"/>
        <v>0</v>
      </c>
      <c r="V999" s="135">
        <f t="shared" si="623"/>
        <v>0</v>
      </c>
      <c r="W999" s="135">
        <f t="shared" si="623"/>
        <v>0</v>
      </c>
      <c r="X999" s="135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6">
        <v>39701</v>
      </c>
      <c r="E1000" s="137" t="s">
        <v>318</v>
      </c>
      <c r="G1000" s="43"/>
      <c r="H1000" s="135"/>
      <c r="I1000" s="42">
        <f>'DepExp. Class.'!G$208</f>
        <v>0</v>
      </c>
      <c r="J1000" s="135">
        <f t="shared" ref="J1000:X1000" si="624">+J208+J472+J736</f>
        <v>0</v>
      </c>
      <c r="K1000" s="135">
        <f t="shared" si="624"/>
        <v>0</v>
      </c>
      <c r="L1000" s="135">
        <f t="shared" si="624"/>
        <v>0</v>
      </c>
      <c r="M1000" s="135">
        <f t="shared" si="624"/>
        <v>0</v>
      </c>
      <c r="N1000" s="135">
        <f t="shared" si="624"/>
        <v>0</v>
      </c>
      <c r="O1000" s="135">
        <f t="shared" si="624"/>
        <v>0</v>
      </c>
      <c r="P1000" s="135">
        <f t="shared" si="624"/>
        <v>0</v>
      </c>
      <c r="Q1000" s="135">
        <f t="shared" si="624"/>
        <v>0</v>
      </c>
      <c r="R1000" s="135">
        <f t="shared" si="624"/>
        <v>0</v>
      </c>
      <c r="S1000" s="135">
        <f t="shared" si="624"/>
        <v>0</v>
      </c>
      <c r="T1000" s="135">
        <f t="shared" si="624"/>
        <v>0</v>
      </c>
      <c r="U1000" s="135">
        <f t="shared" si="624"/>
        <v>0</v>
      </c>
      <c r="V1000" s="135">
        <f t="shared" si="624"/>
        <v>0</v>
      </c>
      <c r="W1000" s="135">
        <f t="shared" si="624"/>
        <v>0</v>
      </c>
      <c r="X1000" s="135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6">
        <v>39702</v>
      </c>
      <c r="E1001" s="137" t="s">
        <v>319</v>
      </c>
      <c r="G1001" s="43"/>
      <c r="H1001" s="135"/>
      <c r="I1001" s="42">
        <f>'DepExp. Class.'!G$209</f>
        <v>0</v>
      </c>
      <c r="J1001" s="135">
        <f t="shared" ref="J1001:X1001" si="625">+J209+J473+J737</f>
        <v>0</v>
      </c>
      <c r="K1001" s="135">
        <f t="shared" si="625"/>
        <v>0</v>
      </c>
      <c r="L1001" s="135">
        <f t="shared" si="625"/>
        <v>0</v>
      </c>
      <c r="M1001" s="135">
        <f t="shared" si="625"/>
        <v>0</v>
      </c>
      <c r="N1001" s="135">
        <f t="shared" si="625"/>
        <v>0</v>
      </c>
      <c r="O1001" s="135">
        <f t="shared" si="625"/>
        <v>0</v>
      </c>
      <c r="P1001" s="135">
        <f t="shared" si="625"/>
        <v>0</v>
      </c>
      <c r="Q1001" s="135">
        <f t="shared" si="625"/>
        <v>0</v>
      </c>
      <c r="R1001" s="135">
        <f t="shared" si="625"/>
        <v>0</v>
      </c>
      <c r="S1001" s="135">
        <f t="shared" si="625"/>
        <v>0</v>
      </c>
      <c r="T1001" s="135">
        <f t="shared" si="625"/>
        <v>0</v>
      </c>
      <c r="U1001" s="135">
        <f t="shared" si="625"/>
        <v>0</v>
      </c>
      <c r="V1001" s="135">
        <f t="shared" si="625"/>
        <v>0</v>
      </c>
      <c r="W1001" s="135">
        <f t="shared" si="625"/>
        <v>0</v>
      </c>
      <c r="X1001" s="135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6">
        <v>39705</v>
      </c>
      <c r="E1002" s="137" t="s">
        <v>320</v>
      </c>
      <c r="G1002" s="43"/>
      <c r="H1002" s="135"/>
      <c r="I1002" s="42">
        <f>'DepExp. Class.'!G$210</f>
        <v>0</v>
      </c>
      <c r="J1002" s="135">
        <f t="shared" ref="J1002:X1002" si="626">+J210+J474+J738</f>
        <v>0</v>
      </c>
      <c r="K1002" s="135">
        <f t="shared" si="626"/>
        <v>0</v>
      </c>
      <c r="L1002" s="135">
        <f t="shared" si="626"/>
        <v>0</v>
      </c>
      <c r="M1002" s="135">
        <f t="shared" si="626"/>
        <v>0</v>
      </c>
      <c r="N1002" s="135">
        <f t="shared" si="626"/>
        <v>0</v>
      </c>
      <c r="O1002" s="135">
        <f t="shared" si="626"/>
        <v>0</v>
      </c>
      <c r="P1002" s="135">
        <f t="shared" si="626"/>
        <v>0</v>
      </c>
      <c r="Q1002" s="135">
        <f t="shared" si="626"/>
        <v>0</v>
      </c>
      <c r="R1002" s="135">
        <f t="shared" si="626"/>
        <v>0</v>
      </c>
      <c r="S1002" s="135">
        <f t="shared" si="626"/>
        <v>0</v>
      </c>
      <c r="T1002" s="135">
        <f t="shared" si="626"/>
        <v>0</v>
      </c>
      <c r="U1002" s="135">
        <f t="shared" si="626"/>
        <v>0</v>
      </c>
      <c r="V1002" s="135">
        <f t="shared" si="626"/>
        <v>0</v>
      </c>
      <c r="W1002" s="135">
        <f t="shared" si="626"/>
        <v>0</v>
      </c>
      <c r="X1002" s="135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6">
        <v>39800</v>
      </c>
      <c r="E1003" s="137" t="s">
        <v>321</v>
      </c>
      <c r="G1003" s="43"/>
      <c r="H1003" s="135"/>
      <c r="I1003" s="42">
        <f>'DepExp. Class.'!G$211</f>
        <v>66.375252917731416</v>
      </c>
      <c r="J1003" s="135">
        <f t="shared" ref="J1003:X1003" si="627">+J211+J475+J739</f>
        <v>40.263998073082178</v>
      </c>
      <c r="K1003" s="135">
        <f t="shared" si="627"/>
        <v>15.891707692123974</v>
      </c>
      <c r="L1003" s="135">
        <f t="shared" si="627"/>
        <v>0.15632705096807092</v>
      </c>
      <c r="M1003" s="135">
        <f t="shared" si="627"/>
        <v>5.1391418933814883</v>
      </c>
      <c r="N1003" s="135">
        <f t="shared" si="627"/>
        <v>4.9240782081757031</v>
      </c>
      <c r="O1003" s="135">
        <f t="shared" si="627"/>
        <v>0</v>
      </c>
      <c r="P1003" s="135">
        <f t="shared" si="627"/>
        <v>0</v>
      </c>
      <c r="Q1003" s="135">
        <f t="shared" si="627"/>
        <v>0</v>
      </c>
      <c r="R1003" s="135">
        <f t="shared" si="627"/>
        <v>0</v>
      </c>
      <c r="S1003" s="135">
        <f t="shared" si="627"/>
        <v>0</v>
      </c>
      <c r="T1003" s="135">
        <f t="shared" si="627"/>
        <v>0</v>
      </c>
      <c r="U1003" s="135">
        <f t="shared" si="627"/>
        <v>0</v>
      </c>
      <c r="V1003" s="135">
        <f t="shared" si="627"/>
        <v>0</v>
      </c>
      <c r="W1003" s="135">
        <f t="shared" si="627"/>
        <v>0</v>
      </c>
      <c r="X1003" s="135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6">
        <v>39900</v>
      </c>
      <c r="E1004" s="137" t="s">
        <v>322</v>
      </c>
      <c r="G1004" s="43"/>
      <c r="H1004" s="135"/>
      <c r="I1004" s="42">
        <f>'DepExp. Class.'!G$212</f>
        <v>0</v>
      </c>
      <c r="J1004" s="135">
        <f t="shared" ref="J1004:X1004" si="628">+J212+J476+J740</f>
        <v>0</v>
      </c>
      <c r="K1004" s="135">
        <f t="shared" si="628"/>
        <v>0</v>
      </c>
      <c r="L1004" s="135">
        <f t="shared" si="628"/>
        <v>0</v>
      </c>
      <c r="M1004" s="135">
        <f t="shared" si="628"/>
        <v>0</v>
      </c>
      <c r="N1004" s="135">
        <f t="shared" si="628"/>
        <v>0</v>
      </c>
      <c r="O1004" s="135">
        <f t="shared" si="628"/>
        <v>0</v>
      </c>
      <c r="P1004" s="135">
        <f t="shared" si="628"/>
        <v>0</v>
      </c>
      <c r="Q1004" s="135">
        <f t="shared" si="628"/>
        <v>0</v>
      </c>
      <c r="R1004" s="135">
        <f t="shared" si="628"/>
        <v>0</v>
      </c>
      <c r="S1004" s="135">
        <f t="shared" si="628"/>
        <v>0</v>
      </c>
      <c r="T1004" s="135">
        <f t="shared" si="628"/>
        <v>0</v>
      </c>
      <c r="U1004" s="135">
        <f t="shared" si="628"/>
        <v>0</v>
      </c>
      <c r="V1004" s="135">
        <f t="shared" si="628"/>
        <v>0</v>
      </c>
      <c r="W1004" s="135">
        <f t="shared" si="628"/>
        <v>0</v>
      </c>
      <c r="X1004" s="135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6">
        <v>39901</v>
      </c>
      <c r="E1005" s="137" t="s">
        <v>323</v>
      </c>
      <c r="G1005" s="43"/>
      <c r="H1005" s="135"/>
      <c r="I1005" s="42">
        <f>'DepExp. Class.'!G$213</f>
        <v>98033.440271288724</v>
      </c>
      <c r="J1005" s="135">
        <f t="shared" ref="J1005:X1005" si="629">+J213+J477+J741</f>
        <v>59468.221613756446</v>
      </c>
      <c r="K1005" s="135">
        <f t="shared" si="629"/>
        <v>23471.379894786573</v>
      </c>
      <c r="L1005" s="135">
        <f t="shared" si="629"/>
        <v>230.88844019713119</v>
      </c>
      <c r="M1005" s="135">
        <f t="shared" si="629"/>
        <v>7590.2951432054724</v>
      </c>
      <c r="N1005" s="135">
        <f t="shared" si="629"/>
        <v>7272.6551793430936</v>
      </c>
      <c r="O1005" s="135">
        <f t="shared" si="629"/>
        <v>0</v>
      </c>
      <c r="P1005" s="135">
        <f t="shared" si="629"/>
        <v>0</v>
      </c>
      <c r="Q1005" s="135">
        <f t="shared" si="629"/>
        <v>0</v>
      </c>
      <c r="R1005" s="135">
        <f t="shared" si="629"/>
        <v>0</v>
      </c>
      <c r="S1005" s="135">
        <f t="shared" si="629"/>
        <v>0</v>
      </c>
      <c r="T1005" s="135">
        <f t="shared" si="629"/>
        <v>0</v>
      </c>
      <c r="U1005" s="135">
        <f t="shared" si="629"/>
        <v>0</v>
      </c>
      <c r="V1005" s="135">
        <f t="shared" si="629"/>
        <v>0</v>
      </c>
      <c r="W1005" s="135">
        <f t="shared" si="629"/>
        <v>0</v>
      </c>
      <c r="X1005" s="135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6">
        <v>39902</v>
      </c>
      <c r="E1006" s="137" t="s">
        <v>324</v>
      </c>
      <c r="G1006" s="43"/>
      <c r="H1006" s="135"/>
      <c r="I1006" s="42">
        <f>'DepExp. Class.'!G$214</f>
        <v>17098.603731682404</v>
      </c>
      <c r="J1006" s="135">
        <f t="shared" ref="J1006:X1006" si="630">+J214+J478+J742</f>
        <v>10372.211290225338</v>
      </c>
      <c r="K1006" s="135">
        <f t="shared" si="630"/>
        <v>4093.7849650704438</v>
      </c>
      <c r="L1006" s="135">
        <f t="shared" si="630"/>
        <v>40.270645753449287</v>
      </c>
      <c r="M1006" s="135">
        <f t="shared" si="630"/>
        <v>1323.8691664908745</v>
      </c>
      <c r="N1006" s="135">
        <f t="shared" si="630"/>
        <v>1268.4676641422986</v>
      </c>
      <c r="O1006" s="135">
        <f t="shared" si="630"/>
        <v>0</v>
      </c>
      <c r="P1006" s="135">
        <f t="shared" si="630"/>
        <v>0</v>
      </c>
      <c r="Q1006" s="135">
        <f t="shared" si="630"/>
        <v>0</v>
      </c>
      <c r="R1006" s="135">
        <f t="shared" si="630"/>
        <v>0</v>
      </c>
      <c r="S1006" s="135">
        <f t="shared" si="630"/>
        <v>0</v>
      </c>
      <c r="T1006" s="135">
        <f t="shared" si="630"/>
        <v>0</v>
      </c>
      <c r="U1006" s="135">
        <f t="shared" si="630"/>
        <v>0</v>
      </c>
      <c r="V1006" s="135">
        <f t="shared" si="630"/>
        <v>0</v>
      </c>
      <c r="W1006" s="135">
        <f t="shared" si="630"/>
        <v>0</v>
      </c>
      <c r="X1006" s="135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6">
        <v>39903</v>
      </c>
      <c r="E1007" s="137" t="s">
        <v>325</v>
      </c>
      <c r="G1007" s="43"/>
      <c r="H1007" s="135"/>
      <c r="I1007" s="42">
        <f>'DepExp. Class.'!G$215</f>
        <v>0</v>
      </c>
      <c r="J1007" s="135">
        <f t="shared" ref="J1007:X1007" si="631">+J215+J479+J743</f>
        <v>0</v>
      </c>
      <c r="K1007" s="135">
        <f t="shared" si="631"/>
        <v>0</v>
      </c>
      <c r="L1007" s="135">
        <f t="shared" si="631"/>
        <v>0</v>
      </c>
      <c r="M1007" s="135">
        <f t="shared" si="631"/>
        <v>0</v>
      </c>
      <c r="N1007" s="135">
        <f t="shared" si="631"/>
        <v>0</v>
      </c>
      <c r="O1007" s="135">
        <f t="shared" si="631"/>
        <v>0</v>
      </c>
      <c r="P1007" s="135">
        <f t="shared" si="631"/>
        <v>0</v>
      </c>
      <c r="Q1007" s="135">
        <f t="shared" si="631"/>
        <v>0</v>
      </c>
      <c r="R1007" s="135">
        <f t="shared" si="631"/>
        <v>0</v>
      </c>
      <c r="S1007" s="135">
        <f t="shared" si="631"/>
        <v>0</v>
      </c>
      <c r="T1007" s="135">
        <f t="shared" si="631"/>
        <v>0</v>
      </c>
      <c r="U1007" s="135">
        <f t="shared" si="631"/>
        <v>0</v>
      </c>
      <c r="V1007" s="135">
        <f t="shared" si="631"/>
        <v>0</v>
      </c>
      <c r="W1007" s="135">
        <f t="shared" si="631"/>
        <v>0</v>
      </c>
      <c r="X1007" s="135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6">
        <v>39904</v>
      </c>
      <c r="E1008" s="137" t="s">
        <v>326</v>
      </c>
      <c r="G1008" s="43"/>
      <c r="H1008" s="135"/>
      <c r="I1008" s="42">
        <f>'DepExp. Class.'!G$216</f>
        <v>0</v>
      </c>
      <c r="J1008" s="135">
        <f t="shared" ref="J1008:X1008" si="632">+J216+J480+J744</f>
        <v>0</v>
      </c>
      <c r="K1008" s="135">
        <f t="shared" si="632"/>
        <v>0</v>
      </c>
      <c r="L1008" s="135">
        <f t="shared" si="632"/>
        <v>0</v>
      </c>
      <c r="M1008" s="135">
        <f t="shared" si="632"/>
        <v>0</v>
      </c>
      <c r="N1008" s="135">
        <f t="shared" si="632"/>
        <v>0</v>
      </c>
      <c r="O1008" s="135">
        <f t="shared" si="632"/>
        <v>0</v>
      </c>
      <c r="P1008" s="135">
        <f t="shared" si="632"/>
        <v>0</v>
      </c>
      <c r="Q1008" s="135">
        <f t="shared" si="632"/>
        <v>0</v>
      </c>
      <c r="R1008" s="135">
        <f t="shared" si="632"/>
        <v>0</v>
      </c>
      <c r="S1008" s="135">
        <f t="shared" si="632"/>
        <v>0</v>
      </c>
      <c r="T1008" s="135">
        <f t="shared" si="632"/>
        <v>0</v>
      </c>
      <c r="U1008" s="135">
        <f t="shared" si="632"/>
        <v>0</v>
      </c>
      <c r="V1008" s="135">
        <f t="shared" si="632"/>
        <v>0</v>
      </c>
      <c r="W1008" s="135">
        <f t="shared" si="632"/>
        <v>0</v>
      </c>
      <c r="X1008" s="135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6">
        <v>39905</v>
      </c>
      <c r="E1009" s="137" t="s">
        <v>327</v>
      </c>
      <c r="G1009" s="43"/>
      <c r="H1009" s="135"/>
      <c r="I1009" s="42">
        <f>'DepExp. Class.'!G$217</f>
        <v>0</v>
      </c>
      <c r="J1009" s="135">
        <f t="shared" ref="J1009:X1009" si="633">+J217+J481+J745</f>
        <v>0</v>
      </c>
      <c r="K1009" s="135">
        <f t="shared" si="633"/>
        <v>0</v>
      </c>
      <c r="L1009" s="135">
        <f t="shared" si="633"/>
        <v>0</v>
      </c>
      <c r="M1009" s="135">
        <f t="shared" si="633"/>
        <v>0</v>
      </c>
      <c r="N1009" s="135">
        <f t="shared" si="633"/>
        <v>0</v>
      </c>
      <c r="O1009" s="135">
        <f t="shared" si="633"/>
        <v>0</v>
      </c>
      <c r="P1009" s="135">
        <f t="shared" si="633"/>
        <v>0</v>
      </c>
      <c r="Q1009" s="135">
        <f t="shared" si="633"/>
        <v>0</v>
      </c>
      <c r="R1009" s="135">
        <f t="shared" si="633"/>
        <v>0</v>
      </c>
      <c r="S1009" s="135">
        <f t="shared" si="633"/>
        <v>0</v>
      </c>
      <c r="T1009" s="135">
        <f t="shared" si="633"/>
        <v>0</v>
      </c>
      <c r="U1009" s="135">
        <f t="shared" si="633"/>
        <v>0</v>
      </c>
      <c r="V1009" s="135">
        <f t="shared" si="633"/>
        <v>0</v>
      </c>
      <c r="W1009" s="135">
        <f t="shared" si="633"/>
        <v>0</v>
      </c>
      <c r="X1009" s="135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6">
        <v>39906</v>
      </c>
      <c r="E1010" s="137" t="s">
        <v>328</v>
      </c>
      <c r="G1010" s="43"/>
      <c r="H1010" s="135"/>
      <c r="I1010" s="42">
        <f>'DepExp. Class.'!G$218</f>
        <v>4988.8035196077099</v>
      </c>
      <c r="J1010" s="135">
        <f t="shared" ref="J1010:X1010" si="634">+J218+J482+J746</f>
        <v>3026.2660625856606</v>
      </c>
      <c r="K1010" s="135">
        <f t="shared" si="634"/>
        <v>1194.4302097847985</v>
      </c>
      <c r="L1010" s="135">
        <f t="shared" si="634"/>
        <v>11.749634205477632</v>
      </c>
      <c r="M1010" s="135">
        <f t="shared" si="634"/>
        <v>386.2609638149649</v>
      </c>
      <c r="N1010" s="135">
        <f t="shared" si="634"/>
        <v>370.09664921680826</v>
      </c>
      <c r="O1010" s="135">
        <f t="shared" si="634"/>
        <v>0</v>
      </c>
      <c r="P1010" s="135">
        <f t="shared" si="634"/>
        <v>0</v>
      </c>
      <c r="Q1010" s="135">
        <f t="shared" si="634"/>
        <v>0</v>
      </c>
      <c r="R1010" s="135">
        <f t="shared" si="634"/>
        <v>0</v>
      </c>
      <c r="S1010" s="135">
        <f t="shared" si="634"/>
        <v>0</v>
      </c>
      <c r="T1010" s="135">
        <f t="shared" si="634"/>
        <v>0</v>
      </c>
      <c r="U1010" s="135">
        <f t="shared" si="634"/>
        <v>0</v>
      </c>
      <c r="V1010" s="135">
        <f t="shared" si="634"/>
        <v>0</v>
      </c>
      <c r="W1010" s="135">
        <f t="shared" si="634"/>
        <v>0</v>
      </c>
      <c r="X1010" s="135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6">
        <v>39907</v>
      </c>
      <c r="E1011" s="137" t="s">
        <v>329</v>
      </c>
      <c r="G1011" s="43"/>
      <c r="H1011" s="135"/>
      <c r="I1011" s="42">
        <f>'DepExp. Class.'!G$219</f>
        <v>0</v>
      </c>
      <c r="J1011" s="135">
        <f t="shared" ref="J1011:X1011" si="635">+J219+J483+J747</f>
        <v>0</v>
      </c>
      <c r="K1011" s="135">
        <f t="shared" si="635"/>
        <v>0</v>
      </c>
      <c r="L1011" s="135">
        <f t="shared" si="635"/>
        <v>0</v>
      </c>
      <c r="M1011" s="135">
        <f t="shared" si="635"/>
        <v>0</v>
      </c>
      <c r="N1011" s="135">
        <f t="shared" si="635"/>
        <v>0</v>
      </c>
      <c r="O1011" s="135">
        <f t="shared" si="635"/>
        <v>0</v>
      </c>
      <c r="P1011" s="135">
        <f t="shared" si="635"/>
        <v>0</v>
      </c>
      <c r="Q1011" s="135">
        <f t="shared" si="635"/>
        <v>0</v>
      </c>
      <c r="R1011" s="135">
        <f t="shared" si="635"/>
        <v>0</v>
      </c>
      <c r="S1011" s="135">
        <f t="shared" si="635"/>
        <v>0</v>
      </c>
      <c r="T1011" s="135">
        <f t="shared" si="635"/>
        <v>0</v>
      </c>
      <c r="U1011" s="135">
        <f t="shared" si="635"/>
        <v>0</v>
      </c>
      <c r="V1011" s="135">
        <f t="shared" si="635"/>
        <v>0</v>
      </c>
      <c r="W1011" s="135">
        <f t="shared" si="635"/>
        <v>0</v>
      </c>
      <c r="X1011" s="135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6">
        <v>39908</v>
      </c>
      <c r="E1012" s="137" t="s">
        <v>330</v>
      </c>
      <c r="G1012" s="43"/>
      <c r="H1012" s="135"/>
      <c r="I1012" s="42">
        <f>'DepExp. Class.'!G$220</f>
        <v>0</v>
      </c>
      <c r="J1012" s="135">
        <f t="shared" ref="J1012:X1012" si="636">+J220+J484+J748</f>
        <v>0</v>
      </c>
      <c r="K1012" s="135">
        <f t="shared" si="636"/>
        <v>0</v>
      </c>
      <c r="L1012" s="135">
        <f t="shared" si="636"/>
        <v>0</v>
      </c>
      <c r="M1012" s="135">
        <f t="shared" si="636"/>
        <v>0</v>
      </c>
      <c r="N1012" s="135">
        <f t="shared" si="636"/>
        <v>0</v>
      </c>
      <c r="O1012" s="135">
        <f t="shared" si="636"/>
        <v>0</v>
      </c>
      <c r="P1012" s="135">
        <f t="shared" si="636"/>
        <v>0</v>
      </c>
      <c r="Q1012" s="135">
        <f t="shared" si="636"/>
        <v>0</v>
      </c>
      <c r="R1012" s="135">
        <f t="shared" si="636"/>
        <v>0</v>
      </c>
      <c r="S1012" s="135">
        <f t="shared" si="636"/>
        <v>0</v>
      </c>
      <c r="T1012" s="135">
        <f t="shared" si="636"/>
        <v>0</v>
      </c>
      <c r="U1012" s="135">
        <f t="shared" si="636"/>
        <v>0</v>
      </c>
      <c r="V1012" s="135">
        <f t="shared" si="636"/>
        <v>0</v>
      </c>
      <c r="W1012" s="135">
        <f t="shared" si="636"/>
        <v>0</v>
      </c>
      <c r="X1012" s="135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6">
        <v>39909</v>
      </c>
      <c r="E1013" s="137" t="s">
        <v>331</v>
      </c>
      <c r="G1013" s="43"/>
      <c r="H1013" s="135"/>
      <c r="I1013" s="42">
        <f>'DepExp. Class.'!G$221</f>
        <v>1936.818284220411</v>
      </c>
      <c r="J1013" s="135">
        <f t="shared" ref="J1013:X1013" si="637">+J221+J485+J749</f>
        <v>1174.8964295536173</v>
      </c>
      <c r="K1013" s="135">
        <f t="shared" si="637"/>
        <v>463.71725413598386</v>
      </c>
      <c r="L1013" s="135">
        <f t="shared" si="637"/>
        <v>4.561596036530239</v>
      </c>
      <c r="M1013" s="135">
        <f t="shared" si="637"/>
        <v>149.95926262821632</v>
      </c>
      <c r="N1013" s="135">
        <f t="shared" si="637"/>
        <v>143.6837418660632</v>
      </c>
      <c r="O1013" s="135">
        <f t="shared" si="637"/>
        <v>0</v>
      </c>
      <c r="P1013" s="135">
        <f t="shared" si="637"/>
        <v>0</v>
      </c>
      <c r="Q1013" s="135">
        <f t="shared" si="637"/>
        <v>0</v>
      </c>
      <c r="R1013" s="135">
        <f t="shared" si="637"/>
        <v>0</v>
      </c>
      <c r="S1013" s="135">
        <f t="shared" si="637"/>
        <v>0</v>
      </c>
      <c r="T1013" s="135">
        <f t="shared" si="637"/>
        <v>0</v>
      </c>
      <c r="U1013" s="135">
        <f t="shared" si="637"/>
        <v>0</v>
      </c>
      <c r="V1013" s="135">
        <f t="shared" si="637"/>
        <v>0</v>
      </c>
      <c r="W1013" s="135">
        <f t="shared" si="637"/>
        <v>0</v>
      </c>
      <c r="X1013" s="135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6">
        <v>39924</v>
      </c>
      <c r="E1014" s="137" t="s">
        <v>332</v>
      </c>
      <c r="G1014" s="43"/>
      <c r="H1014" s="135"/>
      <c r="I1014" s="42">
        <f>'DepExp. Class.'!G$222</f>
        <v>0</v>
      </c>
      <c r="J1014" s="135">
        <f t="shared" ref="J1014:X1014" si="638">+J222+J486+J750</f>
        <v>0</v>
      </c>
      <c r="K1014" s="135">
        <f t="shared" si="638"/>
        <v>0</v>
      </c>
      <c r="L1014" s="135">
        <f t="shared" si="638"/>
        <v>0</v>
      </c>
      <c r="M1014" s="135">
        <f t="shared" si="638"/>
        <v>0</v>
      </c>
      <c r="N1014" s="135">
        <f t="shared" si="638"/>
        <v>0</v>
      </c>
      <c r="O1014" s="135">
        <f t="shared" si="638"/>
        <v>0</v>
      </c>
      <c r="P1014" s="135">
        <f t="shared" si="638"/>
        <v>0</v>
      </c>
      <c r="Q1014" s="135">
        <f t="shared" si="638"/>
        <v>0</v>
      </c>
      <c r="R1014" s="135">
        <f t="shared" si="638"/>
        <v>0</v>
      </c>
      <c r="S1014" s="135">
        <f t="shared" si="638"/>
        <v>0</v>
      </c>
      <c r="T1014" s="135">
        <f t="shared" si="638"/>
        <v>0</v>
      </c>
      <c r="U1014" s="135">
        <f t="shared" si="638"/>
        <v>0</v>
      </c>
      <c r="V1014" s="135">
        <f t="shared" si="638"/>
        <v>0</v>
      </c>
      <c r="W1014" s="135">
        <f t="shared" si="638"/>
        <v>0</v>
      </c>
      <c r="X1014" s="135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6"/>
      <c r="E1015" s="137"/>
      <c r="G1015" s="43"/>
      <c r="H1015" s="135"/>
      <c r="I1015" s="42"/>
      <c r="J1015" s="135"/>
      <c r="K1015" s="135"/>
      <c r="L1015" s="135"/>
      <c r="M1015" s="135"/>
      <c r="N1015" s="135"/>
      <c r="O1015" s="135"/>
      <c r="P1015" s="135"/>
      <c r="Q1015" s="135"/>
      <c r="R1015" s="135"/>
      <c r="S1015" s="135"/>
      <c r="T1015" s="135"/>
      <c r="U1015" s="135"/>
      <c r="V1015" s="135"/>
      <c r="W1015" s="135"/>
      <c r="X1015" s="135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5"/>
      <c r="I1016" s="42"/>
      <c r="J1016" s="135"/>
      <c r="K1016" s="135"/>
      <c r="L1016" s="135"/>
      <c r="M1016" s="135"/>
      <c r="N1016" s="135"/>
      <c r="O1016" s="135"/>
      <c r="P1016" s="135"/>
      <c r="Q1016" s="135"/>
      <c r="R1016" s="135"/>
      <c r="S1016" s="135"/>
      <c r="T1016" s="135"/>
      <c r="U1016" s="135"/>
      <c r="V1016" s="135"/>
      <c r="W1016" s="135"/>
      <c r="X1016" s="135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5"/>
      <c r="I1017" s="42">
        <f>'DepExp. Class.'!G$225</f>
        <v>157695.10571857487</v>
      </c>
      <c r="J1017" s="135">
        <f>+J225+J489+J753</f>
        <v>95659.679679970111</v>
      </c>
      <c r="K1017" s="135">
        <f t="shared" ref="K1017:X1017" si="639">+K225+K489+K753</f>
        <v>37755.705845133096</v>
      </c>
      <c r="L1017" s="135">
        <f t="shared" si="639"/>
        <v>371.40364436182011</v>
      </c>
      <c r="M1017" s="135">
        <f t="shared" si="639"/>
        <v>12209.633689592418</v>
      </c>
      <c r="N1017" s="135">
        <f t="shared" si="639"/>
        <v>11698.682859517419</v>
      </c>
      <c r="O1017" s="135">
        <f t="shared" si="639"/>
        <v>0</v>
      </c>
      <c r="P1017" s="135">
        <f t="shared" si="639"/>
        <v>0</v>
      </c>
      <c r="Q1017" s="135">
        <f t="shared" si="639"/>
        <v>0</v>
      </c>
      <c r="R1017" s="135">
        <f t="shared" si="639"/>
        <v>0</v>
      </c>
      <c r="S1017" s="135">
        <f t="shared" si="639"/>
        <v>0</v>
      </c>
      <c r="T1017" s="135">
        <f t="shared" si="639"/>
        <v>0</v>
      </c>
      <c r="U1017" s="135">
        <f t="shared" si="639"/>
        <v>0</v>
      </c>
      <c r="V1017" s="135">
        <f t="shared" si="639"/>
        <v>0</v>
      </c>
      <c r="W1017" s="135">
        <f t="shared" si="639"/>
        <v>0</v>
      </c>
      <c r="X1017" s="135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5"/>
      <c r="I1018" s="42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  <c r="T1018" s="135"/>
      <c r="U1018" s="135"/>
      <c r="V1018" s="135"/>
      <c r="W1018" s="135"/>
      <c r="X1018" s="135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363</v>
      </c>
      <c r="E1019" s="44"/>
      <c r="G1019" s="43"/>
      <c r="H1019" s="135"/>
      <c r="I1019" s="42"/>
      <c r="J1019" s="135"/>
      <c r="K1019" s="135"/>
      <c r="L1019" s="135"/>
      <c r="M1019" s="135"/>
      <c r="N1019" s="135"/>
      <c r="O1019" s="135"/>
      <c r="P1019" s="135"/>
      <c r="Q1019" s="135"/>
      <c r="R1019" s="135"/>
      <c r="S1019" s="135"/>
      <c r="T1019" s="135"/>
      <c r="U1019" s="135"/>
      <c r="V1019" s="135"/>
      <c r="W1019" s="135"/>
      <c r="X1019" s="135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5"/>
      <c r="I1020" s="42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  <c r="T1020" s="135"/>
      <c r="U1020" s="135"/>
      <c r="V1020" s="135"/>
      <c r="W1020" s="135"/>
      <c r="X1020" s="135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5"/>
      <c r="I1021" s="42"/>
      <c r="J1021" s="135"/>
      <c r="K1021" s="135"/>
      <c r="L1021" s="135"/>
      <c r="M1021" s="135"/>
      <c r="N1021" s="135"/>
      <c r="O1021" s="135"/>
      <c r="P1021" s="135"/>
      <c r="Q1021" s="135"/>
      <c r="R1021" s="135"/>
      <c r="S1021" s="135"/>
      <c r="T1021" s="135"/>
      <c r="U1021" s="135"/>
      <c r="V1021" s="135"/>
      <c r="W1021" s="135"/>
      <c r="X1021" s="135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5"/>
      <c r="I1022" s="42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135"/>
      <c r="T1022" s="135"/>
      <c r="U1022" s="135"/>
      <c r="V1022" s="135"/>
      <c r="W1022" s="135"/>
      <c r="X1022" s="135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8">
        <v>37400</v>
      </c>
      <c r="E1023" s="137" t="s">
        <v>125</v>
      </c>
      <c r="G1023" s="43"/>
      <c r="H1023" s="135"/>
      <c r="I1023" s="42">
        <f>'DepExp. Class.'!G$231</f>
        <v>0</v>
      </c>
      <c r="J1023" s="135">
        <f t="shared" ref="J1023:X1023" si="640">+J231+J495+J759</f>
        <v>0</v>
      </c>
      <c r="K1023" s="135">
        <f t="shared" si="640"/>
        <v>0</v>
      </c>
      <c r="L1023" s="135">
        <f t="shared" si="640"/>
        <v>0</v>
      </c>
      <c r="M1023" s="135">
        <f t="shared" si="640"/>
        <v>0</v>
      </c>
      <c r="N1023" s="135">
        <f t="shared" si="640"/>
        <v>0</v>
      </c>
      <c r="O1023" s="135">
        <f t="shared" si="640"/>
        <v>0</v>
      </c>
      <c r="P1023" s="135">
        <f t="shared" si="640"/>
        <v>0</v>
      </c>
      <c r="Q1023" s="135">
        <f t="shared" si="640"/>
        <v>0</v>
      </c>
      <c r="R1023" s="135">
        <f t="shared" si="640"/>
        <v>0</v>
      </c>
      <c r="S1023" s="135">
        <f t="shared" si="640"/>
        <v>0</v>
      </c>
      <c r="T1023" s="135">
        <f t="shared" si="640"/>
        <v>0</v>
      </c>
      <c r="U1023" s="135">
        <f t="shared" si="640"/>
        <v>0</v>
      </c>
      <c r="V1023" s="135">
        <f t="shared" si="640"/>
        <v>0</v>
      </c>
      <c r="W1023" s="135">
        <f t="shared" si="640"/>
        <v>0</v>
      </c>
      <c r="X1023" s="135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8">
        <v>39001</v>
      </c>
      <c r="E1024" s="137" t="s">
        <v>302</v>
      </c>
      <c r="G1024" s="43"/>
      <c r="H1024" s="135"/>
      <c r="I1024" s="42">
        <f>'DepExp. Class.'!G$232</f>
        <v>0</v>
      </c>
      <c r="J1024" s="135">
        <f t="shared" ref="J1024:X1024" si="642">+J232+J496+J760</f>
        <v>0</v>
      </c>
      <c r="K1024" s="135">
        <f t="shared" si="642"/>
        <v>0</v>
      </c>
      <c r="L1024" s="135">
        <f t="shared" si="642"/>
        <v>0</v>
      </c>
      <c r="M1024" s="135">
        <f t="shared" si="642"/>
        <v>0</v>
      </c>
      <c r="N1024" s="135">
        <f t="shared" si="642"/>
        <v>0</v>
      </c>
      <c r="O1024" s="135">
        <f t="shared" si="642"/>
        <v>0</v>
      </c>
      <c r="P1024" s="135">
        <f t="shared" si="642"/>
        <v>0</v>
      </c>
      <c r="Q1024" s="135">
        <f t="shared" si="642"/>
        <v>0</v>
      </c>
      <c r="R1024" s="135">
        <f t="shared" si="642"/>
        <v>0</v>
      </c>
      <c r="S1024" s="135">
        <f t="shared" si="642"/>
        <v>0</v>
      </c>
      <c r="T1024" s="135">
        <f t="shared" si="642"/>
        <v>0</v>
      </c>
      <c r="U1024" s="135">
        <f t="shared" si="642"/>
        <v>0</v>
      </c>
      <c r="V1024" s="135">
        <f t="shared" si="642"/>
        <v>0</v>
      </c>
      <c r="W1024" s="135">
        <f t="shared" si="642"/>
        <v>0</v>
      </c>
      <c r="X1024" s="135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8">
        <v>36602</v>
      </c>
      <c r="E1025" s="137" t="s">
        <v>149</v>
      </c>
      <c r="G1025" s="43"/>
      <c r="H1025" s="135"/>
      <c r="I1025" s="42">
        <f>'DepExp. Class.'!G$233</f>
        <v>36407.439054716306</v>
      </c>
      <c r="J1025" s="135">
        <f t="shared" ref="J1025:X1025" si="643">+J233+J497+J761</f>
        <v>22085.174692469653</v>
      </c>
      <c r="K1025" s="135">
        <f t="shared" si="643"/>
        <v>8716.7483940661496</v>
      </c>
      <c r="L1025" s="135">
        <f t="shared" si="643"/>
        <v>85.74683079216048</v>
      </c>
      <c r="M1025" s="135">
        <f t="shared" si="643"/>
        <v>2818.8667771817018</v>
      </c>
      <c r="N1025" s="135">
        <f t="shared" si="643"/>
        <v>2700.9023602066418</v>
      </c>
      <c r="O1025" s="135">
        <f t="shared" si="643"/>
        <v>0</v>
      </c>
      <c r="P1025" s="135">
        <f t="shared" si="643"/>
        <v>0</v>
      </c>
      <c r="Q1025" s="135">
        <f t="shared" si="643"/>
        <v>0</v>
      </c>
      <c r="R1025" s="135">
        <f t="shared" si="643"/>
        <v>0</v>
      </c>
      <c r="S1025" s="135">
        <f t="shared" si="643"/>
        <v>0</v>
      </c>
      <c r="T1025" s="135">
        <f t="shared" si="643"/>
        <v>0</v>
      </c>
      <c r="U1025" s="135">
        <f t="shared" si="643"/>
        <v>0</v>
      </c>
      <c r="V1025" s="135">
        <f t="shared" si="643"/>
        <v>0</v>
      </c>
      <c r="W1025" s="135">
        <f t="shared" si="643"/>
        <v>0</v>
      </c>
      <c r="X1025" s="135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8">
        <v>37503</v>
      </c>
      <c r="E1026" s="137" t="s">
        <v>289</v>
      </c>
      <c r="G1026" s="43"/>
      <c r="H1026" s="135"/>
      <c r="I1026" s="42">
        <f>'DepExp. Class.'!G$234</f>
        <v>0</v>
      </c>
      <c r="J1026" s="135">
        <f t="shared" ref="J1026:X1026" si="644">+J234+J498+J762</f>
        <v>0</v>
      </c>
      <c r="K1026" s="135">
        <f t="shared" si="644"/>
        <v>0</v>
      </c>
      <c r="L1026" s="135">
        <f t="shared" si="644"/>
        <v>0</v>
      </c>
      <c r="M1026" s="135">
        <f t="shared" si="644"/>
        <v>0</v>
      </c>
      <c r="N1026" s="135">
        <f t="shared" si="644"/>
        <v>0</v>
      </c>
      <c r="O1026" s="135">
        <f t="shared" si="644"/>
        <v>0</v>
      </c>
      <c r="P1026" s="135">
        <f t="shared" si="644"/>
        <v>0</v>
      </c>
      <c r="Q1026" s="135">
        <f t="shared" si="644"/>
        <v>0</v>
      </c>
      <c r="R1026" s="135">
        <f t="shared" si="644"/>
        <v>0</v>
      </c>
      <c r="S1026" s="135">
        <f t="shared" si="644"/>
        <v>0</v>
      </c>
      <c r="T1026" s="135">
        <f t="shared" si="644"/>
        <v>0</v>
      </c>
      <c r="U1026" s="135">
        <f t="shared" si="644"/>
        <v>0</v>
      </c>
      <c r="V1026" s="135">
        <f t="shared" si="644"/>
        <v>0</v>
      </c>
      <c r="W1026" s="135">
        <f t="shared" si="644"/>
        <v>0</v>
      </c>
      <c r="X1026" s="135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8">
        <v>39004</v>
      </c>
      <c r="E1027" s="137" t="s">
        <v>304</v>
      </c>
      <c r="G1027" s="43"/>
      <c r="H1027" s="135"/>
      <c r="I1027" s="42">
        <f>'DepExp. Class.'!G$235</f>
        <v>0</v>
      </c>
      <c r="J1027" s="135">
        <f t="shared" ref="J1027:X1027" si="645">+J235+J499+J763</f>
        <v>0</v>
      </c>
      <c r="K1027" s="135">
        <f t="shared" si="645"/>
        <v>0</v>
      </c>
      <c r="L1027" s="135">
        <f t="shared" si="645"/>
        <v>0</v>
      </c>
      <c r="M1027" s="135">
        <f t="shared" si="645"/>
        <v>0</v>
      </c>
      <c r="N1027" s="135">
        <f t="shared" si="645"/>
        <v>0</v>
      </c>
      <c r="O1027" s="135">
        <f t="shared" si="645"/>
        <v>0</v>
      </c>
      <c r="P1027" s="135">
        <f t="shared" si="645"/>
        <v>0</v>
      </c>
      <c r="Q1027" s="135">
        <f t="shared" si="645"/>
        <v>0</v>
      </c>
      <c r="R1027" s="135">
        <f t="shared" si="645"/>
        <v>0</v>
      </c>
      <c r="S1027" s="135">
        <f t="shared" si="645"/>
        <v>0</v>
      </c>
      <c r="T1027" s="135">
        <f t="shared" si="645"/>
        <v>0</v>
      </c>
      <c r="U1027" s="135">
        <f t="shared" si="645"/>
        <v>0</v>
      </c>
      <c r="V1027" s="135">
        <f t="shared" si="645"/>
        <v>0</v>
      </c>
      <c r="W1027" s="135">
        <f t="shared" si="645"/>
        <v>0</v>
      </c>
      <c r="X1027" s="135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8">
        <v>39009</v>
      </c>
      <c r="E1028" s="137" t="s">
        <v>305</v>
      </c>
      <c r="G1028" s="43"/>
      <c r="H1028" s="135"/>
      <c r="I1028" s="42">
        <f>'DepExp. Class.'!G$236</f>
        <v>5198.5161211936811</v>
      </c>
      <c r="J1028" s="135">
        <f t="shared" ref="J1028:X1028" si="646">+J236+J500+J764</f>
        <v>3153.4801584268366</v>
      </c>
      <c r="K1028" s="135">
        <f t="shared" si="646"/>
        <v>1244.6400578420223</v>
      </c>
      <c r="L1028" s="135">
        <f t="shared" si="646"/>
        <v>12.243549499441343</v>
      </c>
      <c r="M1028" s="135">
        <f t="shared" si="646"/>
        <v>402.49808185225942</v>
      </c>
      <c r="N1028" s="135">
        <f t="shared" si="646"/>
        <v>385.65427357312092</v>
      </c>
      <c r="O1028" s="135">
        <f t="shared" si="646"/>
        <v>0</v>
      </c>
      <c r="P1028" s="135">
        <f t="shared" si="646"/>
        <v>0</v>
      </c>
      <c r="Q1028" s="135">
        <f t="shared" si="646"/>
        <v>0</v>
      </c>
      <c r="R1028" s="135">
        <f t="shared" si="646"/>
        <v>0</v>
      </c>
      <c r="S1028" s="135">
        <f t="shared" si="646"/>
        <v>0</v>
      </c>
      <c r="T1028" s="135">
        <f t="shared" si="646"/>
        <v>0</v>
      </c>
      <c r="U1028" s="135">
        <f t="shared" si="646"/>
        <v>0</v>
      </c>
      <c r="V1028" s="135">
        <f t="shared" si="646"/>
        <v>0</v>
      </c>
      <c r="W1028" s="135">
        <f t="shared" si="646"/>
        <v>0</v>
      </c>
      <c r="X1028" s="135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8">
        <v>39100</v>
      </c>
      <c r="E1029" s="137" t="s">
        <v>306</v>
      </c>
      <c r="G1029" s="43"/>
      <c r="H1029" s="135"/>
      <c r="I1029" s="42">
        <f>'DepExp. Class.'!G$237</f>
        <v>7392.1112347648614</v>
      </c>
      <c r="J1029" s="135">
        <f t="shared" ref="J1029:X1029" si="647">+J237+J501+J765</f>
        <v>4484.1403901162594</v>
      </c>
      <c r="K1029" s="135">
        <f t="shared" si="647"/>
        <v>1769.8353800045122</v>
      </c>
      <c r="L1029" s="135">
        <f t="shared" si="647"/>
        <v>17.409906538375449</v>
      </c>
      <c r="M1029" s="135">
        <f t="shared" si="647"/>
        <v>572.33843725162944</v>
      </c>
      <c r="N1029" s="135">
        <f t="shared" si="647"/>
        <v>548.38712085408497</v>
      </c>
      <c r="O1029" s="135">
        <f t="shared" si="647"/>
        <v>0</v>
      </c>
      <c r="P1029" s="135">
        <f t="shared" si="647"/>
        <v>0</v>
      </c>
      <c r="Q1029" s="135">
        <f t="shared" si="647"/>
        <v>0</v>
      </c>
      <c r="R1029" s="135">
        <f t="shared" si="647"/>
        <v>0</v>
      </c>
      <c r="S1029" s="135">
        <f t="shared" si="647"/>
        <v>0</v>
      </c>
      <c r="T1029" s="135">
        <f t="shared" si="647"/>
        <v>0</v>
      </c>
      <c r="U1029" s="135">
        <f t="shared" si="647"/>
        <v>0</v>
      </c>
      <c r="V1029" s="135">
        <f t="shared" si="647"/>
        <v>0</v>
      </c>
      <c r="W1029" s="135">
        <f t="shared" si="647"/>
        <v>0</v>
      </c>
      <c r="X1029" s="135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8">
        <v>39102</v>
      </c>
      <c r="E1030" s="137" t="s">
        <v>307</v>
      </c>
      <c r="G1030" s="43"/>
      <c r="H1030" s="135"/>
      <c r="I1030" s="42">
        <f>'DepExp. Class.'!G$238</f>
        <v>0</v>
      </c>
      <c r="J1030" s="135">
        <f t="shared" ref="J1030:X1030" si="648">+J238+J502+J766</f>
        <v>0</v>
      </c>
      <c r="K1030" s="135">
        <f t="shared" si="648"/>
        <v>0</v>
      </c>
      <c r="L1030" s="135">
        <f t="shared" si="648"/>
        <v>0</v>
      </c>
      <c r="M1030" s="135">
        <f t="shared" si="648"/>
        <v>0</v>
      </c>
      <c r="N1030" s="135">
        <f t="shared" si="648"/>
        <v>0</v>
      </c>
      <c r="O1030" s="135">
        <f t="shared" si="648"/>
        <v>0</v>
      </c>
      <c r="P1030" s="135">
        <f t="shared" si="648"/>
        <v>0</v>
      </c>
      <c r="Q1030" s="135">
        <f t="shared" si="648"/>
        <v>0</v>
      </c>
      <c r="R1030" s="135">
        <f t="shared" si="648"/>
        <v>0</v>
      </c>
      <c r="S1030" s="135">
        <f t="shared" si="648"/>
        <v>0</v>
      </c>
      <c r="T1030" s="135">
        <f t="shared" si="648"/>
        <v>0</v>
      </c>
      <c r="U1030" s="135">
        <f t="shared" si="648"/>
        <v>0</v>
      </c>
      <c r="V1030" s="135">
        <f t="shared" si="648"/>
        <v>0</v>
      </c>
      <c r="W1030" s="135">
        <f t="shared" si="648"/>
        <v>0</v>
      </c>
      <c r="X1030" s="135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5">
        <v>39103</v>
      </c>
      <c r="E1031" s="137" t="s">
        <v>308</v>
      </c>
      <c r="G1031" s="43"/>
      <c r="H1031" s="135"/>
      <c r="I1031" s="42">
        <f>'DepExp. Class.'!G$239</f>
        <v>0</v>
      </c>
      <c r="J1031" s="135">
        <f t="shared" ref="J1031:X1031" si="649">+J239+J503+J767</f>
        <v>0</v>
      </c>
      <c r="K1031" s="135">
        <f t="shared" si="649"/>
        <v>0</v>
      </c>
      <c r="L1031" s="135">
        <f t="shared" si="649"/>
        <v>0</v>
      </c>
      <c r="M1031" s="135">
        <f t="shared" si="649"/>
        <v>0</v>
      </c>
      <c r="N1031" s="135">
        <f t="shared" si="649"/>
        <v>0</v>
      </c>
      <c r="O1031" s="135">
        <f t="shared" si="649"/>
        <v>0</v>
      </c>
      <c r="P1031" s="135">
        <f t="shared" si="649"/>
        <v>0</v>
      </c>
      <c r="Q1031" s="135">
        <f t="shared" si="649"/>
        <v>0</v>
      </c>
      <c r="R1031" s="135">
        <f t="shared" si="649"/>
        <v>0</v>
      </c>
      <c r="S1031" s="135">
        <f t="shared" si="649"/>
        <v>0</v>
      </c>
      <c r="T1031" s="135">
        <f t="shared" si="649"/>
        <v>0</v>
      </c>
      <c r="U1031" s="135">
        <f t="shared" si="649"/>
        <v>0</v>
      </c>
      <c r="V1031" s="135">
        <f t="shared" si="649"/>
        <v>0</v>
      </c>
      <c r="W1031" s="135">
        <f t="shared" si="649"/>
        <v>0</v>
      </c>
      <c r="X1031" s="135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8">
        <v>39200</v>
      </c>
      <c r="E1032" s="137" t="s">
        <v>309</v>
      </c>
      <c r="G1032" s="43"/>
      <c r="H1032" s="135"/>
      <c r="I1032" s="42">
        <f>'DepExp. Class.'!G$240</f>
        <v>31.218091036371721</v>
      </c>
      <c r="J1032" s="135">
        <f t="shared" ref="J1032:X1032" si="650">+J240+J504+J768</f>
        <v>18.93725601153967</v>
      </c>
      <c r="K1032" s="135">
        <f t="shared" si="650"/>
        <v>7.4743033833865065</v>
      </c>
      <c r="L1032" s="135">
        <f t="shared" si="650"/>
        <v>7.3524874016187139E-2</v>
      </c>
      <c r="M1032" s="135">
        <f t="shared" si="650"/>
        <v>2.4170785409324869</v>
      </c>
      <c r="N1032" s="135">
        <f t="shared" si="650"/>
        <v>2.315928226496875</v>
      </c>
      <c r="O1032" s="135">
        <f t="shared" si="650"/>
        <v>0</v>
      </c>
      <c r="P1032" s="135">
        <f t="shared" si="650"/>
        <v>0</v>
      </c>
      <c r="Q1032" s="135">
        <f t="shared" si="650"/>
        <v>0</v>
      </c>
      <c r="R1032" s="135">
        <f t="shared" si="650"/>
        <v>0</v>
      </c>
      <c r="S1032" s="135">
        <f t="shared" si="650"/>
        <v>0</v>
      </c>
      <c r="T1032" s="135">
        <f t="shared" si="650"/>
        <v>0</v>
      </c>
      <c r="U1032" s="135">
        <f t="shared" si="650"/>
        <v>0</v>
      </c>
      <c r="V1032" s="135">
        <f t="shared" si="650"/>
        <v>0</v>
      </c>
      <c r="W1032" s="135">
        <f t="shared" si="650"/>
        <v>0</v>
      </c>
      <c r="X1032" s="135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8">
        <v>39201</v>
      </c>
      <c r="E1033" s="137" t="s">
        <v>310</v>
      </c>
      <c r="G1033" s="43"/>
      <c r="H1033" s="135"/>
      <c r="I1033" s="42">
        <f>'DepExp. Class.'!G$241</f>
        <v>0</v>
      </c>
      <c r="J1033" s="135">
        <f t="shared" ref="J1033:X1033" si="651">+J241+J505+J769</f>
        <v>0</v>
      </c>
      <c r="K1033" s="135">
        <f t="shared" si="651"/>
        <v>0</v>
      </c>
      <c r="L1033" s="135">
        <f t="shared" si="651"/>
        <v>0</v>
      </c>
      <c r="M1033" s="135">
        <f t="shared" si="651"/>
        <v>0</v>
      </c>
      <c r="N1033" s="135">
        <f t="shared" si="651"/>
        <v>0</v>
      </c>
      <c r="O1033" s="135">
        <f t="shared" si="651"/>
        <v>0</v>
      </c>
      <c r="P1033" s="135">
        <f t="shared" si="651"/>
        <v>0</v>
      </c>
      <c r="Q1033" s="135">
        <f t="shared" si="651"/>
        <v>0</v>
      </c>
      <c r="R1033" s="135">
        <f t="shared" si="651"/>
        <v>0</v>
      </c>
      <c r="S1033" s="135">
        <f t="shared" si="651"/>
        <v>0</v>
      </c>
      <c r="T1033" s="135">
        <f t="shared" si="651"/>
        <v>0</v>
      </c>
      <c r="U1033" s="135">
        <f t="shared" si="651"/>
        <v>0</v>
      </c>
      <c r="V1033" s="135">
        <f t="shared" si="651"/>
        <v>0</v>
      </c>
      <c r="W1033" s="135">
        <f t="shared" si="651"/>
        <v>0</v>
      </c>
      <c r="X1033" s="135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8">
        <v>39202</v>
      </c>
      <c r="E1034" s="137" t="s">
        <v>311</v>
      </c>
      <c r="G1034" s="43"/>
      <c r="H1034" s="135"/>
      <c r="I1034" s="42">
        <f>'DepExp. Class.'!G$242</f>
        <v>0</v>
      </c>
      <c r="J1034" s="135">
        <f t="shared" ref="J1034:X1034" si="652">+J242+J506+J770</f>
        <v>0</v>
      </c>
      <c r="K1034" s="135">
        <f t="shared" si="652"/>
        <v>0</v>
      </c>
      <c r="L1034" s="135">
        <f t="shared" si="652"/>
        <v>0</v>
      </c>
      <c r="M1034" s="135">
        <f t="shared" si="652"/>
        <v>0</v>
      </c>
      <c r="N1034" s="135">
        <f t="shared" si="652"/>
        <v>0</v>
      </c>
      <c r="O1034" s="135">
        <f t="shared" si="652"/>
        <v>0</v>
      </c>
      <c r="P1034" s="135">
        <f t="shared" si="652"/>
        <v>0</v>
      </c>
      <c r="Q1034" s="135">
        <f t="shared" si="652"/>
        <v>0</v>
      </c>
      <c r="R1034" s="135">
        <f t="shared" si="652"/>
        <v>0</v>
      </c>
      <c r="S1034" s="135">
        <f t="shared" si="652"/>
        <v>0</v>
      </c>
      <c r="T1034" s="135">
        <f t="shared" si="652"/>
        <v>0</v>
      </c>
      <c r="U1034" s="135">
        <f t="shared" si="652"/>
        <v>0</v>
      </c>
      <c r="V1034" s="135">
        <f t="shared" si="652"/>
        <v>0</v>
      </c>
      <c r="W1034" s="135">
        <f t="shared" si="652"/>
        <v>0</v>
      </c>
      <c r="X1034" s="135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8">
        <v>39300</v>
      </c>
      <c r="E1035" s="137" t="s">
        <v>197</v>
      </c>
      <c r="G1035" s="43"/>
      <c r="H1035" s="135"/>
      <c r="I1035" s="42">
        <f>'DepExp. Class.'!G$243</f>
        <v>0</v>
      </c>
      <c r="J1035" s="135">
        <f t="shared" ref="J1035:X1035" si="653">+J243+J507+J771</f>
        <v>0</v>
      </c>
      <c r="K1035" s="135">
        <f t="shared" si="653"/>
        <v>0</v>
      </c>
      <c r="L1035" s="135">
        <f t="shared" si="653"/>
        <v>0</v>
      </c>
      <c r="M1035" s="135">
        <f t="shared" si="653"/>
        <v>0</v>
      </c>
      <c r="N1035" s="135">
        <f t="shared" si="653"/>
        <v>0</v>
      </c>
      <c r="O1035" s="135">
        <f t="shared" si="653"/>
        <v>0</v>
      </c>
      <c r="P1035" s="135">
        <f t="shared" si="653"/>
        <v>0</v>
      </c>
      <c r="Q1035" s="135">
        <f t="shared" si="653"/>
        <v>0</v>
      </c>
      <c r="R1035" s="135">
        <f t="shared" si="653"/>
        <v>0</v>
      </c>
      <c r="S1035" s="135">
        <f t="shared" si="653"/>
        <v>0</v>
      </c>
      <c r="T1035" s="135">
        <f t="shared" si="653"/>
        <v>0</v>
      </c>
      <c r="U1035" s="135">
        <f t="shared" si="653"/>
        <v>0</v>
      </c>
      <c r="V1035" s="135">
        <f t="shared" si="653"/>
        <v>0</v>
      </c>
      <c r="W1035" s="135">
        <f t="shared" si="653"/>
        <v>0</v>
      </c>
      <c r="X1035" s="135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8">
        <v>39400</v>
      </c>
      <c r="E1036" s="137" t="s">
        <v>312</v>
      </c>
      <c r="G1036" s="43"/>
      <c r="H1036" s="135"/>
      <c r="I1036" s="42">
        <f>'DepExp. Class.'!G$244</f>
        <v>678.94181402732079</v>
      </c>
      <c r="J1036" s="135">
        <f t="shared" ref="J1036:X1036" si="654">+J244+J508+J772</f>
        <v>411.85397704794605</v>
      </c>
      <c r="K1036" s="135">
        <f t="shared" si="654"/>
        <v>162.55372859905549</v>
      </c>
      <c r="L1036" s="135">
        <f t="shared" si="654"/>
        <v>1.5990443260134106</v>
      </c>
      <c r="M1036" s="135">
        <f t="shared" si="654"/>
        <v>52.567457994636612</v>
      </c>
      <c r="N1036" s="135">
        <f t="shared" si="654"/>
        <v>50.367606059669299</v>
      </c>
      <c r="O1036" s="135">
        <f t="shared" si="654"/>
        <v>0</v>
      </c>
      <c r="P1036" s="135">
        <f t="shared" si="654"/>
        <v>0</v>
      </c>
      <c r="Q1036" s="135">
        <f t="shared" si="654"/>
        <v>0</v>
      </c>
      <c r="R1036" s="135">
        <f t="shared" si="654"/>
        <v>0</v>
      </c>
      <c r="S1036" s="135">
        <f t="shared" si="654"/>
        <v>0</v>
      </c>
      <c r="T1036" s="135">
        <f t="shared" si="654"/>
        <v>0</v>
      </c>
      <c r="U1036" s="135">
        <f t="shared" si="654"/>
        <v>0</v>
      </c>
      <c r="V1036" s="135">
        <f t="shared" si="654"/>
        <v>0</v>
      </c>
      <c r="W1036" s="135">
        <f t="shared" si="654"/>
        <v>0</v>
      </c>
      <c r="X1036" s="135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8">
        <v>39600</v>
      </c>
      <c r="E1037" s="137" t="s">
        <v>313</v>
      </c>
      <c r="G1037" s="43"/>
      <c r="H1037" s="135"/>
      <c r="I1037" s="42">
        <f>'DepExp. Class.'!G$245</f>
        <v>55.395844776171899</v>
      </c>
      <c r="J1037" s="135">
        <f t="shared" ref="J1037:X1037" si="655">+J245+J509+J773</f>
        <v>33.603761782860225</v>
      </c>
      <c r="K1037" s="135">
        <f t="shared" si="655"/>
        <v>13.262993869602642</v>
      </c>
      <c r="L1037" s="135">
        <f t="shared" si="655"/>
        <v>0.13046833976628933</v>
      </c>
      <c r="M1037" s="135">
        <f t="shared" si="655"/>
        <v>4.2890549428314424</v>
      </c>
      <c r="N1037" s="135">
        <f t="shared" si="655"/>
        <v>4.1095658411112961</v>
      </c>
      <c r="O1037" s="135">
        <f t="shared" si="655"/>
        <v>0</v>
      </c>
      <c r="P1037" s="135">
        <f t="shared" si="655"/>
        <v>0</v>
      </c>
      <c r="Q1037" s="135">
        <f t="shared" si="655"/>
        <v>0</v>
      </c>
      <c r="R1037" s="135">
        <f t="shared" si="655"/>
        <v>0</v>
      </c>
      <c r="S1037" s="135">
        <f t="shared" si="655"/>
        <v>0</v>
      </c>
      <c r="T1037" s="135">
        <f t="shared" si="655"/>
        <v>0</v>
      </c>
      <c r="U1037" s="135">
        <f t="shared" si="655"/>
        <v>0</v>
      </c>
      <c r="V1037" s="135">
        <f t="shared" si="655"/>
        <v>0</v>
      </c>
      <c r="W1037" s="135">
        <f t="shared" si="655"/>
        <v>0</v>
      </c>
      <c r="X1037" s="135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8">
        <v>39603</v>
      </c>
      <c r="E1038" s="137" t="s">
        <v>314</v>
      </c>
      <c r="G1038" s="43"/>
      <c r="H1038" s="135"/>
      <c r="I1038" s="42">
        <f>'DepExp. Class.'!G$246</f>
        <v>0</v>
      </c>
      <c r="J1038" s="135">
        <f t="shared" ref="J1038:X1038" si="656">+J246+J510+J774</f>
        <v>0</v>
      </c>
      <c r="K1038" s="135">
        <f t="shared" si="656"/>
        <v>0</v>
      </c>
      <c r="L1038" s="135">
        <f t="shared" si="656"/>
        <v>0</v>
      </c>
      <c r="M1038" s="135">
        <f t="shared" si="656"/>
        <v>0</v>
      </c>
      <c r="N1038" s="135">
        <f t="shared" si="656"/>
        <v>0</v>
      </c>
      <c r="O1038" s="135">
        <f t="shared" si="656"/>
        <v>0</v>
      </c>
      <c r="P1038" s="135">
        <f t="shared" si="656"/>
        <v>0</v>
      </c>
      <c r="Q1038" s="135">
        <f t="shared" si="656"/>
        <v>0</v>
      </c>
      <c r="R1038" s="135">
        <f t="shared" si="656"/>
        <v>0</v>
      </c>
      <c r="S1038" s="135">
        <f t="shared" si="656"/>
        <v>0</v>
      </c>
      <c r="T1038" s="135">
        <f t="shared" si="656"/>
        <v>0</v>
      </c>
      <c r="U1038" s="135">
        <f t="shared" si="656"/>
        <v>0</v>
      </c>
      <c r="V1038" s="135">
        <f t="shared" si="656"/>
        <v>0</v>
      </c>
      <c r="W1038" s="135">
        <f t="shared" si="656"/>
        <v>0</v>
      </c>
      <c r="X1038" s="135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6">
        <v>39604</v>
      </c>
      <c r="E1039" s="137" t="s">
        <v>315</v>
      </c>
      <c r="G1039" s="43"/>
      <c r="H1039" s="135"/>
      <c r="I1039" s="42">
        <f>'DepExp. Class.'!G$247</f>
        <v>0</v>
      </c>
      <c r="J1039" s="135">
        <f t="shared" ref="J1039:X1039" si="657">+J247+J511+J775</f>
        <v>0</v>
      </c>
      <c r="K1039" s="135">
        <f t="shared" si="657"/>
        <v>0</v>
      </c>
      <c r="L1039" s="135">
        <f t="shared" si="657"/>
        <v>0</v>
      </c>
      <c r="M1039" s="135">
        <f t="shared" si="657"/>
        <v>0</v>
      </c>
      <c r="N1039" s="135">
        <f t="shared" si="657"/>
        <v>0</v>
      </c>
      <c r="O1039" s="135">
        <f t="shared" si="657"/>
        <v>0</v>
      </c>
      <c r="P1039" s="135">
        <f t="shared" si="657"/>
        <v>0</v>
      </c>
      <c r="Q1039" s="135">
        <f t="shared" si="657"/>
        <v>0</v>
      </c>
      <c r="R1039" s="135">
        <f t="shared" si="657"/>
        <v>0</v>
      </c>
      <c r="S1039" s="135">
        <f t="shared" si="657"/>
        <v>0</v>
      </c>
      <c r="T1039" s="135">
        <f t="shared" si="657"/>
        <v>0</v>
      </c>
      <c r="U1039" s="135">
        <f t="shared" si="657"/>
        <v>0</v>
      </c>
      <c r="V1039" s="135">
        <f t="shared" si="657"/>
        <v>0</v>
      </c>
      <c r="W1039" s="135">
        <f t="shared" si="657"/>
        <v>0</v>
      </c>
      <c r="X1039" s="135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6">
        <v>39605</v>
      </c>
      <c r="E1040" s="140" t="s">
        <v>316</v>
      </c>
      <c r="G1040" s="43"/>
      <c r="H1040" s="135"/>
      <c r="I1040" s="42">
        <f>'DepExp. Class.'!G$248</f>
        <v>0</v>
      </c>
      <c r="J1040" s="135">
        <f t="shared" ref="J1040:X1040" si="658">+J248+J512+J776</f>
        <v>0</v>
      </c>
      <c r="K1040" s="135">
        <f t="shared" si="658"/>
        <v>0</v>
      </c>
      <c r="L1040" s="135">
        <f t="shared" si="658"/>
        <v>0</v>
      </c>
      <c r="M1040" s="135">
        <f t="shared" si="658"/>
        <v>0</v>
      </c>
      <c r="N1040" s="135">
        <f t="shared" si="658"/>
        <v>0</v>
      </c>
      <c r="O1040" s="135">
        <f t="shared" si="658"/>
        <v>0</v>
      </c>
      <c r="P1040" s="135">
        <f t="shared" si="658"/>
        <v>0</v>
      </c>
      <c r="Q1040" s="135">
        <f t="shared" si="658"/>
        <v>0</v>
      </c>
      <c r="R1040" s="135">
        <f t="shared" si="658"/>
        <v>0</v>
      </c>
      <c r="S1040" s="135">
        <f t="shared" si="658"/>
        <v>0</v>
      </c>
      <c r="T1040" s="135">
        <f t="shared" si="658"/>
        <v>0</v>
      </c>
      <c r="U1040" s="135">
        <f t="shared" si="658"/>
        <v>0</v>
      </c>
      <c r="V1040" s="135">
        <f t="shared" si="658"/>
        <v>0</v>
      </c>
      <c r="W1040" s="135">
        <f t="shared" si="658"/>
        <v>0</v>
      </c>
      <c r="X1040" s="135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6">
        <v>39700</v>
      </c>
      <c r="E1041" s="137" t="s">
        <v>317</v>
      </c>
      <c r="G1041" s="43"/>
      <c r="H1041" s="135"/>
      <c r="I1041" s="42">
        <f>'DepExp. Class.'!G$249</f>
        <v>6748.3189402050157</v>
      </c>
      <c r="J1041" s="135">
        <f t="shared" ref="J1041:X1041" si="659">+J249+J513+J777</f>
        <v>4093.6085191529755</v>
      </c>
      <c r="K1041" s="135">
        <f t="shared" si="659"/>
        <v>1615.6972259508084</v>
      </c>
      <c r="L1041" s="135">
        <f t="shared" si="659"/>
        <v>15.893646389894371</v>
      </c>
      <c r="M1041" s="135">
        <f t="shared" si="659"/>
        <v>522.49245089117892</v>
      </c>
      <c r="N1041" s="135">
        <f t="shared" si="659"/>
        <v>500.62709782015827</v>
      </c>
      <c r="O1041" s="135">
        <f t="shared" si="659"/>
        <v>0</v>
      </c>
      <c r="P1041" s="135">
        <f t="shared" si="659"/>
        <v>0</v>
      </c>
      <c r="Q1041" s="135">
        <f t="shared" si="659"/>
        <v>0</v>
      </c>
      <c r="R1041" s="135">
        <f t="shared" si="659"/>
        <v>0</v>
      </c>
      <c r="S1041" s="135">
        <f t="shared" si="659"/>
        <v>0</v>
      </c>
      <c r="T1041" s="135">
        <f t="shared" si="659"/>
        <v>0</v>
      </c>
      <c r="U1041" s="135">
        <f t="shared" si="659"/>
        <v>0</v>
      </c>
      <c r="V1041" s="135">
        <f t="shared" si="659"/>
        <v>0</v>
      </c>
      <c r="W1041" s="135">
        <f t="shared" si="659"/>
        <v>0</v>
      </c>
      <c r="X1041" s="135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6">
        <v>39701</v>
      </c>
      <c r="E1042" s="137" t="s">
        <v>318</v>
      </c>
      <c r="G1042" s="43"/>
      <c r="H1042" s="135"/>
      <c r="I1042" s="42">
        <f>'DepExp. Class.'!G$250</f>
        <v>0</v>
      </c>
      <c r="J1042" s="135">
        <f t="shared" ref="J1042:X1042" si="660">+J250+J514+J778</f>
        <v>0</v>
      </c>
      <c r="K1042" s="135">
        <f t="shared" si="660"/>
        <v>0</v>
      </c>
      <c r="L1042" s="135">
        <f t="shared" si="660"/>
        <v>0</v>
      </c>
      <c r="M1042" s="135">
        <f t="shared" si="660"/>
        <v>0</v>
      </c>
      <c r="N1042" s="135">
        <f t="shared" si="660"/>
        <v>0</v>
      </c>
      <c r="O1042" s="135">
        <f t="shared" si="660"/>
        <v>0</v>
      </c>
      <c r="P1042" s="135">
        <f t="shared" si="660"/>
        <v>0</v>
      </c>
      <c r="Q1042" s="135">
        <f t="shared" si="660"/>
        <v>0</v>
      </c>
      <c r="R1042" s="135">
        <f t="shared" si="660"/>
        <v>0</v>
      </c>
      <c r="S1042" s="135">
        <f t="shared" si="660"/>
        <v>0</v>
      </c>
      <c r="T1042" s="135">
        <f t="shared" si="660"/>
        <v>0</v>
      </c>
      <c r="U1042" s="135">
        <f t="shared" si="660"/>
        <v>0</v>
      </c>
      <c r="V1042" s="135">
        <f t="shared" si="660"/>
        <v>0</v>
      </c>
      <c r="W1042" s="135">
        <f t="shared" si="660"/>
        <v>0</v>
      </c>
      <c r="X1042" s="135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6">
        <v>39702</v>
      </c>
      <c r="E1043" s="137" t="s">
        <v>319</v>
      </c>
      <c r="G1043" s="43"/>
      <c r="H1043" s="135"/>
      <c r="I1043" s="42">
        <f>'DepExp. Class.'!G$251</f>
        <v>0</v>
      </c>
      <c r="J1043" s="135">
        <f t="shared" ref="J1043:X1043" si="661">+J251+J515+J779</f>
        <v>0</v>
      </c>
      <c r="K1043" s="135">
        <f t="shared" si="661"/>
        <v>0</v>
      </c>
      <c r="L1043" s="135">
        <f t="shared" si="661"/>
        <v>0</v>
      </c>
      <c r="M1043" s="135">
        <f t="shared" si="661"/>
        <v>0</v>
      </c>
      <c r="N1043" s="135">
        <f t="shared" si="661"/>
        <v>0</v>
      </c>
      <c r="O1043" s="135">
        <f t="shared" si="661"/>
        <v>0</v>
      </c>
      <c r="P1043" s="135">
        <f t="shared" si="661"/>
        <v>0</v>
      </c>
      <c r="Q1043" s="135">
        <f t="shared" si="661"/>
        <v>0</v>
      </c>
      <c r="R1043" s="135">
        <f t="shared" si="661"/>
        <v>0</v>
      </c>
      <c r="S1043" s="135">
        <f t="shared" si="661"/>
        <v>0</v>
      </c>
      <c r="T1043" s="135">
        <f t="shared" si="661"/>
        <v>0</v>
      </c>
      <c r="U1043" s="135">
        <f t="shared" si="661"/>
        <v>0</v>
      </c>
      <c r="V1043" s="135">
        <f t="shared" si="661"/>
        <v>0</v>
      </c>
      <c r="W1043" s="135">
        <f t="shared" si="661"/>
        <v>0</v>
      </c>
      <c r="X1043" s="135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6">
        <v>39705</v>
      </c>
      <c r="E1044" s="137" t="s">
        <v>320</v>
      </c>
      <c r="G1044" s="43"/>
      <c r="H1044" s="135"/>
      <c r="I1044" s="42">
        <f>'DepExp. Class.'!G$252</f>
        <v>0</v>
      </c>
      <c r="J1044" s="135">
        <f t="shared" ref="J1044:X1044" si="662">+J252+J516+J780</f>
        <v>0</v>
      </c>
      <c r="K1044" s="135">
        <f t="shared" si="662"/>
        <v>0</v>
      </c>
      <c r="L1044" s="135">
        <f t="shared" si="662"/>
        <v>0</v>
      </c>
      <c r="M1044" s="135">
        <f t="shared" si="662"/>
        <v>0</v>
      </c>
      <c r="N1044" s="135">
        <f t="shared" si="662"/>
        <v>0</v>
      </c>
      <c r="O1044" s="135">
        <f t="shared" si="662"/>
        <v>0</v>
      </c>
      <c r="P1044" s="135">
        <f t="shared" si="662"/>
        <v>0</v>
      </c>
      <c r="Q1044" s="135">
        <f t="shared" si="662"/>
        <v>0</v>
      </c>
      <c r="R1044" s="135">
        <f t="shared" si="662"/>
        <v>0</v>
      </c>
      <c r="S1044" s="135">
        <f t="shared" si="662"/>
        <v>0</v>
      </c>
      <c r="T1044" s="135">
        <f t="shared" si="662"/>
        <v>0</v>
      </c>
      <c r="U1044" s="135">
        <f t="shared" si="662"/>
        <v>0</v>
      </c>
      <c r="V1044" s="135">
        <f t="shared" si="662"/>
        <v>0</v>
      </c>
      <c r="W1044" s="135">
        <f t="shared" si="662"/>
        <v>0</v>
      </c>
      <c r="X1044" s="135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6">
        <v>39800</v>
      </c>
      <c r="E1045" s="137" t="s">
        <v>321</v>
      </c>
      <c r="G1045" s="43"/>
      <c r="H1045" s="135"/>
      <c r="I1045" s="42">
        <f>'DepExp. Class.'!G$253</f>
        <v>838.423134531085</v>
      </c>
      <c r="J1045" s="135">
        <f t="shared" ref="J1045:X1045" si="663">+J253+J517+J781</f>
        <v>508.59719532863699</v>
      </c>
      <c r="K1045" s="135">
        <f t="shared" si="663"/>
        <v>200.73709388040589</v>
      </c>
      <c r="L1045" s="135">
        <f t="shared" si="663"/>
        <v>1.9746548649253775</v>
      </c>
      <c r="M1045" s="135">
        <f t="shared" si="663"/>
        <v>64.915390384868573</v>
      </c>
      <c r="N1045" s="135">
        <f t="shared" si="663"/>
        <v>62.198800072248133</v>
      </c>
      <c r="O1045" s="135">
        <f t="shared" si="663"/>
        <v>0</v>
      </c>
      <c r="P1045" s="135">
        <f t="shared" si="663"/>
        <v>0</v>
      </c>
      <c r="Q1045" s="135">
        <f t="shared" si="663"/>
        <v>0</v>
      </c>
      <c r="R1045" s="135">
        <f t="shared" si="663"/>
        <v>0</v>
      </c>
      <c r="S1045" s="135">
        <f t="shared" si="663"/>
        <v>0</v>
      </c>
      <c r="T1045" s="135">
        <f t="shared" si="663"/>
        <v>0</v>
      </c>
      <c r="U1045" s="135">
        <f t="shared" si="663"/>
        <v>0</v>
      </c>
      <c r="V1045" s="135">
        <f t="shared" si="663"/>
        <v>0</v>
      </c>
      <c r="W1045" s="135">
        <f t="shared" si="663"/>
        <v>0</v>
      </c>
      <c r="X1045" s="135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6">
        <v>39900</v>
      </c>
      <c r="E1046" s="137" t="s">
        <v>322</v>
      </c>
      <c r="G1046" s="43"/>
      <c r="H1046" s="135"/>
      <c r="I1046" s="42">
        <f>'DepExp. Class.'!G$254</f>
        <v>5467.9212717370356</v>
      </c>
      <c r="J1046" s="135">
        <f t="shared" ref="J1046:X1046" si="664">+J254+J518+J782</f>
        <v>3316.9044466295609</v>
      </c>
      <c r="K1046" s="135">
        <f t="shared" si="664"/>
        <v>1309.1416260468791</v>
      </c>
      <c r="L1046" s="135">
        <f t="shared" si="664"/>
        <v>12.87805273443845</v>
      </c>
      <c r="M1046" s="135">
        <f t="shared" si="664"/>
        <v>423.35692960936143</v>
      </c>
      <c r="N1046" s="135">
        <f t="shared" si="664"/>
        <v>405.64021671679592</v>
      </c>
      <c r="O1046" s="135">
        <f t="shared" si="664"/>
        <v>0</v>
      </c>
      <c r="P1046" s="135">
        <f t="shared" si="664"/>
        <v>0</v>
      </c>
      <c r="Q1046" s="135">
        <f t="shared" si="664"/>
        <v>0</v>
      </c>
      <c r="R1046" s="135">
        <f t="shared" si="664"/>
        <v>0</v>
      </c>
      <c r="S1046" s="135">
        <f t="shared" si="664"/>
        <v>0</v>
      </c>
      <c r="T1046" s="135">
        <f t="shared" si="664"/>
        <v>0</v>
      </c>
      <c r="U1046" s="135">
        <f t="shared" si="664"/>
        <v>0</v>
      </c>
      <c r="V1046" s="135">
        <f t="shared" si="664"/>
        <v>0</v>
      </c>
      <c r="W1046" s="135">
        <f t="shared" si="664"/>
        <v>0</v>
      </c>
      <c r="X1046" s="135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6">
        <v>39901</v>
      </c>
      <c r="E1047" s="137" t="s">
        <v>323</v>
      </c>
      <c r="G1047" s="43"/>
      <c r="H1047" s="135"/>
      <c r="I1047" s="42">
        <f>'DepExp. Class.'!G$255</f>
        <v>50061.968800783892</v>
      </c>
      <c r="J1047" s="135">
        <f t="shared" ref="J1047:X1047" si="665">+J255+J519+J783</f>
        <v>30368.170767316082</v>
      </c>
      <c r="K1047" s="135">
        <f t="shared" si="665"/>
        <v>11985.945660506251</v>
      </c>
      <c r="L1047" s="135">
        <f t="shared" si="665"/>
        <v>117.90599062548326</v>
      </c>
      <c r="M1047" s="135">
        <f t="shared" si="665"/>
        <v>3876.0765469043831</v>
      </c>
      <c r="N1047" s="135">
        <f t="shared" si="665"/>
        <v>3713.869835431688</v>
      </c>
      <c r="O1047" s="135">
        <f t="shared" si="665"/>
        <v>0</v>
      </c>
      <c r="P1047" s="135">
        <f t="shared" si="665"/>
        <v>0</v>
      </c>
      <c r="Q1047" s="135">
        <f t="shared" si="665"/>
        <v>0</v>
      </c>
      <c r="R1047" s="135">
        <f t="shared" si="665"/>
        <v>0</v>
      </c>
      <c r="S1047" s="135">
        <f t="shared" si="665"/>
        <v>0</v>
      </c>
      <c r="T1047" s="135">
        <f t="shared" si="665"/>
        <v>0</v>
      </c>
      <c r="U1047" s="135">
        <f t="shared" si="665"/>
        <v>0</v>
      </c>
      <c r="V1047" s="135">
        <f t="shared" si="665"/>
        <v>0</v>
      </c>
      <c r="W1047" s="135">
        <f t="shared" si="665"/>
        <v>0</v>
      </c>
      <c r="X1047" s="135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6">
        <v>39902</v>
      </c>
      <c r="E1048" s="137" t="s">
        <v>324</v>
      </c>
      <c r="G1048" s="43"/>
      <c r="H1048" s="135"/>
      <c r="I1048" s="42">
        <f>'DepExp. Class.'!G$256</f>
        <v>9576.9818656225652</v>
      </c>
      <c r="J1048" s="135">
        <f t="shared" ref="J1048:X1048" si="666">+J256+J520+J784</f>
        <v>5809.5082494270864</v>
      </c>
      <c r="K1048" s="135">
        <f t="shared" si="666"/>
        <v>2292.9418675041888</v>
      </c>
      <c r="L1048" s="135">
        <f t="shared" si="666"/>
        <v>22.555715668354537</v>
      </c>
      <c r="M1048" s="135">
        <f t="shared" si="666"/>
        <v>741.50329459050272</v>
      </c>
      <c r="N1048" s="135">
        <f t="shared" si="666"/>
        <v>710.47273843243272</v>
      </c>
      <c r="O1048" s="135">
        <f t="shared" si="666"/>
        <v>0</v>
      </c>
      <c r="P1048" s="135">
        <f t="shared" si="666"/>
        <v>0</v>
      </c>
      <c r="Q1048" s="135">
        <f t="shared" si="666"/>
        <v>0</v>
      </c>
      <c r="R1048" s="135">
        <f t="shared" si="666"/>
        <v>0</v>
      </c>
      <c r="S1048" s="135">
        <f t="shared" si="666"/>
        <v>0</v>
      </c>
      <c r="T1048" s="135">
        <f t="shared" si="666"/>
        <v>0</v>
      </c>
      <c r="U1048" s="135">
        <f t="shared" si="666"/>
        <v>0</v>
      </c>
      <c r="V1048" s="135">
        <f t="shared" si="666"/>
        <v>0</v>
      </c>
      <c r="W1048" s="135">
        <f t="shared" si="666"/>
        <v>0</v>
      </c>
      <c r="X1048" s="135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6">
        <v>39903</v>
      </c>
      <c r="E1049" s="137" t="s">
        <v>325</v>
      </c>
      <c r="G1049" s="43"/>
      <c r="H1049" s="135"/>
      <c r="I1049" s="42">
        <f>'DepExp. Class.'!G$257</f>
        <v>2494.2272480203123</v>
      </c>
      <c r="J1049" s="135">
        <f t="shared" ref="J1049:X1049" si="667">+J257+J521+J785</f>
        <v>1513.0271704213847</v>
      </c>
      <c r="K1049" s="135">
        <f t="shared" si="667"/>
        <v>597.17332290090428</v>
      </c>
      <c r="L1049" s="135">
        <f t="shared" si="667"/>
        <v>5.8744060924408332</v>
      </c>
      <c r="M1049" s="135">
        <f t="shared" si="667"/>
        <v>193.11697023290088</v>
      </c>
      <c r="N1049" s="135">
        <f t="shared" si="667"/>
        <v>185.03537837268163</v>
      </c>
      <c r="O1049" s="135">
        <f t="shared" si="667"/>
        <v>0</v>
      </c>
      <c r="P1049" s="135">
        <f t="shared" si="667"/>
        <v>0</v>
      </c>
      <c r="Q1049" s="135">
        <f t="shared" si="667"/>
        <v>0</v>
      </c>
      <c r="R1049" s="135">
        <f t="shared" si="667"/>
        <v>0</v>
      </c>
      <c r="S1049" s="135">
        <f t="shared" si="667"/>
        <v>0</v>
      </c>
      <c r="T1049" s="135">
        <f t="shared" si="667"/>
        <v>0</v>
      </c>
      <c r="U1049" s="135">
        <f t="shared" si="667"/>
        <v>0</v>
      </c>
      <c r="V1049" s="135">
        <f t="shared" si="667"/>
        <v>0</v>
      </c>
      <c r="W1049" s="135">
        <f t="shared" si="667"/>
        <v>0</v>
      </c>
      <c r="X1049" s="135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6">
        <v>39904</v>
      </c>
      <c r="E1050" s="137" t="s">
        <v>326</v>
      </c>
      <c r="G1050" s="43"/>
      <c r="H1050" s="135"/>
      <c r="I1050" s="42">
        <f>'DepExp. Class.'!G$258</f>
        <v>0</v>
      </c>
      <c r="J1050" s="135">
        <f t="shared" ref="J1050:X1050" si="668">+J258+J522+J786</f>
        <v>0</v>
      </c>
      <c r="K1050" s="135">
        <f t="shared" si="668"/>
        <v>0</v>
      </c>
      <c r="L1050" s="135">
        <f t="shared" si="668"/>
        <v>0</v>
      </c>
      <c r="M1050" s="135">
        <f t="shared" si="668"/>
        <v>0</v>
      </c>
      <c r="N1050" s="135">
        <f t="shared" si="668"/>
        <v>0</v>
      </c>
      <c r="O1050" s="135">
        <f t="shared" si="668"/>
        <v>0</v>
      </c>
      <c r="P1050" s="135">
        <f t="shared" si="668"/>
        <v>0</v>
      </c>
      <c r="Q1050" s="135">
        <f t="shared" si="668"/>
        <v>0</v>
      </c>
      <c r="R1050" s="135">
        <f t="shared" si="668"/>
        <v>0</v>
      </c>
      <c r="S1050" s="135">
        <f t="shared" si="668"/>
        <v>0</v>
      </c>
      <c r="T1050" s="135">
        <f t="shared" si="668"/>
        <v>0</v>
      </c>
      <c r="U1050" s="135">
        <f t="shared" si="668"/>
        <v>0</v>
      </c>
      <c r="V1050" s="135">
        <f t="shared" si="668"/>
        <v>0</v>
      </c>
      <c r="W1050" s="135">
        <f t="shared" si="668"/>
        <v>0</v>
      </c>
      <c r="X1050" s="135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6">
        <v>39905</v>
      </c>
      <c r="E1051" s="137" t="s">
        <v>327</v>
      </c>
      <c r="G1051" s="43"/>
      <c r="H1051" s="135"/>
      <c r="I1051" s="42">
        <f>'DepExp. Class.'!G$259</f>
        <v>0</v>
      </c>
      <c r="J1051" s="135">
        <f t="shared" ref="J1051:X1051" si="669">+J259+J523+J787</f>
        <v>0</v>
      </c>
      <c r="K1051" s="135">
        <f t="shared" si="669"/>
        <v>0</v>
      </c>
      <c r="L1051" s="135">
        <f t="shared" si="669"/>
        <v>0</v>
      </c>
      <c r="M1051" s="135">
        <f t="shared" si="669"/>
        <v>0</v>
      </c>
      <c r="N1051" s="135">
        <f t="shared" si="669"/>
        <v>0</v>
      </c>
      <c r="O1051" s="135">
        <f t="shared" si="669"/>
        <v>0</v>
      </c>
      <c r="P1051" s="135">
        <f t="shared" si="669"/>
        <v>0</v>
      </c>
      <c r="Q1051" s="135">
        <f t="shared" si="669"/>
        <v>0</v>
      </c>
      <c r="R1051" s="135">
        <f t="shared" si="669"/>
        <v>0</v>
      </c>
      <c r="S1051" s="135">
        <f t="shared" si="669"/>
        <v>0</v>
      </c>
      <c r="T1051" s="135">
        <f t="shared" si="669"/>
        <v>0</v>
      </c>
      <c r="U1051" s="135">
        <f t="shared" si="669"/>
        <v>0</v>
      </c>
      <c r="V1051" s="135">
        <f t="shared" si="669"/>
        <v>0</v>
      </c>
      <c r="W1051" s="135">
        <f t="shared" si="669"/>
        <v>0</v>
      </c>
      <c r="X1051" s="135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6">
        <v>39906</v>
      </c>
      <c r="E1052" s="137" t="s">
        <v>328</v>
      </c>
      <c r="G1052" s="43"/>
      <c r="H1052" s="135"/>
      <c r="I1052" s="42">
        <f>'DepExp. Class.'!G$260</f>
        <v>6239.4277584916572</v>
      </c>
      <c r="J1052" s="135">
        <f t="shared" ref="J1052:X1052" si="670">+J260+J524+J788</f>
        <v>3784.9092274860732</v>
      </c>
      <c r="K1052" s="135">
        <f t="shared" si="670"/>
        <v>1493.8573902983278</v>
      </c>
      <c r="L1052" s="135">
        <f t="shared" si="670"/>
        <v>14.695105454773444</v>
      </c>
      <c r="M1052" s="135">
        <f t="shared" si="670"/>
        <v>483.09126029448151</v>
      </c>
      <c r="N1052" s="135">
        <f t="shared" si="670"/>
        <v>462.87477495800124</v>
      </c>
      <c r="O1052" s="135">
        <f t="shared" si="670"/>
        <v>0</v>
      </c>
      <c r="P1052" s="135">
        <f t="shared" si="670"/>
        <v>0</v>
      </c>
      <c r="Q1052" s="135">
        <f t="shared" si="670"/>
        <v>0</v>
      </c>
      <c r="R1052" s="135">
        <f t="shared" si="670"/>
        <v>0</v>
      </c>
      <c r="S1052" s="135">
        <f t="shared" si="670"/>
        <v>0</v>
      </c>
      <c r="T1052" s="135">
        <f t="shared" si="670"/>
        <v>0</v>
      </c>
      <c r="U1052" s="135">
        <f t="shared" si="670"/>
        <v>0</v>
      </c>
      <c r="V1052" s="135">
        <f t="shared" si="670"/>
        <v>0</v>
      </c>
      <c r="W1052" s="135">
        <f t="shared" si="670"/>
        <v>0</v>
      </c>
      <c r="X1052" s="135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6">
        <v>39907</v>
      </c>
      <c r="E1053" s="137" t="s">
        <v>329</v>
      </c>
      <c r="G1053" s="43"/>
      <c r="H1053" s="135"/>
      <c r="I1053" s="42">
        <f>'DepExp. Class.'!G$261</f>
        <v>905.84670821563418</v>
      </c>
      <c r="J1053" s="135">
        <f t="shared" ref="J1053:X1053" si="671">+J261+J525+J789</f>
        <v>549.49711693465747</v>
      </c>
      <c r="K1053" s="135">
        <f t="shared" si="671"/>
        <v>216.87979281492107</v>
      </c>
      <c r="L1053" s="135">
        <f t="shared" si="671"/>
        <v>2.1334509218367979</v>
      </c>
      <c r="M1053" s="135">
        <f t="shared" si="671"/>
        <v>70.135699112779989</v>
      </c>
      <c r="N1053" s="135">
        <f t="shared" si="671"/>
        <v>67.200648431438751</v>
      </c>
      <c r="O1053" s="135">
        <f t="shared" si="671"/>
        <v>0</v>
      </c>
      <c r="P1053" s="135">
        <f t="shared" si="671"/>
        <v>0</v>
      </c>
      <c r="Q1053" s="135">
        <f t="shared" si="671"/>
        <v>0</v>
      </c>
      <c r="R1053" s="135">
        <f t="shared" si="671"/>
        <v>0</v>
      </c>
      <c r="S1053" s="135">
        <f t="shared" si="671"/>
        <v>0</v>
      </c>
      <c r="T1053" s="135">
        <f t="shared" si="671"/>
        <v>0</v>
      </c>
      <c r="U1053" s="135">
        <f t="shared" si="671"/>
        <v>0</v>
      </c>
      <c r="V1053" s="135">
        <f t="shared" si="671"/>
        <v>0</v>
      </c>
      <c r="W1053" s="135">
        <f t="shared" si="671"/>
        <v>0</v>
      </c>
      <c r="X1053" s="135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6">
        <v>39908</v>
      </c>
      <c r="E1054" s="137" t="s">
        <v>330</v>
      </c>
      <c r="G1054" s="43"/>
      <c r="H1054" s="135"/>
      <c r="I1054" s="42">
        <f>'DepExp. Class.'!G$262</f>
        <v>0</v>
      </c>
      <c r="J1054" s="135">
        <f t="shared" ref="J1054:X1054" si="672">+J262+J526+J790</f>
        <v>0</v>
      </c>
      <c r="K1054" s="135">
        <f t="shared" si="672"/>
        <v>0</v>
      </c>
      <c r="L1054" s="135">
        <f t="shared" si="672"/>
        <v>0</v>
      </c>
      <c r="M1054" s="135">
        <f t="shared" si="672"/>
        <v>0</v>
      </c>
      <c r="N1054" s="135">
        <f t="shared" si="672"/>
        <v>0</v>
      </c>
      <c r="O1054" s="135">
        <f t="shared" si="672"/>
        <v>0</v>
      </c>
      <c r="P1054" s="135">
        <f t="shared" si="672"/>
        <v>0</v>
      </c>
      <c r="Q1054" s="135">
        <f t="shared" si="672"/>
        <v>0</v>
      </c>
      <c r="R1054" s="135">
        <f t="shared" si="672"/>
        <v>0</v>
      </c>
      <c r="S1054" s="135">
        <f t="shared" si="672"/>
        <v>0</v>
      </c>
      <c r="T1054" s="135">
        <f t="shared" si="672"/>
        <v>0</v>
      </c>
      <c r="U1054" s="135">
        <f t="shared" si="672"/>
        <v>0</v>
      </c>
      <c r="V1054" s="135">
        <f t="shared" si="672"/>
        <v>0</v>
      </c>
      <c r="W1054" s="135">
        <f t="shared" si="672"/>
        <v>0</v>
      </c>
      <c r="X1054" s="135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6">
        <v>39909</v>
      </c>
      <c r="E1055" s="137" t="s">
        <v>331</v>
      </c>
      <c r="G1055" s="43"/>
      <c r="H1055" s="135"/>
      <c r="I1055" s="42">
        <f>'DepExp. Class.'!G$263</f>
        <v>333062.5182140359</v>
      </c>
      <c r="J1055" s="135">
        <f t="shared" ref="J1055:X1055" si="673">+J263+J527+J791</f>
        <v>202039.58556975069</v>
      </c>
      <c r="K1055" s="135">
        <f t="shared" si="673"/>
        <v>79742.55388857775</v>
      </c>
      <c r="L1055" s="135">
        <f t="shared" si="673"/>
        <v>784.42912036709697</v>
      </c>
      <c r="M1055" s="135">
        <f t="shared" si="673"/>
        <v>25787.555831845832</v>
      </c>
      <c r="N1055" s="135">
        <f t="shared" si="673"/>
        <v>24708.393803494531</v>
      </c>
      <c r="O1055" s="135">
        <f t="shared" si="673"/>
        <v>0</v>
      </c>
      <c r="P1055" s="135">
        <f t="shared" si="673"/>
        <v>0</v>
      </c>
      <c r="Q1055" s="135">
        <f t="shared" si="673"/>
        <v>0</v>
      </c>
      <c r="R1055" s="135">
        <f t="shared" si="673"/>
        <v>0</v>
      </c>
      <c r="S1055" s="135">
        <f t="shared" si="673"/>
        <v>0</v>
      </c>
      <c r="T1055" s="135">
        <f t="shared" si="673"/>
        <v>0</v>
      </c>
      <c r="U1055" s="135">
        <f t="shared" si="673"/>
        <v>0</v>
      </c>
      <c r="V1055" s="135">
        <f t="shared" si="673"/>
        <v>0</v>
      </c>
      <c r="W1055" s="135">
        <f t="shared" si="673"/>
        <v>0</v>
      </c>
      <c r="X1055" s="135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6">
        <v>39924</v>
      </c>
      <c r="E1056" s="137" t="s">
        <v>332</v>
      </c>
      <c r="G1056" s="43"/>
      <c r="H1056" s="135"/>
      <c r="I1056" s="42">
        <f>'DepExp. Class.'!G$264</f>
        <v>31.266800981594876</v>
      </c>
      <c r="J1056" s="135">
        <f t="shared" ref="J1056:X1056" si="674">+J264+J528+J792</f>
        <v>18.966804029127427</v>
      </c>
      <c r="K1056" s="135">
        <f t="shared" si="674"/>
        <v>7.4859656246158579</v>
      </c>
      <c r="L1056" s="135">
        <f t="shared" si="674"/>
        <v>7.3639595719756243E-2</v>
      </c>
      <c r="M1056" s="135">
        <f t="shared" si="674"/>
        <v>2.4208499362811549</v>
      </c>
      <c r="N1056" s="135">
        <f t="shared" si="674"/>
        <v>2.3195417958506832</v>
      </c>
      <c r="O1056" s="135">
        <f t="shared" si="674"/>
        <v>0</v>
      </c>
      <c r="P1056" s="135">
        <f t="shared" si="674"/>
        <v>0</v>
      </c>
      <c r="Q1056" s="135">
        <f t="shared" si="674"/>
        <v>0</v>
      </c>
      <c r="R1056" s="135">
        <f t="shared" si="674"/>
        <v>0</v>
      </c>
      <c r="S1056" s="135">
        <f t="shared" si="674"/>
        <v>0</v>
      </c>
      <c r="T1056" s="135">
        <f t="shared" si="674"/>
        <v>0</v>
      </c>
      <c r="U1056" s="135">
        <f t="shared" si="674"/>
        <v>0</v>
      </c>
      <c r="V1056" s="135">
        <f t="shared" si="674"/>
        <v>0</v>
      </c>
      <c r="W1056" s="135">
        <f t="shared" si="674"/>
        <v>0</v>
      </c>
      <c r="X1056" s="135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6"/>
      <c r="E1057" s="137"/>
      <c r="G1057" s="43"/>
      <c r="H1057" s="135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7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5"/>
      <c r="I1059" s="42">
        <f>'DepExp. Class.'!G$267</f>
        <v>465190.52290313941</v>
      </c>
      <c r="J1059" s="135">
        <f>+J267+J531+J795</f>
        <v>282189.96530233137</v>
      </c>
      <c r="K1059" s="135">
        <f t="shared" ref="K1059:X1059" si="675">+K267+K531+K795</f>
        <v>111376.92869186979</v>
      </c>
      <c r="L1059" s="135">
        <f t="shared" si="675"/>
        <v>1095.617107084737</v>
      </c>
      <c r="M1059" s="135">
        <f t="shared" si="675"/>
        <v>36017.642111566558</v>
      </c>
      <c r="N1059" s="135">
        <f t="shared" si="675"/>
        <v>34510.369690286949</v>
      </c>
      <c r="O1059" s="135">
        <f t="shared" si="675"/>
        <v>0</v>
      </c>
      <c r="P1059" s="135">
        <f t="shared" si="675"/>
        <v>0</v>
      </c>
      <c r="Q1059" s="135">
        <f t="shared" si="675"/>
        <v>0</v>
      </c>
      <c r="R1059" s="135">
        <f t="shared" si="675"/>
        <v>0</v>
      </c>
      <c r="S1059" s="135">
        <f t="shared" si="675"/>
        <v>0</v>
      </c>
      <c r="T1059" s="135">
        <f t="shared" si="675"/>
        <v>0</v>
      </c>
      <c r="U1059" s="135">
        <f t="shared" si="675"/>
        <v>0</v>
      </c>
      <c r="V1059" s="135">
        <f t="shared" si="675"/>
        <v>0</v>
      </c>
      <c r="W1059" s="135">
        <f t="shared" si="675"/>
        <v>0</v>
      </c>
      <c r="X1059" s="135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5"/>
      <c r="I1061" s="42">
        <f>'DepExp. Class.'!G$269</f>
        <v>21561512.250947833</v>
      </c>
      <c r="J1061" s="135">
        <f>+J269+J533+J797</f>
        <v>13693351.494052945</v>
      </c>
      <c r="K1061" s="135">
        <f t="shared" ref="K1061:X1061" si="676">+K269+K533+K797</f>
        <v>5298099.8293086085</v>
      </c>
      <c r="L1061" s="135">
        <f t="shared" si="676"/>
        <v>42985.478452135823</v>
      </c>
      <c r="M1061" s="135">
        <f t="shared" si="676"/>
        <v>1302137.4927080295</v>
      </c>
      <c r="N1061" s="135">
        <f t="shared" si="676"/>
        <v>1224937.9564261097</v>
      </c>
      <c r="O1061" s="135">
        <f t="shared" si="676"/>
        <v>0</v>
      </c>
      <c r="P1061" s="135">
        <f t="shared" si="676"/>
        <v>0</v>
      </c>
      <c r="Q1061" s="135">
        <f t="shared" si="676"/>
        <v>0</v>
      </c>
      <c r="R1061" s="135">
        <f t="shared" si="676"/>
        <v>0</v>
      </c>
      <c r="S1061" s="135">
        <f t="shared" si="676"/>
        <v>0</v>
      </c>
      <c r="T1061" s="135">
        <f t="shared" si="676"/>
        <v>0</v>
      </c>
      <c r="U1061" s="135">
        <f t="shared" si="676"/>
        <v>0</v>
      </c>
      <c r="V1061" s="135">
        <f t="shared" si="676"/>
        <v>0</v>
      </c>
      <c r="W1061" s="135">
        <f t="shared" si="676"/>
        <v>0</v>
      </c>
      <c r="X1061" s="135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0">
        <f>COUNTIFS(I6:I1061,"&gt;0",G6:G1061,"&lt;99")</f>
        <v>210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6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4.77734375" style="129" customWidth="1"/>
    <col min="2" max="4" width="1.77734375" style="129" customWidth="1"/>
    <col min="5" max="5" width="41.21875" style="129" bestFit="1" customWidth="1"/>
    <col min="6" max="6" width="11.6640625" style="144" customWidth="1"/>
    <col min="7" max="7" width="33.21875" style="129" bestFit="1" customWidth="1"/>
    <col min="8" max="8" width="21.44140625" style="129" bestFit="1" customWidth="1"/>
    <col min="9" max="22" width="14.77734375" style="129" customWidth="1"/>
    <col min="23" max="40" width="12.77734375" style="129" customWidth="1"/>
    <col min="41" max="16384" width="11.4414062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8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Demand-Only Study</v>
      </c>
      <c r="B2" s="44"/>
      <c r="C2" s="44"/>
      <c r="D2" s="44"/>
      <c r="E2" s="44"/>
      <c r="F2" s="12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128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8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8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1" t="s">
        <v>20</v>
      </c>
      <c r="F7" s="12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8"/>
      <c r="G8" s="42"/>
      <c r="H8" s="44"/>
      <c r="I8" s="42"/>
      <c r="J8" s="131"/>
      <c r="K8" s="131"/>
      <c r="L8" s="131"/>
      <c r="M8" s="45"/>
      <c r="N8" s="45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1" t="s">
        <v>301</v>
      </c>
      <c r="B9" s="44"/>
      <c r="C9" s="44"/>
      <c r="D9" s="44"/>
      <c r="E9" s="42"/>
      <c r="F9" s="130" t="s">
        <v>38</v>
      </c>
      <c r="G9" s="148" t="s">
        <v>38</v>
      </c>
      <c r="H9" s="45" t="s">
        <v>1</v>
      </c>
      <c r="I9" s="3" t="s">
        <v>56</v>
      </c>
      <c r="J9" s="3" t="s">
        <v>608</v>
      </c>
      <c r="K9" s="3" t="s">
        <v>608</v>
      </c>
      <c r="L9" s="68" t="s">
        <v>609</v>
      </c>
      <c r="M9" s="68" t="s">
        <v>609</v>
      </c>
      <c r="N9" s="45"/>
      <c r="O9" s="45"/>
      <c r="P9" s="45"/>
      <c r="Q9" s="45"/>
      <c r="R9" s="45"/>
      <c r="S9" s="131"/>
      <c r="T9" s="131"/>
      <c r="U9" s="131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300</v>
      </c>
      <c r="B10" s="44"/>
      <c r="C10" s="44"/>
      <c r="D10" s="44"/>
      <c r="E10" s="42"/>
      <c r="F10" s="130" t="s">
        <v>39</v>
      </c>
      <c r="G10" s="148" t="s">
        <v>21</v>
      </c>
      <c r="H10" s="45" t="s">
        <v>2</v>
      </c>
      <c r="I10" s="3" t="s">
        <v>508</v>
      </c>
      <c r="J10" s="68" t="s">
        <v>610</v>
      </c>
      <c r="K10" s="68" t="s">
        <v>611</v>
      </c>
      <c r="L10" s="68" t="s">
        <v>610</v>
      </c>
      <c r="M10" s="68" t="s">
        <v>611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5"/>
      <c r="H11" s="42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8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232</v>
      </c>
      <c r="F13" s="43"/>
      <c r="G13" s="135"/>
      <c r="H13" s="42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449</v>
      </c>
      <c r="F14" s="43">
        <v>7.2</v>
      </c>
      <c r="G14" s="135" t="str">
        <f>VLOOKUP($F14,alloc,3)</f>
        <v>Allocated O&amp;M Expenses - Cust</v>
      </c>
      <c r="H14" s="42">
        <f>'Taxes Class.'!I$15</f>
        <v>90290.971293186201</v>
      </c>
      <c r="I14" s="135">
        <f>$H14*VLOOKUP($F14,alloc,6)</f>
        <v>71092.540323893569</v>
      </c>
      <c r="J14" s="135">
        <f>$H14*VLOOKUP($F14,alloc,7)</f>
        <v>18329.8728255694</v>
      </c>
      <c r="K14" s="135">
        <f>$H14*VLOOKUP($F14,alloc,8)</f>
        <v>87.550421601204334</v>
      </c>
      <c r="L14" s="135">
        <f>$H14*VLOOKUP($F14,alloc,9)</f>
        <v>497.55624775802062</v>
      </c>
      <c r="M14" s="135">
        <f>$H14*VLOOKUP($F14,alloc,10)</f>
        <v>283.45147436400174</v>
      </c>
      <c r="N14" s="135">
        <f>$H14*VLOOKUP($F14,alloc,11)</f>
        <v>0</v>
      </c>
      <c r="O14" s="135">
        <f>$H14*VLOOKUP($F14,alloc,12)</f>
        <v>0</v>
      </c>
      <c r="P14" s="135">
        <f>$H14*VLOOKUP($F14,alloc,13)</f>
        <v>0</v>
      </c>
      <c r="Q14" s="135">
        <f>$H14*VLOOKUP($F14,alloc,14)</f>
        <v>0</v>
      </c>
      <c r="R14" s="135">
        <f>$H14*VLOOKUP($F14,alloc,15)</f>
        <v>0</v>
      </c>
      <c r="S14" s="135">
        <f>$H14*VLOOKUP($F14,alloc,16)</f>
        <v>0</v>
      </c>
      <c r="T14" s="135">
        <f>$H14*VLOOKUP($F14,alloc,17)</f>
        <v>0</v>
      </c>
      <c r="U14" s="135">
        <f>$H14*VLOOKUP($F14,alloc,18)</f>
        <v>0</v>
      </c>
      <c r="V14" s="135">
        <f>$H14*VLOOKUP($F14,alloc,19)</f>
        <v>0</v>
      </c>
      <c r="W14" s="135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450</v>
      </c>
      <c r="F15" s="43">
        <v>6.2</v>
      </c>
      <c r="G15" s="135" t="str">
        <f>VLOOKUP($F15,alloc,3)</f>
        <v>P, S, T &amp; D Plant - Customer</v>
      </c>
      <c r="H15" s="42">
        <f>'Taxes Class.'!I$16</f>
        <v>2205054.6064385986</v>
      </c>
      <c r="I15" s="135">
        <f>$H15*VLOOKUP($F15,alloc,6)</f>
        <v>1687997.4214553381</v>
      </c>
      <c r="J15" s="135">
        <f>$H15*VLOOKUP($F15,alloc,7)</f>
        <v>491455.35708780389</v>
      </c>
      <c r="K15" s="135">
        <f>$H15*VLOOKUP($F15,alloc,8)</f>
        <v>1460.0239201425093</v>
      </c>
      <c r="L15" s="135">
        <f>$H15*VLOOKUP($F15,alloc,9)</f>
        <v>15381.660454459114</v>
      </c>
      <c r="M15" s="135">
        <f>$H15*VLOOKUP($F15,alloc,10)</f>
        <v>8760.1435208550538</v>
      </c>
      <c r="N15" s="135">
        <f>$H15*VLOOKUP($F15,alloc,11)</f>
        <v>0</v>
      </c>
      <c r="O15" s="135">
        <f>$H15*VLOOKUP($F15,alloc,12)</f>
        <v>0</v>
      </c>
      <c r="P15" s="135">
        <f>$H15*VLOOKUP($F15,alloc,13)</f>
        <v>0</v>
      </c>
      <c r="Q15" s="135">
        <f>$H15*VLOOKUP($F15,alloc,14)</f>
        <v>0</v>
      </c>
      <c r="R15" s="135">
        <f>$H15*VLOOKUP($F15,alloc,15)</f>
        <v>0</v>
      </c>
      <c r="S15" s="135">
        <f>$H15*VLOOKUP($F15,alloc,16)</f>
        <v>0</v>
      </c>
      <c r="T15" s="135">
        <f>$H15*VLOOKUP($F15,alloc,17)</f>
        <v>0</v>
      </c>
      <c r="U15" s="135">
        <f>$H15*VLOOKUP($F15,alloc,18)</f>
        <v>0</v>
      </c>
      <c r="V15" s="135">
        <f>$H15*VLOOKUP($F15,alloc,19)</f>
        <v>0</v>
      </c>
      <c r="W15" s="135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451</v>
      </c>
      <c r="F16" s="43">
        <v>7.2</v>
      </c>
      <c r="G16" s="135" t="str">
        <f>VLOOKUP($F16,alloc,3)</f>
        <v>Allocated O&amp;M Expenses - Cust</v>
      </c>
      <c r="H16" s="42">
        <f>'Taxes Class.'!I$17</f>
        <v>8721.2291006853338</v>
      </c>
      <c r="I16" s="135">
        <f>$H16*VLOOKUP($F16,alloc,6)</f>
        <v>6866.8475112657852</v>
      </c>
      <c r="J16" s="135">
        <f>$H16*VLOOKUP($F16,alloc,7)</f>
        <v>1770.4873256832593</v>
      </c>
      <c r="K16" s="135">
        <f>$H16*VLOOKUP($F16,alloc,8)</f>
        <v>8.4565186719097145</v>
      </c>
      <c r="L16" s="135">
        <f>$H16*VLOOKUP($F16,alloc,9)</f>
        <v>48.059091236097004</v>
      </c>
      <c r="M16" s="135">
        <f>$H16*VLOOKUP($F16,alloc,10)</f>
        <v>27.378653828282026</v>
      </c>
      <c r="N16" s="135">
        <f>$H16*VLOOKUP($F16,alloc,11)</f>
        <v>0</v>
      </c>
      <c r="O16" s="135">
        <f>$H16*VLOOKUP($F16,alloc,12)</f>
        <v>0</v>
      </c>
      <c r="P16" s="135">
        <f>$H16*VLOOKUP($F16,alloc,13)</f>
        <v>0</v>
      </c>
      <c r="Q16" s="135">
        <f>$H16*VLOOKUP($F16,alloc,14)</f>
        <v>0</v>
      </c>
      <c r="R16" s="135">
        <f>$H16*VLOOKUP($F16,alloc,15)</f>
        <v>0</v>
      </c>
      <c r="S16" s="135">
        <f>$H16*VLOOKUP($F16,alloc,16)</f>
        <v>0</v>
      </c>
      <c r="T16" s="135">
        <f>$H16*VLOOKUP($F16,alloc,17)</f>
        <v>0</v>
      </c>
      <c r="U16" s="135">
        <f>$H16*VLOOKUP($F16,alloc,18)</f>
        <v>0</v>
      </c>
      <c r="V16" s="135">
        <f>$H16*VLOOKUP($F16,alloc,19)</f>
        <v>0</v>
      </c>
      <c r="W16" s="135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452</v>
      </c>
      <c r="F17" s="43">
        <v>7.2</v>
      </c>
      <c r="G17" s="135" t="str">
        <f>VLOOKUP($F17,alloc,3)</f>
        <v>Allocated O&amp;M Expenses - Cust</v>
      </c>
      <c r="H17" s="42">
        <f>'Taxes Class.'!I$18</f>
        <v>0</v>
      </c>
      <c r="I17" s="135">
        <f>$H17*VLOOKUP($F17,alloc,6)</f>
        <v>0</v>
      </c>
      <c r="J17" s="135">
        <f>$H17*VLOOKUP($F17,alloc,7)</f>
        <v>0</v>
      </c>
      <c r="K17" s="135">
        <f>$H17*VLOOKUP($F17,alloc,8)</f>
        <v>0</v>
      </c>
      <c r="L17" s="135">
        <f>$H17*VLOOKUP($F17,alloc,9)</f>
        <v>0</v>
      </c>
      <c r="M17" s="135">
        <f>$H17*VLOOKUP($F17,alloc,10)</f>
        <v>0</v>
      </c>
      <c r="N17" s="135">
        <f>$H17*VLOOKUP($F17,alloc,11)</f>
        <v>0</v>
      </c>
      <c r="O17" s="135">
        <f>$H17*VLOOKUP($F17,alloc,12)</f>
        <v>0</v>
      </c>
      <c r="P17" s="135">
        <f>$H17*VLOOKUP($F17,alloc,13)</f>
        <v>0</v>
      </c>
      <c r="Q17" s="135">
        <f>$H17*VLOOKUP($F17,alloc,14)</f>
        <v>0</v>
      </c>
      <c r="R17" s="135">
        <f>$H17*VLOOKUP($F17,alloc,15)</f>
        <v>0</v>
      </c>
      <c r="S17" s="135">
        <f>$H17*VLOOKUP($F17,alloc,16)</f>
        <v>0</v>
      </c>
      <c r="T17" s="135">
        <f>$H17*VLOOKUP($F17,alloc,17)</f>
        <v>0</v>
      </c>
      <c r="U17" s="135">
        <f>$H17*VLOOKUP($F17,alloc,18)</f>
        <v>0</v>
      </c>
      <c r="V17" s="135">
        <f>$H17*VLOOKUP($F17,alloc,19)</f>
        <v>0</v>
      </c>
      <c r="W17" s="135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29" t="s">
        <v>233</v>
      </c>
      <c r="E18" s="44"/>
      <c r="F18" s="128"/>
      <c r="G18" s="42"/>
      <c r="H18" s="42">
        <f>'Taxes Class.'!I$19</f>
        <v>2304066.80683247</v>
      </c>
      <c r="I18" s="42">
        <f>+SUM(I14:I17)</f>
        <v>1765956.8092904976</v>
      </c>
      <c r="J18" s="42">
        <f t="shared" ref="J18:W18" si="1">+SUM(J14:J17)</f>
        <v>511555.71723905654</v>
      </c>
      <c r="K18" s="42">
        <f t="shared" si="1"/>
        <v>1556.0308604156232</v>
      </c>
      <c r="L18" s="42">
        <f t="shared" si="1"/>
        <v>15927.275793453231</v>
      </c>
      <c r="M18" s="42">
        <f t="shared" si="1"/>
        <v>9070.9736490473369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8"/>
      <c r="G19" s="135"/>
      <c r="H19" s="42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231</v>
      </c>
      <c r="F20" s="128"/>
      <c r="G20" s="135"/>
      <c r="H20" s="42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237</v>
      </c>
      <c r="F21" s="43">
        <v>99</v>
      </c>
      <c r="G21" s="135" t="str">
        <f>VLOOKUP($F21,alloc,3)</f>
        <v>-</v>
      </c>
      <c r="H21" s="42">
        <f>'Taxes Class.'!I$22</f>
        <v>0</v>
      </c>
      <c r="I21" s="135">
        <f>$H21*VLOOKUP($F21,alloc,6)</f>
        <v>0</v>
      </c>
      <c r="J21" s="135">
        <f>$H21*VLOOKUP($F21,alloc,7)</f>
        <v>0</v>
      </c>
      <c r="K21" s="135">
        <f>$H21*VLOOKUP($F21,alloc,8)</f>
        <v>0</v>
      </c>
      <c r="L21" s="135">
        <f>$H21*VLOOKUP($F21,alloc,9)</f>
        <v>0</v>
      </c>
      <c r="M21" s="135">
        <f>$H21*VLOOKUP($F21,alloc,10)</f>
        <v>0</v>
      </c>
      <c r="N21" s="135">
        <f>$H21*VLOOKUP($F21,alloc,11)</f>
        <v>0</v>
      </c>
      <c r="O21" s="135">
        <f>$H21*VLOOKUP($F21,alloc,12)</f>
        <v>0</v>
      </c>
      <c r="P21" s="135">
        <f>$H21*VLOOKUP($F21,alloc,13)</f>
        <v>0</v>
      </c>
      <c r="Q21" s="135">
        <f>$H21*VLOOKUP($F21,alloc,14)</f>
        <v>0</v>
      </c>
      <c r="R21" s="135">
        <f>$H21*VLOOKUP($F21,alloc,15)</f>
        <v>0</v>
      </c>
      <c r="S21" s="135">
        <f>$H21*VLOOKUP($F21,alloc,16)</f>
        <v>0</v>
      </c>
      <c r="T21" s="135">
        <f>$H21*VLOOKUP($F21,alloc,17)</f>
        <v>0</v>
      </c>
      <c r="U21" s="135">
        <f>$H21*VLOOKUP($F21,alloc,18)</f>
        <v>0</v>
      </c>
      <c r="V21" s="135">
        <f>$H21*VLOOKUP($F21,alloc,19)</f>
        <v>0</v>
      </c>
      <c r="W21" s="135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236</v>
      </c>
      <c r="F22" s="43">
        <v>99</v>
      </c>
      <c r="G22" s="135" t="str">
        <f>VLOOKUP($F22,alloc,3)</f>
        <v>-</v>
      </c>
      <c r="H22" s="42">
        <f>'Taxes Class.'!I$23</f>
        <v>0</v>
      </c>
      <c r="I22" s="135">
        <f>$H22*VLOOKUP($F22,alloc,6)</f>
        <v>0</v>
      </c>
      <c r="J22" s="135">
        <f>$H22*VLOOKUP($F22,alloc,7)</f>
        <v>0</v>
      </c>
      <c r="K22" s="135">
        <f>$H22*VLOOKUP($F22,alloc,8)</f>
        <v>0</v>
      </c>
      <c r="L22" s="135">
        <f>$H22*VLOOKUP($F22,alloc,9)</f>
        <v>0</v>
      </c>
      <c r="M22" s="135">
        <f>$H22*VLOOKUP($F22,alloc,10)</f>
        <v>0</v>
      </c>
      <c r="N22" s="135">
        <f>$H22*VLOOKUP($F22,alloc,11)</f>
        <v>0</v>
      </c>
      <c r="O22" s="135">
        <f>$H22*VLOOKUP($F22,alloc,12)</f>
        <v>0</v>
      </c>
      <c r="P22" s="135">
        <f>$H22*VLOOKUP($F22,alloc,13)</f>
        <v>0</v>
      </c>
      <c r="Q22" s="135">
        <f>$H22*VLOOKUP($F22,alloc,14)</f>
        <v>0</v>
      </c>
      <c r="R22" s="135">
        <f>$H22*VLOOKUP($F22,alloc,15)</f>
        <v>0</v>
      </c>
      <c r="S22" s="135">
        <f>$H22*VLOOKUP($F22,alloc,16)</f>
        <v>0</v>
      </c>
      <c r="T22" s="135">
        <f>$H22*VLOOKUP($F22,alloc,17)</f>
        <v>0</v>
      </c>
      <c r="U22" s="135">
        <f>$H22*VLOOKUP($F22,alloc,18)</f>
        <v>0</v>
      </c>
      <c r="V22" s="135">
        <f>$H22*VLOOKUP($F22,alloc,19)</f>
        <v>0</v>
      </c>
      <c r="W22" s="135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0" t="s">
        <v>453</v>
      </c>
      <c r="F23" s="43">
        <v>99</v>
      </c>
      <c r="G23" s="135" t="str">
        <f>VLOOKUP($F23,alloc,3)</f>
        <v>-</v>
      </c>
      <c r="H23" s="42">
        <f>'Taxes Class.'!I$24</f>
        <v>0</v>
      </c>
      <c r="I23" s="135">
        <f>$H23*VLOOKUP($F23,alloc,6)</f>
        <v>0</v>
      </c>
      <c r="J23" s="135">
        <f>$H23*VLOOKUP($F23,alloc,7)</f>
        <v>0</v>
      </c>
      <c r="K23" s="135">
        <f>$H23*VLOOKUP($F23,alloc,8)</f>
        <v>0</v>
      </c>
      <c r="L23" s="135">
        <f>$H23*VLOOKUP($F23,alloc,9)</f>
        <v>0</v>
      </c>
      <c r="M23" s="135">
        <f>$H23*VLOOKUP($F23,alloc,10)</f>
        <v>0</v>
      </c>
      <c r="N23" s="135">
        <f>$H23*VLOOKUP($F23,alloc,11)</f>
        <v>0</v>
      </c>
      <c r="O23" s="135">
        <f>$H23*VLOOKUP($F23,alloc,12)</f>
        <v>0</v>
      </c>
      <c r="P23" s="135">
        <f>$H23*VLOOKUP($F23,alloc,13)</f>
        <v>0</v>
      </c>
      <c r="Q23" s="135">
        <f>$H23*VLOOKUP($F23,alloc,14)</f>
        <v>0</v>
      </c>
      <c r="R23" s="135">
        <f>$H23*VLOOKUP($F23,alloc,15)</f>
        <v>0</v>
      </c>
      <c r="S23" s="135">
        <f>$H23*VLOOKUP($F23,alloc,16)</f>
        <v>0</v>
      </c>
      <c r="T23" s="135">
        <f>$H23*VLOOKUP($F23,alloc,17)</f>
        <v>0</v>
      </c>
      <c r="U23" s="135">
        <f>$H23*VLOOKUP($F23,alloc,18)</f>
        <v>0</v>
      </c>
      <c r="V23" s="135">
        <f>$H23*VLOOKUP($F23,alloc,19)</f>
        <v>0</v>
      </c>
      <c r="W23" s="135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29" t="s">
        <v>235</v>
      </c>
      <c r="E24" s="44"/>
      <c r="F24" s="128"/>
      <c r="G24" s="135"/>
      <c r="H24" s="42">
        <f>'Taxes Class.'!I$25</f>
        <v>0</v>
      </c>
      <c r="I24" s="135">
        <f>SUM(I21:I23)</f>
        <v>0</v>
      </c>
      <c r="J24" s="135">
        <f t="shared" ref="J24:W24" si="3">SUM(J21:J23)</f>
        <v>0</v>
      </c>
      <c r="K24" s="135">
        <f t="shared" si="3"/>
        <v>0</v>
      </c>
      <c r="L24" s="135">
        <f t="shared" si="3"/>
        <v>0</v>
      </c>
      <c r="M24" s="135">
        <f t="shared" si="3"/>
        <v>0</v>
      </c>
      <c r="N24" s="135">
        <f t="shared" si="3"/>
        <v>0</v>
      </c>
      <c r="O24" s="135">
        <f t="shared" si="3"/>
        <v>0</v>
      </c>
      <c r="P24" s="135">
        <f t="shared" si="3"/>
        <v>0</v>
      </c>
      <c r="Q24" s="135">
        <f t="shared" si="3"/>
        <v>0</v>
      </c>
      <c r="R24" s="135">
        <f t="shared" si="3"/>
        <v>0</v>
      </c>
      <c r="S24" s="135">
        <f t="shared" si="3"/>
        <v>0</v>
      </c>
      <c r="T24" s="135">
        <f t="shared" si="3"/>
        <v>0</v>
      </c>
      <c r="U24" s="135">
        <f t="shared" si="3"/>
        <v>0</v>
      </c>
      <c r="V24" s="135">
        <f t="shared" si="3"/>
        <v>0</v>
      </c>
      <c r="W24" s="135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8"/>
      <c r="G25" s="135"/>
      <c r="H25" s="42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234</v>
      </c>
      <c r="D26" s="44"/>
      <c r="F26" s="128"/>
      <c r="G26" s="135"/>
      <c r="H26" s="42">
        <f>'Taxes Class.'!I$27</f>
        <v>2304066.80683247</v>
      </c>
      <c r="I26" s="135">
        <f>I18+I24</f>
        <v>1765956.8092904976</v>
      </c>
      <c r="J26" s="135">
        <f t="shared" ref="J26:W26" si="4">J18+J24</f>
        <v>511555.71723905654</v>
      </c>
      <c r="K26" s="135">
        <f t="shared" si="4"/>
        <v>1556.0308604156232</v>
      </c>
      <c r="L26" s="135">
        <f t="shared" si="4"/>
        <v>15927.275793453231</v>
      </c>
      <c r="M26" s="135">
        <f t="shared" si="4"/>
        <v>9070.9736490473369</v>
      </c>
      <c r="N26" s="135">
        <f t="shared" si="4"/>
        <v>0</v>
      </c>
      <c r="O26" s="135">
        <f t="shared" si="4"/>
        <v>0</v>
      </c>
      <c r="P26" s="135">
        <f t="shared" si="4"/>
        <v>0</v>
      </c>
      <c r="Q26" s="135">
        <f t="shared" si="4"/>
        <v>0</v>
      </c>
      <c r="R26" s="135">
        <f t="shared" si="4"/>
        <v>0</v>
      </c>
      <c r="S26" s="135">
        <f t="shared" si="4"/>
        <v>0</v>
      </c>
      <c r="T26" s="135">
        <f t="shared" si="4"/>
        <v>0</v>
      </c>
      <c r="U26" s="135">
        <f t="shared" si="4"/>
        <v>0</v>
      </c>
      <c r="V26" s="135">
        <f t="shared" si="4"/>
        <v>0</v>
      </c>
      <c r="W26" s="135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8"/>
      <c r="G27" s="135"/>
      <c r="H27" s="42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8"/>
      <c r="G28" s="135"/>
      <c r="H28" s="42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454</v>
      </c>
      <c r="F29" s="43">
        <v>19.2</v>
      </c>
      <c r="G29" s="135" t="str">
        <f>VLOOKUP($F29,alloc,3)</f>
        <v>Rate Base - Cust</v>
      </c>
      <c r="H29" s="42">
        <f>'Taxes Class.'!I$30</f>
        <v>3737332.6569746239</v>
      </c>
      <c r="I29" s="135">
        <f>$H29*VLOOKUP($F29,alloc,6)</f>
        <v>2922746.5269172564</v>
      </c>
      <c r="J29" s="135">
        <f>$H29*VLOOKUP($F29,alloc,7)</f>
        <v>775652.16042433074</v>
      </c>
      <c r="K29" s="135">
        <f>$H29*VLOOKUP($F29,alloc,8)</f>
        <v>2225.9935351852537</v>
      </c>
      <c r="L29" s="135">
        <f>$H29*VLOOKUP($F29,alloc,9)</f>
        <v>23388.038139692973</v>
      </c>
      <c r="M29" s="135">
        <f>$H29*VLOOKUP($F29,alloc,10)</f>
        <v>13319.937958159069</v>
      </c>
      <c r="N29" s="135">
        <f>$H29*VLOOKUP($F29,alloc,11)</f>
        <v>0</v>
      </c>
      <c r="O29" s="135">
        <f>$H29*VLOOKUP($F29,alloc,12)</f>
        <v>0</v>
      </c>
      <c r="P29" s="135">
        <f>$H29*VLOOKUP($F29,alloc,13)</f>
        <v>0</v>
      </c>
      <c r="Q29" s="135">
        <f>$H29*VLOOKUP($F29,alloc,14)</f>
        <v>0</v>
      </c>
      <c r="R29" s="135">
        <f>$H29*VLOOKUP($F29,alloc,15)</f>
        <v>0</v>
      </c>
      <c r="S29" s="135">
        <f>$H29*VLOOKUP($F29,alloc,16)</f>
        <v>0</v>
      </c>
      <c r="T29" s="135">
        <f>$H29*VLOOKUP($F29,alloc,17)</f>
        <v>0</v>
      </c>
      <c r="U29" s="135">
        <f>$H29*VLOOKUP($F29,alloc,18)</f>
        <v>0</v>
      </c>
      <c r="V29" s="135">
        <f>$H29*VLOOKUP($F29,alloc,19)</f>
        <v>0</v>
      </c>
      <c r="W29" s="135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8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1" t="s">
        <v>19</v>
      </c>
      <c r="F31" s="128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1"/>
      <c r="F32" s="128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1"/>
      <c r="F33" s="128"/>
      <c r="G33" s="42"/>
      <c r="H33" s="44"/>
      <c r="I33" s="44"/>
      <c r="J33" s="44"/>
      <c r="K33" s="44"/>
      <c r="L33" s="44"/>
      <c r="M33" s="131"/>
      <c r="N33" s="131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8"/>
      <c r="G34" s="42"/>
      <c r="H34" s="44"/>
      <c r="I34" s="42"/>
      <c r="J34" s="131"/>
      <c r="K34" s="131"/>
      <c r="L34" s="131"/>
      <c r="M34" s="45"/>
      <c r="N34" s="45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1" t="s">
        <v>301</v>
      </c>
      <c r="B35" s="44"/>
      <c r="C35" s="44"/>
      <c r="D35" s="44"/>
      <c r="E35" s="42"/>
      <c r="F35" s="130" t="s">
        <v>38</v>
      </c>
      <c r="G35" s="148" t="s">
        <v>38</v>
      </c>
      <c r="H35" s="45" t="s">
        <v>1</v>
      </c>
      <c r="I35" s="3" t="s">
        <v>56</v>
      </c>
      <c r="J35" s="3" t="s">
        <v>608</v>
      </c>
      <c r="K35" s="3" t="s">
        <v>608</v>
      </c>
      <c r="L35" s="68" t="s">
        <v>609</v>
      </c>
      <c r="M35" s="68" t="s">
        <v>609</v>
      </c>
      <c r="N35" s="45"/>
      <c r="O35" s="45"/>
      <c r="P35" s="45"/>
      <c r="Q35" s="45"/>
      <c r="R35" s="45"/>
      <c r="S35" s="131"/>
      <c r="T35" s="131"/>
      <c r="U35" s="131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2" t="s">
        <v>300</v>
      </c>
      <c r="B36" s="44"/>
      <c r="C36" s="44"/>
      <c r="D36" s="44"/>
      <c r="E36" s="42"/>
      <c r="F36" s="130" t="s">
        <v>39</v>
      </c>
      <c r="G36" s="148" t="s">
        <v>21</v>
      </c>
      <c r="H36" s="45" t="s">
        <v>2</v>
      </c>
      <c r="I36" s="3" t="s">
        <v>508</v>
      </c>
      <c r="J36" s="68" t="s">
        <v>610</v>
      </c>
      <c r="K36" s="68" t="s">
        <v>611</v>
      </c>
      <c r="L36" s="68" t="s">
        <v>610</v>
      </c>
      <c r="M36" s="68" t="s">
        <v>611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5"/>
      <c r="H37" s="42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8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232</v>
      </c>
      <c r="F39" s="43"/>
      <c r="G39" s="135"/>
      <c r="H39" s="42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449</v>
      </c>
      <c r="F40" s="43">
        <v>7.4</v>
      </c>
      <c r="G40" s="135" t="str">
        <f>VLOOKUP($F40,alloc,3)</f>
        <v>Allocated O&amp;M Expenses - Demand</v>
      </c>
      <c r="H40" s="42">
        <f>'Taxes Class.'!J$15</f>
        <v>120479.58980319851</v>
      </c>
      <c r="I40" s="135">
        <f>$H40*VLOOKUP($F40,alloc,6)</f>
        <v>59652.166417139764</v>
      </c>
      <c r="J40" s="135">
        <f>$H40*VLOOKUP($F40,alloc,7)</f>
        <v>30340.440475952772</v>
      </c>
      <c r="K40" s="135">
        <f>$H40*VLOOKUP($F40,alloc,8)</f>
        <v>409.70595520353038</v>
      </c>
      <c r="L40" s="135">
        <f>$H40*VLOOKUP($F40,alloc,9)</f>
        <v>15258.406656436067</v>
      </c>
      <c r="M40" s="135">
        <f>$H40*VLOOKUP($F40,alloc,10)</f>
        <v>14818.870298466374</v>
      </c>
      <c r="N40" s="135">
        <f>$H40*VLOOKUP($F40,alloc,11)</f>
        <v>0</v>
      </c>
      <c r="O40" s="135">
        <f>$H40*VLOOKUP($F40,alloc,12)</f>
        <v>0</v>
      </c>
      <c r="P40" s="135">
        <f>$H40*VLOOKUP($F40,alloc,13)</f>
        <v>0</v>
      </c>
      <c r="Q40" s="135">
        <f>$H40*VLOOKUP($F40,alloc,14)</f>
        <v>0</v>
      </c>
      <c r="R40" s="135">
        <f>$H40*VLOOKUP($F40,alloc,15)</f>
        <v>0</v>
      </c>
      <c r="S40" s="135">
        <f>$H40*VLOOKUP($F40,alloc,16)</f>
        <v>0</v>
      </c>
      <c r="T40" s="135">
        <f>$H40*VLOOKUP($F40,alloc,17)</f>
        <v>0</v>
      </c>
      <c r="U40" s="135">
        <f>$H40*VLOOKUP($F40,alloc,18)</f>
        <v>0</v>
      </c>
      <c r="V40" s="135">
        <f>$H40*VLOOKUP($F40,alloc,19)</f>
        <v>0</v>
      </c>
      <c r="W40" s="135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450</v>
      </c>
      <c r="F41" s="43">
        <v>6.4</v>
      </c>
      <c r="G41" s="135" t="str">
        <f>VLOOKUP($F41,alloc,3)</f>
        <v>P, S, T &amp; D Plant - Demand</v>
      </c>
      <c r="H41" s="42">
        <f>'Taxes Class.'!J$16</f>
        <v>3025109.5673487629</v>
      </c>
      <c r="I41" s="135">
        <f>$H41*VLOOKUP($F41,alloc,6)</f>
        <v>1497800.0807965847</v>
      </c>
      <c r="J41" s="135">
        <f>$H41*VLOOKUP($F41,alloc,7)</f>
        <v>761814.98385997734</v>
      </c>
      <c r="K41" s="135">
        <f>$H41*VLOOKUP($F41,alloc,8)</f>
        <v>10287.264481149974</v>
      </c>
      <c r="L41" s="135">
        <f>$H41*VLOOKUP($F41,alloc,9)</f>
        <v>383121.75559596211</v>
      </c>
      <c r="M41" s="135">
        <f>$H41*VLOOKUP($F41,alloc,10)</f>
        <v>372085.48261508864</v>
      </c>
      <c r="N41" s="135">
        <f>$H41*VLOOKUP($F41,alloc,11)</f>
        <v>0</v>
      </c>
      <c r="O41" s="135">
        <f>$H41*VLOOKUP($F41,alloc,12)</f>
        <v>0</v>
      </c>
      <c r="P41" s="135">
        <f>$H41*VLOOKUP($F41,alloc,13)</f>
        <v>0</v>
      </c>
      <c r="Q41" s="135">
        <f>$H41*VLOOKUP($F41,alloc,14)</f>
        <v>0</v>
      </c>
      <c r="R41" s="135">
        <f>$H41*VLOOKUP($F41,alloc,15)</f>
        <v>0</v>
      </c>
      <c r="S41" s="135">
        <f>$H41*VLOOKUP($F41,alloc,16)</f>
        <v>0</v>
      </c>
      <c r="T41" s="135">
        <f>$H41*VLOOKUP($F41,alloc,17)</f>
        <v>0</v>
      </c>
      <c r="U41" s="135">
        <f>$H41*VLOOKUP($F41,alloc,18)</f>
        <v>0</v>
      </c>
      <c r="V41" s="135">
        <f>$H41*VLOOKUP($F41,alloc,19)</f>
        <v>0</v>
      </c>
      <c r="W41" s="135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451</v>
      </c>
      <c r="F42" s="43">
        <v>7.4</v>
      </c>
      <c r="G42" s="135" t="str">
        <f>VLOOKUP($F42,alloc,3)</f>
        <v>Allocated O&amp;M Expenses - Demand</v>
      </c>
      <c r="H42" s="42">
        <f>'Taxes Class.'!J$17</f>
        <v>11637.155848267856</v>
      </c>
      <c r="I42" s="135">
        <f>$H42*VLOOKUP($F42,alloc,6)</f>
        <v>5761.8187314299448</v>
      </c>
      <c r="J42" s="135">
        <f>$H42*VLOOKUP($F42,alloc,7)</f>
        <v>2930.5912719366097</v>
      </c>
      <c r="K42" s="135">
        <f>$H42*VLOOKUP($F42,alloc,8)</f>
        <v>39.57360794849216</v>
      </c>
      <c r="L42" s="135">
        <f>$H42*VLOOKUP($F42,alloc,9)</f>
        <v>1473.81358574712</v>
      </c>
      <c r="M42" s="135">
        <f>$H42*VLOOKUP($F42,alloc,10)</f>
        <v>1431.3586512056879</v>
      </c>
      <c r="N42" s="135">
        <f>$H42*VLOOKUP($F42,alloc,11)</f>
        <v>0</v>
      </c>
      <c r="O42" s="135">
        <f>$H42*VLOOKUP($F42,alloc,12)</f>
        <v>0</v>
      </c>
      <c r="P42" s="135">
        <f>$H42*VLOOKUP($F42,alloc,13)</f>
        <v>0</v>
      </c>
      <c r="Q42" s="135">
        <f>$H42*VLOOKUP($F42,alloc,14)</f>
        <v>0</v>
      </c>
      <c r="R42" s="135">
        <f>$H42*VLOOKUP($F42,alloc,15)</f>
        <v>0</v>
      </c>
      <c r="S42" s="135">
        <f>$H42*VLOOKUP($F42,alloc,16)</f>
        <v>0</v>
      </c>
      <c r="T42" s="135">
        <f>$H42*VLOOKUP($F42,alloc,17)</f>
        <v>0</v>
      </c>
      <c r="U42" s="135">
        <f>$H42*VLOOKUP($F42,alloc,18)</f>
        <v>0</v>
      </c>
      <c r="V42" s="135">
        <f>$H42*VLOOKUP($F42,alloc,19)</f>
        <v>0</v>
      </c>
      <c r="W42" s="135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452</v>
      </c>
      <c r="F43" s="43">
        <v>7.4</v>
      </c>
      <c r="G43" s="135" t="str">
        <f>VLOOKUP($F43,alloc,3)</f>
        <v>Allocated O&amp;M Expenses - Demand</v>
      </c>
      <c r="H43" s="42">
        <f>'Taxes Class.'!J$18</f>
        <v>0</v>
      </c>
      <c r="I43" s="135">
        <f>$H43*VLOOKUP($F43,alloc,6)</f>
        <v>0</v>
      </c>
      <c r="J43" s="135">
        <f>$H43*VLOOKUP($F43,alloc,7)</f>
        <v>0</v>
      </c>
      <c r="K43" s="135">
        <f>$H43*VLOOKUP($F43,alloc,8)</f>
        <v>0</v>
      </c>
      <c r="L43" s="135">
        <f>$H43*VLOOKUP($F43,alloc,9)</f>
        <v>0</v>
      </c>
      <c r="M43" s="135">
        <f>$H43*VLOOKUP($F43,alloc,10)</f>
        <v>0</v>
      </c>
      <c r="N43" s="135">
        <f>$H43*VLOOKUP($F43,alloc,11)</f>
        <v>0</v>
      </c>
      <c r="O43" s="135">
        <f>$H43*VLOOKUP($F43,alloc,12)</f>
        <v>0</v>
      </c>
      <c r="P43" s="135">
        <f>$H43*VLOOKUP($F43,alloc,13)</f>
        <v>0</v>
      </c>
      <c r="Q43" s="135">
        <f>$H43*VLOOKUP($F43,alloc,14)</f>
        <v>0</v>
      </c>
      <c r="R43" s="135">
        <f>$H43*VLOOKUP($F43,alloc,15)</f>
        <v>0</v>
      </c>
      <c r="S43" s="135">
        <f>$H43*VLOOKUP($F43,alloc,16)</f>
        <v>0</v>
      </c>
      <c r="T43" s="135">
        <f>$H43*VLOOKUP($F43,alloc,17)</f>
        <v>0</v>
      </c>
      <c r="U43" s="135">
        <f>$H43*VLOOKUP($F43,alloc,18)</f>
        <v>0</v>
      </c>
      <c r="V43" s="135">
        <f>$H43*VLOOKUP($F43,alloc,19)</f>
        <v>0</v>
      </c>
      <c r="W43" s="135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29" t="s">
        <v>233</v>
      </c>
      <c r="E44" s="44"/>
      <c r="F44" s="128"/>
      <c r="G44" s="42"/>
      <c r="H44" s="42">
        <f>'Taxes Class.'!J$19</f>
        <v>3157226.3130002292</v>
      </c>
      <c r="I44" s="42">
        <f t="shared" ref="I44:W44" si="5">+SUM(I40:I43)</f>
        <v>1563214.0659451545</v>
      </c>
      <c r="J44" s="42">
        <f t="shared" si="5"/>
        <v>795086.01560786681</v>
      </c>
      <c r="K44" s="42">
        <f t="shared" si="5"/>
        <v>10736.544044301996</v>
      </c>
      <c r="L44" s="42">
        <f t="shared" si="5"/>
        <v>399853.97583814524</v>
      </c>
      <c r="M44" s="42">
        <f t="shared" si="5"/>
        <v>388335.71156476066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8"/>
      <c r="G45" s="135"/>
      <c r="H45" s="42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231</v>
      </c>
      <c r="F46" s="128"/>
      <c r="G46" s="135"/>
      <c r="H46" s="42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237</v>
      </c>
      <c r="F47" s="43">
        <v>99</v>
      </c>
      <c r="G47" s="135" t="str">
        <f>VLOOKUP($F47,alloc,3)</f>
        <v>-</v>
      </c>
      <c r="H47" s="42">
        <f>'Taxes Class.'!J$22</f>
        <v>0</v>
      </c>
      <c r="I47" s="135">
        <f>$H47*VLOOKUP($F47,alloc,6)</f>
        <v>0</v>
      </c>
      <c r="J47" s="135">
        <f>$H47*VLOOKUP($F47,alloc,7)</f>
        <v>0</v>
      </c>
      <c r="K47" s="135">
        <f>$H47*VLOOKUP($F47,alloc,8)</f>
        <v>0</v>
      </c>
      <c r="L47" s="135">
        <f>$H47*VLOOKUP($F47,alloc,9)</f>
        <v>0</v>
      </c>
      <c r="M47" s="135">
        <f>$H47*VLOOKUP($F47,alloc,10)</f>
        <v>0</v>
      </c>
      <c r="N47" s="135">
        <f>$H47*VLOOKUP($F47,alloc,11)</f>
        <v>0</v>
      </c>
      <c r="O47" s="135">
        <f>$H47*VLOOKUP($F47,alloc,12)</f>
        <v>0</v>
      </c>
      <c r="P47" s="135">
        <f>$H47*VLOOKUP($F47,alloc,13)</f>
        <v>0</v>
      </c>
      <c r="Q47" s="135">
        <f>$H47*VLOOKUP($F47,alloc,14)</f>
        <v>0</v>
      </c>
      <c r="R47" s="135">
        <f>$H47*VLOOKUP($F47,alloc,15)</f>
        <v>0</v>
      </c>
      <c r="S47" s="135">
        <f>$H47*VLOOKUP($F47,alloc,16)</f>
        <v>0</v>
      </c>
      <c r="T47" s="135">
        <f>$H47*VLOOKUP($F47,alloc,17)</f>
        <v>0</v>
      </c>
      <c r="U47" s="135">
        <f>$H47*VLOOKUP($F47,alloc,18)</f>
        <v>0</v>
      </c>
      <c r="V47" s="135">
        <f>$H47*VLOOKUP($F47,alloc,19)</f>
        <v>0</v>
      </c>
      <c r="W47" s="135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236</v>
      </c>
      <c r="F48" s="43">
        <v>99</v>
      </c>
      <c r="G48" s="135" t="str">
        <f>VLOOKUP($F48,alloc,3)</f>
        <v>-</v>
      </c>
      <c r="H48" s="42">
        <f>'Taxes Class.'!J$23</f>
        <v>0</v>
      </c>
      <c r="I48" s="135">
        <f>$H48*VLOOKUP($F48,alloc,6)</f>
        <v>0</v>
      </c>
      <c r="J48" s="135">
        <f>$H48*VLOOKUP($F48,alloc,7)</f>
        <v>0</v>
      </c>
      <c r="K48" s="135">
        <f>$H48*VLOOKUP($F48,alloc,8)</f>
        <v>0</v>
      </c>
      <c r="L48" s="135">
        <f>$H48*VLOOKUP($F48,alloc,9)</f>
        <v>0</v>
      </c>
      <c r="M48" s="135">
        <f>$H48*VLOOKUP($F48,alloc,10)</f>
        <v>0</v>
      </c>
      <c r="N48" s="135">
        <f>$H48*VLOOKUP($F48,alloc,11)</f>
        <v>0</v>
      </c>
      <c r="O48" s="135">
        <f>$H48*VLOOKUP($F48,alloc,12)</f>
        <v>0</v>
      </c>
      <c r="P48" s="135">
        <f>$H48*VLOOKUP($F48,alloc,13)</f>
        <v>0</v>
      </c>
      <c r="Q48" s="135">
        <f>$H48*VLOOKUP($F48,alloc,14)</f>
        <v>0</v>
      </c>
      <c r="R48" s="135">
        <f>$H48*VLOOKUP($F48,alloc,15)</f>
        <v>0</v>
      </c>
      <c r="S48" s="135">
        <f>$H48*VLOOKUP($F48,alloc,16)</f>
        <v>0</v>
      </c>
      <c r="T48" s="135">
        <f>$H48*VLOOKUP($F48,alloc,17)</f>
        <v>0</v>
      </c>
      <c r="U48" s="135">
        <f>$H48*VLOOKUP($F48,alloc,18)</f>
        <v>0</v>
      </c>
      <c r="V48" s="135">
        <f>$H48*VLOOKUP($F48,alloc,19)</f>
        <v>0</v>
      </c>
      <c r="W48" s="135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0" t="s">
        <v>453</v>
      </c>
      <c r="F49" s="43">
        <v>99</v>
      </c>
      <c r="G49" s="135" t="str">
        <f>VLOOKUP($F49,alloc,3)</f>
        <v>-</v>
      </c>
      <c r="H49" s="42">
        <f>'Taxes Class.'!J$24</f>
        <v>0</v>
      </c>
      <c r="I49" s="135">
        <f>$H49*VLOOKUP($F49,alloc,6)</f>
        <v>0</v>
      </c>
      <c r="J49" s="135">
        <f>$H49*VLOOKUP($F49,alloc,7)</f>
        <v>0</v>
      </c>
      <c r="K49" s="135">
        <f>$H49*VLOOKUP($F49,alloc,8)</f>
        <v>0</v>
      </c>
      <c r="L49" s="135">
        <f>$H49*VLOOKUP($F49,alloc,9)</f>
        <v>0</v>
      </c>
      <c r="M49" s="135">
        <f>$H49*VLOOKUP($F49,alloc,10)</f>
        <v>0</v>
      </c>
      <c r="N49" s="135">
        <f>$H49*VLOOKUP($F49,alloc,11)</f>
        <v>0</v>
      </c>
      <c r="O49" s="135">
        <f>$H49*VLOOKUP($F49,alloc,12)</f>
        <v>0</v>
      </c>
      <c r="P49" s="135">
        <f>$H49*VLOOKUP($F49,alloc,13)</f>
        <v>0</v>
      </c>
      <c r="Q49" s="135">
        <f>$H49*VLOOKUP($F49,alloc,14)</f>
        <v>0</v>
      </c>
      <c r="R49" s="135">
        <f>$H49*VLOOKUP($F49,alloc,15)</f>
        <v>0</v>
      </c>
      <c r="S49" s="135">
        <f>$H49*VLOOKUP($F49,alloc,16)</f>
        <v>0</v>
      </c>
      <c r="T49" s="135">
        <f>$H49*VLOOKUP($F49,alloc,17)</f>
        <v>0</v>
      </c>
      <c r="U49" s="135">
        <f>$H49*VLOOKUP($F49,alloc,18)</f>
        <v>0</v>
      </c>
      <c r="V49" s="135">
        <f>$H49*VLOOKUP($F49,alloc,19)</f>
        <v>0</v>
      </c>
      <c r="W49" s="135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29" t="s">
        <v>235</v>
      </c>
      <c r="E50" s="44"/>
      <c r="F50" s="128"/>
      <c r="G50" s="135"/>
      <c r="H50" s="42">
        <f>'Taxes Class.'!J$25</f>
        <v>0</v>
      </c>
      <c r="I50" s="135">
        <f t="shared" ref="I50:W50" si="6">SUM(I47:I49)</f>
        <v>0</v>
      </c>
      <c r="J50" s="135">
        <f t="shared" si="6"/>
        <v>0</v>
      </c>
      <c r="K50" s="135">
        <f t="shared" si="6"/>
        <v>0</v>
      </c>
      <c r="L50" s="135">
        <f t="shared" si="6"/>
        <v>0</v>
      </c>
      <c r="M50" s="135">
        <f t="shared" si="6"/>
        <v>0</v>
      </c>
      <c r="N50" s="135">
        <f t="shared" si="6"/>
        <v>0</v>
      </c>
      <c r="O50" s="135">
        <f t="shared" si="6"/>
        <v>0</v>
      </c>
      <c r="P50" s="135">
        <f t="shared" si="6"/>
        <v>0</v>
      </c>
      <c r="Q50" s="135">
        <f t="shared" si="6"/>
        <v>0</v>
      </c>
      <c r="R50" s="135">
        <f t="shared" si="6"/>
        <v>0</v>
      </c>
      <c r="S50" s="135">
        <f t="shared" si="6"/>
        <v>0</v>
      </c>
      <c r="T50" s="135">
        <f t="shared" si="6"/>
        <v>0</v>
      </c>
      <c r="U50" s="135">
        <f t="shared" si="6"/>
        <v>0</v>
      </c>
      <c r="V50" s="135">
        <f t="shared" si="6"/>
        <v>0</v>
      </c>
      <c r="W50" s="135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8"/>
      <c r="G51" s="135"/>
      <c r="H51" s="42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234</v>
      </c>
      <c r="D52" s="44"/>
      <c r="F52" s="128"/>
      <c r="G52" s="135"/>
      <c r="H52" s="42">
        <f>'Taxes Class.'!J$27</f>
        <v>3157226.3130002292</v>
      </c>
      <c r="I52" s="135">
        <f>I44+I50</f>
        <v>1563214.0659451545</v>
      </c>
      <c r="J52" s="135">
        <f t="shared" ref="J52:W52" si="7">J44+J50</f>
        <v>795086.01560786681</v>
      </c>
      <c r="K52" s="135">
        <f t="shared" si="7"/>
        <v>10736.544044301996</v>
      </c>
      <c r="L52" s="135">
        <f t="shared" si="7"/>
        <v>399853.97583814524</v>
      </c>
      <c r="M52" s="135">
        <f t="shared" si="7"/>
        <v>388335.71156476066</v>
      </c>
      <c r="N52" s="135">
        <f t="shared" si="7"/>
        <v>0</v>
      </c>
      <c r="O52" s="135">
        <f t="shared" si="7"/>
        <v>0</v>
      </c>
      <c r="P52" s="135">
        <f t="shared" si="7"/>
        <v>0</v>
      </c>
      <c r="Q52" s="135">
        <f t="shared" si="7"/>
        <v>0</v>
      </c>
      <c r="R52" s="135">
        <f t="shared" si="7"/>
        <v>0</v>
      </c>
      <c r="S52" s="135">
        <f t="shared" si="7"/>
        <v>0</v>
      </c>
      <c r="T52" s="135">
        <f t="shared" si="7"/>
        <v>0</v>
      </c>
      <c r="U52" s="135">
        <f t="shared" si="7"/>
        <v>0</v>
      </c>
      <c r="V52" s="135">
        <f t="shared" si="7"/>
        <v>0</v>
      </c>
      <c r="W52" s="135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8"/>
      <c r="G53" s="135"/>
      <c r="H53" s="42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8"/>
      <c r="G54" s="135"/>
      <c r="H54" s="42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454</v>
      </c>
      <c r="F55" s="43">
        <v>19.399999999999999</v>
      </c>
      <c r="G55" s="135" t="str">
        <f>VLOOKUP($F55,alloc,3)</f>
        <v>Rate Base - Demand</v>
      </c>
      <c r="H55" s="42">
        <f>'Taxes Class.'!J$30</f>
        <v>5836366.286327403</v>
      </c>
      <c r="I55" s="135">
        <f>$H55*VLOOKUP($F55,alloc,6)</f>
        <v>2889716.7856571134</v>
      </c>
      <c r="J55" s="135">
        <f>$H55*VLOOKUP($F55,alloc,7)</f>
        <v>1469775.2888719833</v>
      </c>
      <c r="K55" s="135">
        <f>$H55*VLOOKUP($F55,alloc,8)</f>
        <v>19847.295530831616</v>
      </c>
      <c r="L55" s="135">
        <f>$H55*VLOOKUP($F55,alloc,9)</f>
        <v>739159.6397212575</v>
      </c>
      <c r="M55" s="135">
        <f>$H55*VLOOKUP($F55,alloc,10)</f>
        <v>717867.27654621832</v>
      </c>
      <c r="N55" s="135">
        <f>$H55*VLOOKUP($F55,alloc,11)</f>
        <v>0</v>
      </c>
      <c r="O55" s="135">
        <f>$H55*VLOOKUP($F55,alloc,12)</f>
        <v>0</v>
      </c>
      <c r="P55" s="135">
        <f>$H55*VLOOKUP($F55,alloc,13)</f>
        <v>0</v>
      </c>
      <c r="Q55" s="135">
        <f>$H55*VLOOKUP($F55,alloc,14)</f>
        <v>0</v>
      </c>
      <c r="R55" s="135">
        <f>$H55*VLOOKUP($F55,alloc,15)</f>
        <v>0</v>
      </c>
      <c r="S55" s="135">
        <f>$H55*VLOOKUP($F55,alloc,16)</f>
        <v>0</v>
      </c>
      <c r="T55" s="135">
        <f>$H55*VLOOKUP($F55,alloc,17)</f>
        <v>0</v>
      </c>
      <c r="U55" s="135">
        <f>$H55*VLOOKUP($F55,alloc,18)</f>
        <v>0</v>
      </c>
      <c r="V55" s="135">
        <f>$H55*VLOOKUP($F55,alloc,19)</f>
        <v>0</v>
      </c>
      <c r="W55" s="135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8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1" t="s">
        <v>61</v>
      </c>
      <c r="F57" s="128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1"/>
      <c r="F58" s="128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1"/>
      <c r="F59" s="128"/>
      <c r="G59" s="42"/>
      <c r="H59" s="44"/>
      <c r="I59" s="44"/>
      <c r="J59" s="44"/>
      <c r="K59" s="44"/>
      <c r="L59" s="44"/>
      <c r="M59" s="131"/>
      <c r="N59" s="131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8"/>
      <c r="G60" s="42"/>
      <c r="H60" s="44"/>
      <c r="I60" s="42"/>
      <c r="J60" s="131"/>
      <c r="K60" s="131"/>
      <c r="L60" s="131"/>
      <c r="M60" s="45"/>
      <c r="N60" s="45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1" t="s">
        <v>301</v>
      </c>
      <c r="B61" s="44"/>
      <c r="C61" s="44"/>
      <c r="D61" s="44"/>
      <c r="E61" s="42"/>
      <c r="F61" s="130" t="s">
        <v>38</v>
      </c>
      <c r="G61" s="148" t="s">
        <v>38</v>
      </c>
      <c r="H61" s="45" t="s">
        <v>1</v>
      </c>
      <c r="I61" s="3" t="s">
        <v>56</v>
      </c>
      <c r="J61" s="3" t="s">
        <v>608</v>
      </c>
      <c r="K61" s="3" t="s">
        <v>608</v>
      </c>
      <c r="L61" s="68" t="s">
        <v>609</v>
      </c>
      <c r="M61" s="68" t="s">
        <v>609</v>
      </c>
      <c r="N61" s="45"/>
      <c r="O61" s="45"/>
      <c r="P61" s="45"/>
      <c r="Q61" s="45"/>
      <c r="R61" s="45"/>
      <c r="S61" s="131"/>
      <c r="T61" s="131"/>
      <c r="U61" s="131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2" t="s">
        <v>300</v>
      </c>
      <c r="B62" s="44"/>
      <c r="C62" s="44"/>
      <c r="D62" s="44"/>
      <c r="E62" s="42"/>
      <c r="F62" s="130" t="s">
        <v>39</v>
      </c>
      <c r="G62" s="148" t="s">
        <v>21</v>
      </c>
      <c r="H62" s="45" t="s">
        <v>2</v>
      </c>
      <c r="I62" s="3" t="s">
        <v>508</v>
      </c>
      <c r="J62" s="68" t="s">
        <v>610</v>
      </c>
      <c r="K62" s="68" t="s">
        <v>611</v>
      </c>
      <c r="L62" s="68" t="s">
        <v>610</v>
      </c>
      <c r="M62" s="68" t="s">
        <v>611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5"/>
      <c r="H63" s="42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8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232</v>
      </c>
      <c r="F65" s="43"/>
      <c r="G65" s="135"/>
      <c r="H65" s="42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449</v>
      </c>
      <c r="F66" s="43">
        <v>7.6</v>
      </c>
      <c r="G66" s="135" t="str">
        <f>VLOOKUP($F66,alloc,3)</f>
        <v>Allocated O&amp;M Expenses - Comm</v>
      </c>
      <c r="H66" s="42">
        <f>'Taxes Class.'!K$15</f>
        <v>641086.27542090742</v>
      </c>
      <c r="I66" s="135">
        <f>$H66*VLOOKUP($F66,alloc,6)</f>
        <v>382799.91068324947</v>
      </c>
      <c r="J66" s="135">
        <f>$H66*VLOOKUP($F66,alloc,7)</f>
        <v>245909.91671814598</v>
      </c>
      <c r="K66" s="135">
        <f>$H66*VLOOKUP($F66,alloc,8)</f>
        <v>11710.826606314718</v>
      </c>
      <c r="L66" s="135">
        <f>$H66*VLOOKUP($F66,alloc,9)</f>
        <v>324.22174398243777</v>
      </c>
      <c r="M66" s="135">
        <f>$H66*VLOOKUP($F66,alloc,10)</f>
        <v>341.3996692148462</v>
      </c>
      <c r="N66" s="135">
        <f>$H66*VLOOKUP($F66,alloc,11)</f>
        <v>0</v>
      </c>
      <c r="O66" s="135">
        <f>$H66*VLOOKUP($F66,alloc,12)</f>
        <v>0</v>
      </c>
      <c r="P66" s="135">
        <f>$H66*VLOOKUP($F66,alloc,13)</f>
        <v>0</v>
      </c>
      <c r="Q66" s="135">
        <f>$H66*VLOOKUP($F66,alloc,14)</f>
        <v>0</v>
      </c>
      <c r="R66" s="135">
        <f>$H66*VLOOKUP($F66,alloc,15)</f>
        <v>0</v>
      </c>
      <c r="S66" s="135">
        <f>$H66*VLOOKUP($F66,alloc,16)</f>
        <v>0</v>
      </c>
      <c r="T66" s="135">
        <f>$H66*VLOOKUP($F66,alloc,17)</f>
        <v>0</v>
      </c>
      <c r="U66" s="135">
        <f>$H66*VLOOKUP($F66,alloc,18)</f>
        <v>0</v>
      </c>
      <c r="V66" s="135">
        <f>$H66*VLOOKUP($F66,alloc,19)</f>
        <v>0</v>
      </c>
      <c r="W66" s="135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450</v>
      </c>
      <c r="F67" s="43">
        <v>6.6</v>
      </c>
      <c r="G67" s="135" t="str">
        <f>VLOOKUP($F67,alloc,3)</f>
        <v>P, S, T &amp; D Plant - Commodity</v>
      </c>
      <c r="H67" s="42">
        <f>'Taxes Class.'!K$16</f>
        <v>61367.540116963355</v>
      </c>
      <c r="I67" s="135">
        <f>$H67*VLOOKUP($F67,alloc,6)</f>
        <v>24106.993274011747</v>
      </c>
      <c r="J67" s="135">
        <f>$H67*VLOOKUP($F67,alloc,7)</f>
        <v>13639.712791648079</v>
      </c>
      <c r="K67" s="135">
        <f>$H67*VLOOKUP($F67,alloc,8)</f>
        <v>715.33149959086506</v>
      </c>
      <c r="L67" s="135">
        <f>$H67*VLOOKUP($F67,alloc,9)</f>
        <v>11196.451229751545</v>
      </c>
      <c r="M67" s="135">
        <f>$H67*VLOOKUP($F67,alloc,10)</f>
        <v>11709.051321961126</v>
      </c>
      <c r="N67" s="135">
        <f>$H67*VLOOKUP($F67,alloc,11)</f>
        <v>0</v>
      </c>
      <c r="O67" s="135">
        <f>$H67*VLOOKUP($F67,alloc,12)</f>
        <v>0</v>
      </c>
      <c r="P67" s="135">
        <f>$H67*VLOOKUP($F67,alloc,13)</f>
        <v>0</v>
      </c>
      <c r="Q67" s="135">
        <f>$H67*VLOOKUP($F67,alloc,14)</f>
        <v>0</v>
      </c>
      <c r="R67" s="135">
        <f>$H67*VLOOKUP($F67,alloc,15)</f>
        <v>0</v>
      </c>
      <c r="S67" s="135">
        <f>$H67*VLOOKUP($F67,alloc,16)</f>
        <v>0</v>
      </c>
      <c r="T67" s="135">
        <f>$H67*VLOOKUP($F67,alloc,17)</f>
        <v>0</v>
      </c>
      <c r="U67" s="135">
        <f>$H67*VLOOKUP($F67,alloc,18)</f>
        <v>0</v>
      </c>
      <c r="V67" s="135">
        <f>$H67*VLOOKUP($F67,alloc,19)</f>
        <v>0</v>
      </c>
      <c r="W67" s="135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451</v>
      </c>
      <c r="F68" s="43">
        <v>7.6</v>
      </c>
      <c r="G68" s="135" t="str">
        <f>VLOOKUP($F68,alloc,3)</f>
        <v>Allocated O&amp;M Expenses - Comm</v>
      </c>
      <c r="H68" s="42">
        <f>'Taxes Class.'!K$17</f>
        <v>61922.695051046809</v>
      </c>
      <c r="I68" s="135">
        <f>$H68*VLOOKUP($F68,alloc,6)</f>
        <v>36974.745901780327</v>
      </c>
      <c r="J68" s="135">
        <f>$H68*VLOOKUP($F68,alloc,7)</f>
        <v>23752.504720161829</v>
      </c>
      <c r="K68" s="135">
        <f>$H68*VLOOKUP($F68,alloc,8)</f>
        <v>1131.1518785243086</v>
      </c>
      <c r="L68" s="135">
        <f>$H68*VLOOKUP($F68,alloc,9)</f>
        <v>31.316665090609916</v>
      </c>
      <c r="M68" s="135">
        <f>$H68*VLOOKUP($F68,alloc,10)</f>
        <v>32.975885489732846</v>
      </c>
      <c r="N68" s="135">
        <f>$H68*VLOOKUP($F68,alloc,11)</f>
        <v>0</v>
      </c>
      <c r="O68" s="135">
        <f>$H68*VLOOKUP($F68,alloc,12)</f>
        <v>0</v>
      </c>
      <c r="P68" s="135">
        <f>$H68*VLOOKUP($F68,alloc,13)</f>
        <v>0</v>
      </c>
      <c r="Q68" s="135">
        <f>$H68*VLOOKUP($F68,alloc,14)</f>
        <v>0</v>
      </c>
      <c r="R68" s="135">
        <f>$H68*VLOOKUP($F68,alloc,15)</f>
        <v>0</v>
      </c>
      <c r="S68" s="135">
        <f>$H68*VLOOKUP($F68,alloc,16)</f>
        <v>0</v>
      </c>
      <c r="T68" s="135">
        <f>$H68*VLOOKUP($F68,alloc,17)</f>
        <v>0</v>
      </c>
      <c r="U68" s="135">
        <f>$H68*VLOOKUP($F68,alloc,18)</f>
        <v>0</v>
      </c>
      <c r="V68" s="135">
        <f>$H68*VLOOKUP($F68,alloc,19)</f>
        <v>0</v>
      </c>
      <c r="W68" s="135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452</v>
      </c>
      <c r="F69" s="43">
        <v>7.6</v>
      </c>
      <c r="G69" s="135" t="str">
        <f>VLOOKUP($F69,alloc,3)</f>
        <v>Allocated O&amp;M Expenses - Comm</v>
      </c>
      <c r="H69" s="42">
        <f>'Taxes Class.'!K$18</f>
        <v>0</v>
      </c>
      <c r="I69" s="135">
        <f>$H69*VLOOKUP($F69,alloc,6)</f>
        <v>0</v>
      </c>
      <c r="J69" s="135">
        <f>$H69*VLOOKUP($F69,alloc,7)</f>
        <v>0</v>
      </c>
      <c r="K69" s="135">
        <f>$H69*VLOOKUP($F69,alloc,8)</f>
        <v>0</v>
      </c>
      <c r="L69" s="135">
        <f>$H69*VLOOKUP($F69,alloc,9)</f>
        <v>0</v>
      </c>
      <c r="M69" s="135">
        <f>$H69*VLOOKUP($F69,alloc,10)</f>
        <v>0</v>
      </c>
      <c r="N69" s="135">
        <f>$H69*VLOOKUP($F69,alloc,11)</f>
        <v>0</v>
      </c>
      <c r="O69" s="135">
        <f>$H69*VLOOKUP($F69,alloc,12)</f>
        <v>0</v>
      </c>
      <c r="P69" s="135">
        <f>$H69*VLOOKUP($F69,alloc,13)</f>
        <v>0</v>
      </c>
      <c r="Q69" s="135">
        <f>$H69*VLOOKUP($F69,alloc,14)</f>
        <v>0</v>
      </c>
      <c r="R69" s="135">
        <f>$H69*VLOOKUP($F69,alloc,15)</f>
        <v>0</v>
      </c>
      <c r="S69" s="135">
        <f>$H69*VLOOKUP($F69,alloc,16)</f>
        <v>0</v>
      </c>
      <c r="T69" s="135">
        <f>$H69*VLOOKUP($F69,alloc,17)</f>
        <v>0</v>
      </c>
      <c r="U69" s="135">
        <f>$H69*VLOOKUP($F69,alloc,18)</f>
        <v>0</v>
      </c>
      <c r="V69" s="135">
        <f>$H69*VLOOKUP($F69,alloc,19)</f>
        <v>0</v>
      </c>
      <c r="W69" s="135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29" t="s">
        <v>233</v>
      </c>
      <c r="E70" s="44"/>
      <c r="F70" s="128"/>
      <c r="G70" s="42"/>
      <c r="H70" s="42">
        <f>'Taxes Class.'!K$19</f>
        <v>764376.51058891753</v>
      </c>
      <c r="I70" s="42">
        <f t="shared" ref="I70:W70" si="9">+SUM(I66:I69)</f>
        <v>443881.64985904156</v>
      </c>
      <c r="J70" s="42">
        <f t="shared" si="9"/>
        <v>283302.1342299559</v>
      </c>
      <c r="K70" s="42">
        <f t="shared" si="9"/>
        <v>13557.309984429892</v>
      </c>
      <c r="L70" s="42">
        <f t="shared" si="9"/>
        <v>11551.989638824592</v>
      </c>
      <c r="M70" s="42">
        <f t="shared" si="9"/>
        <v>12083.426876665706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8"/>
      <c r="G71" s="135"/>
      <c r="H71" s="42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231</v>
      </c>
      <c r="F72" s="128"/>
      <c r="G72" s="135"/>
      <c r="H72" s="42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237</v>
      </c>
      <c r="F73" s="43">
        <v>99</v>
      </c>
      <c r="G73" s="135" t="str">
        <f>VLOOKUP($F73,alloc,3)</f>
        <v>-</v>
      </c>
      <c r="H73" s="42">
        <f>'Taxes Class.'!K$22</f>
        <v>0</v>
      </c>
      <c r="I73" s="135">
        <f>$H73*VLOOKUP($F73,alloc,6)</f>
        <v>0</v>
      </c>
      <c r="J73" s="135">
        <f>$H73*VLOOKUP($F73,alloc,7)</f>
        <v>0</v>
      </c>
      <c r="K73" s="135">
        <f>$H73*VLOOKUP($F73,alloc,8)</f>
        <v>0</v>
      </c>
      <c r="L73" s="135">
        <f>$H73*VLOOKUP($F73,alloc,9)</f>
        <v>0</v>
      </c>
      <c r="M73" s="135">
        <f>$H73*VLOOKUP($F73,alloc,10)</f>
        <v>0</v>
      </c>
      <c r="N73" s="135">
        <f>$H73*VLOOKUP($F73,alloc,11)</f>
        <v>0</v>
      </c>
      <c r="O73" s="135">
        <f>$H73*VLOOKUP($F73,alloc,12)</f>
        <v>0</v>
      </c>
      <c r="P73" s="135">
        <f>$H73*VLOOKUP($F73,alloc,13)</f>
        <v>0</v>
      </c>
      <c r="Q73" s="135">
        <f>$H73*VLOOKUP($F73,alloc,14)</f>
        <v>0</v>
      </c>
      <c r="R73" s="135">
        <f>$H73*VLOOKUP($F73,alloc,15)</f>
        <v>0</v>
      </c>
      <c r="S73" s="135">
        <f>$H73*VLOOKUP($F73,alloc,16)</f>
        <v>0</v>
      </c>
      <c r="T73" s="135">
        <f>$H73*VLOOKUP($F73,alloc,17)</f>
        <v>0</v>
      </c>
      <c r="U73" s="135">
        <f>$H73*VLOOKUP($F73,alloc,18)</f>
        <v>0</v>
      </c>
      <c r="V73" s="135">
        <f>$H73*VLOOKUP($F73,alloc,19)</f>
        <v>0</v>
      </c>
      <c r="W73" s="135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236</v>
      </c>
      <c r="F74" s="43">
        <v>99</v>
      </c>
      <c r="G74" s="135" t="str">
        <f>VLOOKUP($F74,alloc,3)</f>
        <v>-</v>
      </c>
      <c r="H74" s="42">
        <f>'Taxes Class.'!K$23</f>
        <v>0</v>
      </c>
      <c r="I74" s="135">
        <f>$H74*VLOOKUP($F74,alloc,6)</f>
        <v>0</v>
      </c>
      <c r="J74" s="135">
        <f>$H74*VLOOKUP($F74,alloc,7)</f>
        <v>0</v>
      </c>
      <c r="K74" s="135">
        <f>$H74*VLOOKUP($F74,alloc,8)</f>
        <v>0</v>
      </c>
      <c r="L74" s="135">
        <f>$H74*VLOOKUP($F74,alloc,9)</f>
        <v>0</v>
      </c>
      <c r="M74" s="135">
        <f>$H74*VLOOKUP($F74,alloc,10)</f>
        <v>0</v>
      </c>
      <c r="N74" s="135">
        <f>$H74*VLOOKUP($F74,alloc,11)</f>
        <v>0</v>
      </c>
      <c r="O74" s="135">
        <f>$H74*VLOOKUP($F74,alloc,12)</f>
        <v>0</v>
      </c>
      <c r="P74" s="135">
        <f>$H74*VLOOKUP($F74,alloc,13)</f>
        <v>0</v>
      </c>
      <c r="Q74" s="135">
        <f>$H74*VLOOKUP($F74,alloc,14)</f>
        <v>0</v>
      </c>
      <c r="R74" s="135">
        <f>$H74*VLOOKUP($F74,alloc,15)</f>
        <v>0</v>
      </c>
      <c r="S74" s="135">
        <f>$H74*VLOOKUP($F74,alloc,16)</f>
        <v>0</v>
      </c>
      <c r="T74" s="135">
        <f>$H74*VLOOKUP($F74,alloc,17)</f>
        <v>0</v>
      </c>
      <c r="U74" s="135">
        <f>$H74*VLOOKUP($F74,alloc,18)</f>
        <v>0</v>
      </c>
      <c r="V74" s="135">
        <f>$H74*VLOOKUP($F74,alloc,19)</f>
        <v>0</v>
      </c>
      <c r="W74" s="135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0" t="s">
        <v>453</v>
      </c>
      <c r="F75" s="43">
        <v>1</v>
      </c>
      <c r="G75" s="135" t="str">
        <f>VLOOKUP($F75,alloc,3)</f>
        <v>Mcf</v>
      </c>
      <c r="H75" s="42">
        <f>'Taxes Class.'!K$24</f>
        <v>340775.63471919566</v>
      </c>
      <c r="I75" s="135">
        <f>$H75*VLOOKUP($F75,alloc,6)</f>
        <v>105530.37703696087</v>
      </c>
      <c r="J75" s="135">
        <f>$H75*VLOOKUP($F75,alloc,7)</f>
        <v>67536.215051429201</v>
      </c>
      <c r="K75" s="135">
        <f>$H75*VLOOKUP($F75,alloc,8)</f>
        <v>4368.3243794264199</v>
      </c>
      <c r="L75" s="135">
        <f>$H75*VLOOKUP($F75,alloc,9)</f>
        <v>76205.211550065476</v>
      </c>
      <c r="M75" s="135">
        <f>$H75*VLOOKUP($F75,alloc,10)</f>
        <v>87135.506701313701</v>
      </c>
      <c r="N75" s="135">
        <f>$H75*VLOOKUP($F75,alloc,11)</f>
        <v>0</v>
      </c>
      <c r="O75" s="135">
        <f>$H75*VLOOKUP($F75,alloc,12)</f>
        <v>0</v>
      </c>
      <c r="P75" s="135">
        <f>$H75*VLOOKUP($F75,alloc,13)</f>
        <v>0</v>
      </c>
      <c r="Q75" s="135">
        <f>$H75*VLOOKUP($F75,alloc,14)</f>
        <v>0</v>
      </c>
      <c r="R75" s="135">
        <f>$H75*VLOOKUP($F75,alloc,15)</f>
        <v>0</v>
      </c>
      <c r="S75" s="135">
        <f>$H75*VLOOKUP($F75,alloc,16)</f>
        <v>0</v>
      </c>
      <c r="T75" s="135">
        <f>$H75*VLOOKUP($F75,alloc,17)</f>
        <v>0</v>
      </c>
      <c r="U75" s="135">
        <f>$H75*VLOOKUP($F75,alloc,18)</f>
        <v>0</v>
      </c>
      <c r="V75" s="135">
        <f>$H75*VLOOKUP($F75,alloc,19)</f>
        <v>0</v>
      </c>
      <c r="W75" s="135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29" t="s">
        <v>235</v>
      </c>
      <c r="E76" s="44"/>
      <c r="F76" s="128"/>
      <c r="G76" s="135"/>
      <c r="H76" s="42">
        <f>'Taxes Class.'!K$25</f>
        <v>340775.63471919566</v>
      </c>
      <c r="I76" s="135">
        <f t="shared" ref="I76:W76" si="10">SUM(I73:I75)</f>
        <v>105530.37703696087</v>
      </c>
      <c r="J76" s="135">
        <f t="shared" si="10"/>
        <v>67536.215051429201</v>
      </c>
      <c r="K76" s="135">
        <f t="shared" si="10"/>
        <v>4368.3243794264199</v>
      </c>
      <c r="L76" s="135">
        <f t="shared" si="10"/>
        <v>76205.211550065476</v>
      </c>
      <c r="M76" s="135">
        <f t="shared" si="10"/>
        <v>87135.506701313701</v>
      </c>
      <c r="N76" s="135">
        <f t="shared" si="10"/>
        <v>0</v>
      </c>
      <c r="O76" s="135">
        <f t="shared" si="10"/>
        <v>0</v>
      </c>
      <c r="P76" s="135">
        <f t="shared" si="10"/>
        <v>0</v>
      </c>
      <c r="Q76" s="135">
        <f t="shared" si="10"/>
        <v>0</v>
      </c>
      <c r="R76" s="135">
        <f t="shared" si="10"/>
        <v>0</v>
      </c>
      <c r="S76" s="135">
        <f t="shared" si="10"/>
        <v>0</v>
      </c>
      <c r="T76" s="135">
        <f t="shared" si="10"/>
        <v>0</v>
      </c>
      <c r="U76" s="135">
        <f t="shared" si="10"/>
        <v>0</v>
      </c>
      <c r="V76" s="135">
        <f t="shared" si="10"/>
        <v>0</v>
      </c>
      <c r="W76" s="135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8"/>
      <c r="G77" s="135"/>
      <c r="H77" s="42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234</v>
      </c>
      <c r="D78" s="44"/>
      <c r="F78" s="128"/>
      <c r="G78" s="135"/>
      <c r="H78" s="42">
        <f>'Taxes Class.'!K$27</f>
        <v>1105152.1453081132</v>
      </c>
      <c r="I78" s="135">
        <f>I70+I76</f>
        <v>549412.02689600247</v>
      </c>
      <c r="J78" s="135">
        <f t="shared" ref="J78:W78" si="11">J70+J76</f>
        <v>350838.34928138508</v>
      </c>
      <c r="K78" s="135">
        <f t="shared" si="11"/>
        <v>17925.634363856312</v>
      </c>
      <c r="L78" s="135">
        <f t="shared" si="11"/>
        <v>87757.201188890074</v>
      </c>
      <c r="M78" s="135">
        <f t="shared" si="11"/>
        <v>99218.933577979406</v>
      </c>
      <c r="N78" s="135">
        <f t="shared" si="11"/>
        <v>0</v>
      </c>
      <c r="O78" s="135">
        <f t="shared" si="11"/>
        <v>0</v>
      </c>
      <c r="P78" s="135">
        <f t="shared" si="11"/>
        <v>0</v>
      </c>
      <c r="Q78" s="135">
        <f t="shared" si="11"/>
        <v>0</v>
      </c>
      <c r="R78" s="135">
        <f t="shared" si="11"/>
        <v>0</v>
      </c>
      <c r="S78" s="135">
        <f t="shared" si="11"/>
        <v>0</v>
      </c>
      <c r="T78" s="135">
        <f t="shared" si="11"/>
        <v>0</v>
      </c>
      <c r="U78" s="135">
        <f t="shared" si="11"/>
        <v>0</v>
      </c>
      <c r="V78" s="135">
        <f t="shared" si="11"/>
        <v>0</v>
      </c>
      <c r="W78" s="135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8"/>
      <c r="G79" s="135"/>
      <c r="H79" s="42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8"/>
      <c r="G80" s="135"/>
      <c r="H80" s="42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454</v>
      </c>
      <c r="F81" s="43">
        <v>19.600000000000001</v>
      </c>
      <c r="G81" s="135" t="str">
        <f>VLOOKUP($F81,alloc,3)</f>
        <v>Rate Base - Comm</v>
      </c>
      <c r="H81" s="42">
        <f>'Taxes Class.'!K$30</f>
        <v>386642.24875646754</v>
      </c>
      <c r="I81" s="135">
        <f>$H81*VLOOKUP($F81,alloc,6)</f>
        <v>155485.71568767526</v>
      </c>
      <c r="J81" s="135">
        <f>$H81*VLOOKUP($F81,alloc,7)</f>
        <v>96734.611360835261</v>
      </c>
      <c r="K81" s="135">
        <f>$H81*VLOOKUP($F81,alloc,8)</f>
        <v>5360.457726719922</v>
      </c>
      <c r="L81" s="135">
        <f>$H81*VLOOKUP($F81,alloc,9)</f>
        <v>61044.708335464311</v>
      </c>
      <c r="M81" s="135">
        <f>$H81*VLOOKUP($F81,alloc,10)</f>
        <v>68016.755645772821</v>
      </c>
      <c r="N81" s="135">
        <f>$H81*VLOOKUP($F81,alloc,11)</f>
        <v>0</v>
      </c>
      <c r="O81" s="135">
        <f>$H81*VLOOKUP($F81,alloc,12)</f>
        <v>0</v>
      </c>
      <c r="P81" s="135">
        <f>$H81*VLOOKUP($F81,alloc,13)</f>
        <v>0</v>
      </c>
      <c r="Q81" s="135">
        <f>$H81*VLOOKUP($F81,alloc,14)</f>
        <v>0</v>
      </c>
      <c r="R81" s="135">
        <f>$H81*VLOOKUP($F81,alloc,15)</f>
        <v>0</v>
      </c>
      <c r="S81" s="135">
        <f>$H81*VLOOKUP($F81,alloc,16)</f>
        <v>0</v>
      </c>
      <c r="T81" s="135">
        <f>$H81*VLOOKUP($F81,alloc,17)</f>
        <v>0</v>
      </c>
      <c r="U81" s="135">
        <f>$H81*VLOOKUP($F81,alloc,18)</f>
        <v>0</v>
      </c>
      <c r="V81" s="135">
        <f>$H81*VLOOKUP($F81,alloc,19)</f>
        <v>0</v>
      </c>
      <c r="W81" s="135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8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1" t="s">
        <v>48</v>
      </c>
      <c r="F83" s="128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1"/>
      <c r="F84" s="128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1"/>
      <c r="F85" s="128"/>
      <c r="G85" s="42"/>
      <c r="H85" s="44"/>
      <c r="I85" s="44"/>
      <c r="J85" s="44"/>
      <c r="K85" s="44"/>
      <c r="L85" s="44"/>
      <c r="M85" s="131"/>
      <c r="N85" s="131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8"/>
      <c r="G86" s="42"/>
      <c r="H86" s="44"/>
      <c r="I86" s="42"/>
      <c r="J86" s="131"/>
      <c r="K86" s="131"/>
      <c r="L86" s="131"/>
      <c r="M86" s="45"/>
      <c r="N86" s="45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1" t="s">
        <v>301</v>
      </c>
      <c r="B87" s="44"/>
      <c r="C87" s="44"/>
      <c r="D87" s="44"/>
      <c r="E87" s="42"/>
      <c r="F87" s="130" t="s">
        <v>38</v>
      </c>
      <c r="G87" s="148" t="s">
        <v>38</v>
      </c>
      <c r="H87" s="45" t="s">
        <v>1</v>
      </c>
      <c r="I87" s="3" t="s">
        <v>56</v>
      </c>
      <c r="J87" s="3" t="s">
        <v>608</v>
      </c>
      <c r="K87" s="3" t="s">
        <v>608</v>
      </c>
      <c r="L87" s="68" t="s">
        <v>609</v>
      </c>
      <c r="M87" s="68" t="s">
        <v>609</v>
      </c>
      <c r="N87" s="45"/>
      <c r="O87" s="45"/>
      <c r="P87" s="45"/>
      <c r="Q87" s="45"/>
      <c r="R87" s="45"/>
      <c r="S87" s="131"/>
      <c r="T87" s="131"/>
      <c r="U87" s="131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2" t="s">
        <v>300</v>
      </c>
      <c r="B88" s="44"/>
      <c r="C88" s="44"/>
      <c r="D88" s="44"/>
      <c r="E88" s="42"/>
      <c r="F88" s="130" t="s">
        <v>39</v>
      </c>
      <c r="G88" s="148" t="s">
        <v>21</v>
      </c>
      <c r="H88" s="45" t="s">
        <v>2</v>
      </c>
      <c r="I88" s="3" t="s">
        <v>508</v>
      </c>
      <c r="J88" s="68" t="s">
        <v>610</v>
      </c>
      <c r="K88" s="68" t="s">
        <v>611</v>
      </c>
      <c r="L88" s="68" t="s">
        <v>610</v>
      </c>
      <c r="M88" s="68" t="s">
        <v>611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5"/>
      <c r="H89" s="42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8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232</v>
      </c>
      <c r="F91" s="43"/>
      <c r="G91" s="135"/>
      <c r="H91" s="42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449</v>
      </c>
      <c r="F92" s="43"/>
      <c r="G92" s="135"/>
      <c r="H92" s="42">
        <f>'Taxes Class.'!F$15</f>
        <v>851856.83651729219</v>
      </c>
      <c r="I92" s="135">
        <f t="shared" ref="I92:W92" si="12">I14+I40+I66</f>
        <v>513544.61742428283</v>
      </c>
      <c r="J92" s="135">
        <f t="shared" si="12"/>
        <v>294580.23001966812</v>
      </c>
      <c r="K92" s="135">
        <f t="shared" si="12"/>
        <v>12208.082983119453</v>
      </c>
      <c r="L92" s="135">
        <f t="shared" si="12"/>
        <v>16080.184648176526</v>
      </c>
      <c r="M92" s="135">
        <f t="shared" si="12"/>
        <v>15443.721442045222</v>
      </c>
      <c r="N92" s="135">
        <f t="shared" si="12"/>
        <v>0</v>
      </c>
      <c r="O92" s="135">
        <f t="shared" si="12"/>
        <v>0</v>
      </c>
      <c r="P92" s="135">
        <f t="shared" si="12"/>
        <v>0</v>
      </c>
      <c r="Q92" s="135">
        <f t="shared" si="12"/>
        <v>0</v>
      </c>
      <c r="R92" s="135">
        <f t="shared" si="12"/>
        <v>0</v>
      </c>
      <c r="S92" s="135">
        <f t="shared" si="12"/>
        <v>0</v>
      </c>
      <c r="T92" s="135">
        <f t="shared" si="12"/>
        <v>0</v>
      </c>
      <c r="U92" s="135">
        <f t="shared" si="12"/>
        <v>0</v>
      </c>
      <c r="V92" s="135">
        <f t="shared" si="12"/>
        <v>0</v>
      </c>
      <c r="W92" s="135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450</v>
      </c>
      <c r="F93" s="43"/>
      <c r="G93" s="135"/>
      <c r="H93" s="42">
        <f>'Taxes Class.'!F$16</f>
        <v>5291531.7139043249</v>
      </c>
      <c r="I93" s="135">
        <f t="shared" ref="I93:W93" si="13">I15+I41+I67</f>
        <v>3209904.4955259347</v>
      </c>
      <c r="J93" s="135">
        <f t="shared" si="13"/>
        <v>1266910.0537394292</v>
      </c>
      <c r="K93" s="135">
        <f t="shared" si="13"/>
        <v>12462.61990088335</v>
      </c>
      <c r="L93" s="135">
        <f t="shared" si="13"/>
        <v>409699.86728017277</v>
      </c>
      <c r="M93" s="135">
        <f t="shared" si="13"/>
        <v>392554.67745790479</v>
      </c>
      <c r="N93" s="135">
        <f t="shared" si="13"/>
        <v>0</v>
      </c>
      <c r="O93" s="135">
        <f t="shared" si="13"/>
        <v>0</v>
      </c>
      <c r="P93" s="135">
        <f t="shared" si="13"/>
        <v>0</v>
      </c>
      <c r="Q93" s="135">
        <f t="shared" si="13"/>
        <v>0</v>
      </c>
      <c r="R93" s="135">
        <f t="shared" si="13"/>
        <v>0</v>
      </c>
      <c r="S93" s="135">
        <f t="shared" si="13"/>
        <v>0</v>
      </c>
      <c r="T93" s="135">
        <f t="shared" si="13"/>
        <v>0</v>
      </c>
      <c r="U93" s="135">
        <f t="shared" si="13"/>
        <v>0</v>
      </c>
      <c r="V93" s="135">
        <f t="shared" si="13"/>
        <v>0</v>
      </c>
      <c r="W93" s="135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451</v>
      </c>
      <c r="F94" s="43"/>
      <c r="G94" s="135"/>
      <c r="H94" s="42">
        <f>'Taxes Class.'!F$17</f>
        <v>82281.08</v>
      </c>
      <c r="I94" s="135">
        <f t="shared" ref="I94:W94" si="14">I16+I42+I68</f>
        <v>49603.412144476053</v>
      </c>
      <c r="J94" s="135">
        <f t="shared" si="14"/>
        <v>28453.583317781697</v>
      </c>
      <c r="K94" s="135">
        <f t="shared" si="14"/>
        <v>1179.1820051447105</v>
      </c>
      <c r="L94" s="135">
        <f t="shared" si="14"/>
        <v>1553.1893420738268</v>
      </c>
      <c r="M94" s="135">
        <f t="shared" si="14"/>
        <v>1491.7131905237029</v>
      </c>
      <c r="N94" s="135">
        <f t="shared" si="14"/>
        <v>0</v>
      </c>
      <c r="O94" s="135">
        <f t="shared" si="14"/>
        <v>0</v>
      </c>
      <c r="P94" s="135">
        <f t="shared" si="14"/>
        <v>0</v>
      </c>
      <c r="Q94" s="135">
        <f t="shared" si="14"/>
        <v>0</v>
      </c>
      <c r="R94" s="135">
        <f t="shared" si="14"/>
        <v>0</v>
      </c>
      <c r="S94" s="135">
        <f t="shared" si="14"/>
        <v>0</v>
      </c>
      <c r="T94" s="135">
        <f t="shared" si="14"/>
        <v>0</v>
      </c>
      <c r="U94" s="135">
        <f t="shared" si="14"/>
        <v>0</v>
      </c>
      <c r="V94" s="135">
        <f t="shared" si="14"/>
        <v>0</v>
      </c>
      <c r="W94" s="135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452</v>
      </c>
      <c r="F95" s="43"/>
      <c r="G95" s="135"/>
      <c r="H95" s="42">
        <f>'Taxes Class.'!F$18</f>
        <v>0</v>
      </c>
      <c r="I95" s="135">
        <f t="shared" ref="I95:W95" si="15">I17+I43+I69</f>
        <v>0</v>
      </c>
      <c r="J95" s="135">
        <f t="shared" si="15"/>
        <v>0</v>
      </c>
      <c r="K95" s="135">
        <f t="shared" si="15"/>
        <v>0</v>
      </c>
      <c r="L95" s="135">
        <f t="shared" si="15"/>
        <v>0</v>
      </c>
      <c r="M95" s="135">
        <f t="shared" si="15"/>
        <v>0</v>
      </c>
      <c r="N95" s="135">
        <f t="shared" si="15"/>
        <v>0</v>
      </c>
      <c r="O95" s="135">
        <f t="shared" si="15"/>
        <v>0</v>
      </c>
      <c r="P95" s="135">
        <f t="shared" si="15"/>
        <v>0</v>
      </c>
      <c r="Q95" s="135">
        <f t="shared" si="15"/>
        <v>0</v>
      </c>
      <c r="R95" s="135">
        <f t="shared" si="15"/>
        <v>0</v>
      </c>
      <c r="S95" s="135">
        <f t="shared" si="15"/>
        <v>0</v>
      </c>
      <c r="T95" s="135">
        <f t="shared" si="15"/>
        <v>0</v>
      </c>
      <c r="U95" s="135">
        <f t="shared" si="15"/>
        <v>0</v>
      </c>
      <c r="V95" s="135">
        <f t="shared" si="15"/>
        <v>0</v>
      </c>
      <c r="W95" s="135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29" t="s">
        <v>233</v>
      </c>
      <c r="E96" s="44"/>
      <c r="F96" s="128"/>
      <c r="G96" s="42"/>
      <c r="H96" s="42">
        <f>'Taxes Class.'!F$19</f>
        <v>6225669.6304216171</v>
      </c>
      <c r="I96" s="135">
        <f t="shared" ref="I96:W96" si="16">I18+I44+I70</f>
        <v>3773052.5250946935</v>
      </c>
      <c r="J96" s="135">
        <f t="shared" si="16"/>
        <v>1589943.8670768794</v>
      </c>
      <c r="K96" s="135">
        <f t="shared" si="16"/>
        <v>25849.884889147514</v>
      </c>
      <c r="L96" s="135">
        <f t="shared" si="16"/>
        <v>427333.24127042305</v>
      </c>
      <c r="M96" s="135">
        <f t="shared" si="16"/>
        <v>409490.1120904737</v>
      </c>
      <c r="N96" s="135">
        <f t="shared" si="16"/>
        <v>0</v>
      </c>
      <c r="O96" s="135">
        <f t="shared" si="16"/>
        <v>0</v>
      </c>
      <c r="P96" s="135">
        <f t="shared" si="16"/>
        <v>0</v>
      </c>
      <c r="Q96" s="135">
        <f t="shared" si="16"/>
        <v>0</v>
      </c>
      <c r="R96" s="135">
        <f t="shared" si="16"/>
        <v>0</v>
      </c>
      <c r="S96" s="135">
        <f t="shared" si="16"/>
        <v>0</v>
      </c>
      <c r="T96" s="135">
        <f t="shared" si="16"/>
        <v>0</v>
      </c>
      <c r="U96" s="135">
        <f t="shared" si="16"/>
        <v>0</v>
      </c>
      <c r="V96" s="135">
        <f t="shared" si="16"/>
        <v>0</v>
      </c>
      <c r="W96" s="135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8"/>
      <c r="G97" s="135"/>
      <c r="H97" s="42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231</v>
      </c>
      <c r="F98" s="128"/>
      <c r="G98" s="135"/>
      <c r="H98" s="42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237</v>
      </c>
      <c r="F99" s="43"/>
      <c r="G99" s="135"/>
      <c r="H99" s="42">
        <f>'Taxes Class.'!F$22</f>
        <v>0</v>
      </c>
      <c r="I99" s="135">
        <f t="shared" ref="I99:W99" si="17">I21+I47+I73</f>
        <v>0</v>
      </c>
      <c r="J99" s="135">
        <f t="shared" si="17"/>
        <v>0</v>
      </c>
      <c r="K99" s="135">
        <f t="shared" si="17"/>
        <v>0</v>
      </c>
      <c r="L99" s="135">
        <f t="shared" si="17"/>
        <v>0</v>
      </c>
      <c r="M99" s="135">
        <f t="shared" si="17"/>
        <v>0</v>
      </c>
      <c r="N99" s="135">
        <f t="shared" si="17"/>
        <v>0</v>
      </c>
      <c r="O99" s="135">
        <f t="shared" si="17"/>
        <v>0</v>
      </c>
      <c r="P99" s="135">
        <f t="shared" si="17"/>
        <v>0</v>
      </c>
      <c r="Q99" s="135">
        <f t="shared" si="17"/>
        <v>0</v>
      </c>
      <c r="R99" s="135">
        <f t="shared" si="17"/>
        <v>0</v>
      </c>
      <c r="S99" s="135">
        <f t="shared" si="17"/>
        <v>0</v>
      </c>
      <c r="T99" s="135">
        <f t="shared" si="17"/>
        <v>0</v>
      </c>
      <c r="U99" s="135">
        <f t="shared" si="17"/>
        <v>0</v>
      </c>
      <c r="V99" s="135">
        <f t="shared" si="17"/>
        <v>0</v>
      </c>
      <c r="W99" s="135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236</v>
      </c>
      <c r="F100" s="43"/>
      <c r="G100" s="135"/>
      <c r="H100" s="42">
        <f>'Taxes Class.'!F$23</f>
        <v>0</v>
      </c>
      <c r="I100" s="135">
        <f t="shared" ref="I100:W100" si="18">I22+I48+I74</f>
        <v>0</v>
      </c>
      <c r="J100" s="135">
        <f t="shared" si="18"/>
        <v>0</v>
      </c>
      <c r="K100" s="135">
        <f t="shared" si="18"/>
        <v>0</v>
      </c>
      <c r="L100" s="135">
        <f t="shared" si="18"/>
        <v>0</v>
      </c>
      <c r="M100" s="135">
        <f t="shared" si="18"/>
        <v>0</v>
      </c>
      <c r="N100" s="135">
        <f t="shared" si="18"/>
        <v>0</v>
      </c>
      <c r="O100" s="135">
        <f t="shared" si="18"/>
        <v>0</v>
      </c>
      <c r="P100" s="135">
        <f t="shared" si="18"/>
        <v>0</v>
      </c>
      <c r="Q100" s="135">
        <f t="shared" si="18"/>
        <v>0</v>
      </c>
      <c r="R100" s="135">
        <f t="shared" si="18"/>
        <v>0</v>
      </c>
      <c r="S100" s="135">
        <f t="shared" si="18"/>
        <v>0</v>
      </c>
      <c r="T100" s="135">
        <f t="shared" si="18"/>
        <v>0</v>
      </c>
      <c r="U100" s="135">
        <f t="shared" si="18"/>
        <v>0</v>
      </c>
      <c r="V100" s="135">
        <f t="shared" si="18"/>
        <v>0</v>
      </c>
      <c r="W100" s="135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0" t="s">
        <v>453</v>
      </c>
      <c r="F101" s="43"/>
      <c r="G101" s="135"/>
      <c r="H101" s="42">
        <f>'Taxes Class.'!F$24</f>
        <v>340775.63471919566</v>
      </c>
      <c r="I101" s="135">
        <f t="shared" ref="I101:W101" si="19">I23+I49+I75</f>
        <v>105530.37703696087</v>
      </c>
      <c r="J101" s="135">
        <f t="shared" si="19"/>
        <v>67536.215051429201</v>
      </c>
      <c r="K101" s="135">
        <f t="shared" si="19"/>
        <v>4368.3243794264199</v>
      </c>
      <c r="L101" s="135">
        <f t="shared" si="19"/>
        <v>76205.211550065476</v>
      </c>
      <c r="M101" s="135">
        <f t="shared" si="19"/>
        <v>87135.506701313701</v>
      </c>
      <c r="N101" s="135">
        <f t="shared" si="19"/>
        <v>0</v>
      </c>
      <c r="O101" s="135">
        <f t="shared" si="19"/>
        <v>0</v>
      </c>
      <c r="P101" s="135">
        <f t="shared" si="19"/>
        <v>0</v>
      </c>
      <c r="Q101" s="135">
        <f t="shared" si="19"/>
        <v>0</v>
      </c>
      <c r="R101" s="135">
        <f t="shared" si="19"/>
        <v>0</v>
      </c>
      <c r="S101" s="135">
        <f t="shared" si="19"/>
        <v>0</v>
      </c>
      <c r="T101" s="135">
        <f t="shared" si="19"/>
        <v>0</v>
      </c>
      <c r="U101" s="135">
        <f t="shared" si="19"/>
        <v>0</v>
      </c>
      <c r="V101" s="135">
        <f t="shared" si="19"/>
        <v>0</v>
      </c>
      <c r="W101" s="135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29" t="s">
        <v>235</v>
      </c>
      <c r="E102" s="44"/>
      <c r="F102" s="128"/>
      <c r="G102" s="135"/>
      <c r="H102" s="42">
        <f>'Taxes Class.'!F$25</f>
        <v>340775.63471919566</v>
      </c>
      <c r="I102" s="135">
        <f t="shared" ref="I102:W102" si="20">I24+I50+I76</f>
        <v>105530.37703696087</v>
      </c>
      <c r="J102" s="135">
        <f t="shared" si="20"/>
        <v>67536.215051429201</v>
      </c>
      <c r="K102" s="135">
        <f t="shared" si="20"/>
        <v>4368.3243794264199</v>
      </c>
      <c r="L102" s="135">
        <f t="shared" si="20"/>
        <v>76205.211550065476</v>
      </c>
      <c r="M102" s="135">
        <f t="shared" si="20"/>
        <v>87135.506701313701</v>
      </c>
      <c r="N102" s="135">
        <f t="shared" si="20"/>
        <v>0</v>
      </c>
      <c r="O102" s="135">
        <f t="shared" si="20"/>
        <v>0</v>
      </c>
      <c r="P102" s="135">
        <f t="shared" si="20"/>
        <v>0</v>
      </c>
      <c r="Q102" s="135">
        <f t="shared" si="20"/>
        <v>0</v>
      </c>
      <c r="R102" s="135">
        <f t="shared" si="20"/>
        <v>0</v>
      </c>
      <c r="S102" s="135">
        <f t="shared" si="20"/>
        <v>0</v>
      </c>
      <c r="T102" s="135">
        <f t="shared" si="20"/>
        <v>0</v>
      </c>
      <c r="U102" s="135">
        <f t="shared" si="20"/>
        <v>0</v>
      </c>
      <c r="V102" s="135">
        <f t="shared" si="20"/>
        <v>0</v>
      </c>
      <c r="W102" s="135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8"/>
      <c r="G103" s="135"/>
      <c r="H103" s="42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234</v>
      </c>
      <c r="D104" s="44"/>
      <c r="F104" s="128"/>
      <c r="G104" s="135"/>
      <c r="H104" s="42">
        <f>'Taxes Class.'!F$27</f>
        <v>6566445.2651408128</v>
      </c>
      <c r="I104" s="135">
        <f t="shared" ref="I104:W104" si="21">I26+I52+I78</f>
        <v>3878582.9021316543</v>
      </c>
      <c r="J104" s="135">
        <f t="shared" si="21"/>
        <v>1657480.0821283085</v>
      </c>
      <c r="K104" s="135">
        <f t="shared" si="21"/>
        <v>30218.209268573934</v>
      </c>
      <c r="L104" s="135">
        <f t="shared" si="21"/>
        <v>503538.45282048854</v>
      </c>
      <c r="M104" s="135">
        <f t="shared" si="21"/>
        <v>496625.61879178736</v>
      </c>
      <c r="N104" s="135">
        <f t="shared" si="21"/>
        <v>0</v>
      </c>
      <c r="O104" s="135">
        <f t="shared" si="21"/>
        <v>0</v>
      </c>
      <c r="P104" s="135">
        <f t="shared" si="21"/>
        <v>0</v>
      </c>
      <c r="Q104" s="135">
        <f t="shared" si="21"/>
        <v>0</v>
      </c>
      <c r="R104" s="135">
        <f t="shared" si="21"/>
        <v>0</v>
      </c>
      <c r="S104" s="135">
        <f t="shared" si="21"/>
        <v>0</v>
      </c>
      <c r="T104" s="135">
        <f t="shared" si="21"/>
        <v>0</v>
      </c>
      <c r="U104" s="135">
        <f t="shared" si="21"/>
        <v>0</v>
      </c>
      <c r="V104" s="135">
        <f t="shared" si="21"/>
        <v>0</v>
      </c>
      <c r="W104" s="135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8"/>
      <c r="G105" s="135"/>
      <c r="H105" s="42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8"/>
      <c r="G106" s="135"/>
      <c r="H106" s="42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454</v>
      </c>
      <c r="F107" s="43"/>
      <c r="G107" s="135"/>
      <c r="H107" s="42">
        <f>'Taxes Class.'!F$30</f>
        <v>9960341.1920584962</v>
      </c>
      <c r="I107" s="135">
        <f t="shared" ref="I107:W107" si="22">I29+I55+I81</f>
        <v>5967949.0282620452</v>
      </c>
      <c r="J107" s="135">
        <f t="shared" si="22"/>
        <v>2342162.0606571496</v>
      </c>
      <c r="K107" s="135">
        <f t="shared" si="22"/>
        <v>27433.746792736791</v>
      </c>
      <c r="L107" s="135">
        <f t="shared" si="22"/>
        <v>823592.38619641482</v>
      </c>
      <c r="M107" s="135">
        <f t="shared" si="22"/>
        <v>799203.97015015013</v>
      </c>
      <c r="N107" s="135">
        <f t="shared" si="22"/>
        <v>0</v>
      </c>
      <c r="O107" s="135">
        <f t="shared" si="22"/>
        <v>0</v>
      </c>
      <c r="P107" s="135">
        <f t="shared" si="22"/>
        <v>0</v>
      </c>
      <c r="Q107" s="135">
        <f t="shared" si="22"/>
        <v>0</v>
      </c>
      <c r="R107" s="135">
        <f t="shared" si="22"/>
        <v>0</v>
      </c>
      <c r="S107" s="135">
        <f t="shared" si="22"/>
        <v>0</v>
      </c>
      <c r="T107" s="135">
        <f t="shared" si="22"/>
        <v>0</v>
      </c>
      <c r="U107" s="135">
        <f t="shared" si="22"/>
        <v>0</v>
      </c>
      <c r="V107" s="135">
        <f t="shared" si="22"/>
        <v>0</v>
      </c>
      <c r="W107" s="135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8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8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8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8"/>
      <c r="G111" s="42"/>
      <c r="H111" s="130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8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8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8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8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8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8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8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8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8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8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8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8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8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8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8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8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8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8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8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8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8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8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8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8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8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8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8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8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8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8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8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8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8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8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8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8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8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8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8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8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8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8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8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8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8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8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8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8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8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8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8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8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8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8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8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8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8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8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8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8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8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8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8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8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8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8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8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8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8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8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8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8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8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8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8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8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8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8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8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8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8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8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8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8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8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8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8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8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8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8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8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8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8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8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8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8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8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8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8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8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8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8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8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8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8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8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8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8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8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8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8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8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8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8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8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8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8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8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8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8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8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8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8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8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8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8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8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8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8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8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8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8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8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8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8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8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8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8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8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8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8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8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8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8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8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8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8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8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8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8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8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8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8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8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8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8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8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8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8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8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8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8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8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8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8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8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8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8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8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8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8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8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8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8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8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8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8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8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8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8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8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8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8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8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8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8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8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8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8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8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8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8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8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8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8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8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8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8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8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8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8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8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8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8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8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8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8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8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8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8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8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8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8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8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8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49"/>
  <sheetViews>
    <sheetView defaultGridColor="0" view="pageBreakPreview" topLeftCell="A4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3.77734375" style="22" bestFit="1" customWidth="1"/>
    <col min="8" max="8" width="30.1093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1" t="s">
        <v>301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608</v>
      </c>
      <c r="L12" s="3" t="s">
        <v>608</v>
      </c>
      <c r="M12" s="68" t="s">
        <v>609</v>
      </c>
      <c r="N12" s="68" t="s">
        <v>609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2" t="s">
        <v>300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508</v>
      </c>
      <c r="K13" s="68" t="s">
        <v>610</v>
      </c>
      <c r="L13" s="68" t="s">
        <v>611</v>
      </c>
      <c r="M13" s="68" t="s">
        <v>610</v>
      </c>
      <c r="N13" s="68" t="s">
        <v>611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273</v>
      </c>
      <c r="G16" s="21" t="s">
        <v>23</v>
      </c>
      <c r="H16" s="2"/>
      <c r="I16" s="2">
        <f>SUM(J16:X16)</f>
        <v>87642068.670705587</v>
      </c>
      <c r="J16" s="24">
        <v>51334630.411812663</v>
      </c>
      <c r="K16" s="24">
        <v>20685196.55497038</v>
      </c>
      <c r="L16" s="24">
        <v>420153.23258701997</v>
      </c>
      <c r="M16" s="24">
        <v>7938799.7588450694</v>
      </c>
      <c r="N16" s="24">
        <v>7263288.7124904357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279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2" t="s">
        <v>457</v>
      </c>
      <c r="G18" s="26">
        <v>1.2</v>
      </c>
      <c r="H18" s="11" t="str">
        <f>VLOOKUP($G18,alloc,3)</f>
        <v>Sales Mcf</v>
      </c>
      <c r="I18" s="2">
        <v>78709117.242809027</v>
      </c>
      <c r="J18" s="11">
        <v>47043289.003379613</v>
      </c>
      <c r="K18" s="11">
        <v>30226624.755945481</v>
      </c>
      <c r="L18" s="11">
        <v>1439203.4834839478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274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166351185.91351461</v>
      </c>
      <c r="J21" s="2">
        <f>+SUM(J16:J19)</f>
        <v>98377919.415192276</v>
      </c>
      <c r="K21" s="2">
        <f>+SUM(K16:K19)</f>
        <v>50911821.310915858</v>
      </c>
      <c r="L21" s="2">
        <f>+SUM(L16:L19)</f>
        <v>1859356.7160709677</v>
      </c>
      <c r="M21" s="2">
        <f t="shared" ref="M21:X21" si="1">SUM(M16:M19)</f>
        <v>7938799.7588450694</v>
      </c>
      <c r="N21" s="2">
        <f t="shared" si="1"/>
        <v>7263288.7124904357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0" t="s">
        <v>388</v>
      </c>
      <c r="F25" s="2"/>
      <c r="G25" s="26">
        <v>18.600000000000001</v>
      </c>
      <c r="H25" s="11" t="str">
        <f>VLOOKUP($G25,alloc,3)</f>
        <v>Total Rate Schedule Revenues</v>
      </c>
      <c r="I25" s="2">
        <v>1297964.1796976668</v>
      </c>
      <c r="J25" s="11">
        <f>$I25*VLOOKUP($G25,alloc,6)</f>
        <v>767599.0692395143</v>
      </c>
      <c r="K25" s="11">
        <f>$I25*VLOOKUP($G25,alloc,7)</f>
        <v>397242.25602511031</v>
      </c>
      <c r="L25" s="11">
        <f>$I25*VLOOKUP($G25,alloc,8)</f>
        <v>14507.731949654437</v>
      </c>
      <c r="M25" s="11">
        <f>$I25*VLOOKUP($G25,alloc,9)</f>
        <v>61942.917089455157</v>
      </c>
      <c r="N25" s="11">
        <f>$I25*VLOOKUP($G25,alloc,10)</f>
        <v>56672.205393932614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0" t="s">
        <v>389</v>
      </c>
      <c r="F26" s="2"/>
      <c r="G26" s="26">
        <v>18.600000000000001</v>
      </c>
      <c r="H26" s="11" t="str">
        <f>VLOOKUP($G26,alloc,3)</f>
        <v>Total Rate Schedule Revenues</v>
      </c>
      <c r="I26" s="2">
        <v>806054</v>
      </c>
      <c r="J26" s="11">
        <f>$I26*VLOOKUP($G26,alloc,6)</f>
        <v>476689.81150227628</v>
      </c>
      <c r="K26" s="11">
        <f>$I26*VLOOKUP($G26,alloc,7)</f>
        <v>246693.02469706655</v>
      </c>
      <c r="L26" s="11">
        <f>$I26*VLOOKUP($G26,alloc,8)</f>
        <v>9009.5054639109003</v>
      </c>
      <c r="M26" s="11">
        <f>$I26*VLOOKUP($G26,alloc,9)</f>
        <v>38467.422192847931</v>
      </c>
      <c r="N26" s="11">
        <f>$I26*VLOOKUP($G26,alloc,10)</f>
        <v>35194.236143898321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1" t="s">
        <v>459</v>
      </c>
      <c r="F27" s="2"/>
      <c r="G27" s="26">
        <v>18.2</v>
      </c>
      <c r="H27" s="11" t="str">
        <f>VLOOKUP($G27,alloc,3)</f>
        <v>Base Revenues</v>
      </c>
      <c r="I27" s="2">
        <v>12.157925381325185</v>
      </c>
      <c r="J27" s="11">
        <f>$I27*VLOOKUP($G27,alloc,6)</f>
        <v>7.1212673946540281</v>
      </c>
      <c r="K27" s="11">
        <f>$I27*VLOOKUP($G27,alloc,7)</f>
        <v>2.86950182746468</v>
      </c>
      <c r="L27" s="11">
        <f>$I27*VLOOKUP($G27,alloc,8)</f>
        <v>5.8284699665275816E-2</v>
      </c>
      <c r="M27" s="11">
        <f>$I27*VLOOKUP($G27,alloc,9)</f>
        <v>1.1012900145929849</v>
      </c>
      <c r="N27" s="11">
        <f>$I27*VLOOKUP($G27,alloc,10)</f>
        <v>1.0075814449482146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0" t="s">
        <v>390</v>
      </c>
      <c r="F28" s="2"/>
      <c r="G28" s="26">
        <v>18.2</v>
      </c>
      <c r="H28" s="11" t="str">
        <f>VLOOKUP($G28,alloc,3)</f>
        <v>Base Revenues</v>
      </c>
      <c r="I28" s="2">
        <v>2274059.6602829532</v>
      </c>
      <c r="J28" s="11">
        <f>$I28*VLOOKUP($G28,alloc,6)</f>
        <v>1331986.0423839747</v>
      </c>
      <c r="K28" s="11">
        <f>$I28*VLOOKUP($G28,alloc,7)</f>
        <v>536721.36867765407</v>
      </c>
      <c r="L28" s="11">
        <f>$I28*VLOOKUP($G28,alloc,8)</f>
        <v>10901.768201678518</v>
      </c>
      <c r="M28" s="11">
        <f>$I28*VLOOKUP($G28,alloc,9)</f>
        <v>205989.02509347018</v>
      </c>
      <c r="N28" s="11">
        <f>$I28*VLOOKUP($G28,alloc,10)</f>
        <v>188461.45592617529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4378089.9979060013</v>
      </c>
      <c r="J30" s="2">
        <f>SUM(J25:J28)</f>
        <v>2576282.0443931599</v>
      </c>
      <c r="K30" s="2">
        <f t="shared" ref="K30:X30" si="2">SUM(K25:K28)</f>
        <v>1180659.5189016585</v>
      </c>
      <c r="L30" s="2">
        <f t="shared" si="2"/>
        <v>34419.063899943518</v>
      </c>
      <c r="M30" s="2">
        <f t="shared" si="2"/>
        <v>306400.46566578787</v>
      </c>
      <c r="N30" s="2">
        <f t="shared" si="2"/>
        <v>280328.90504545119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170729275.91142061</v>
      </c>
      <c r="J32" s="2">
        <f>+J21+J30</f>
        <v>100954201.45958544</v>
      </c>
      <c r="K32" s="2">
        <f t="shared" ref="K32:X32" si="3">+K21+K30</f>
        <v>52092480.829817519</v>
      </c>
      <c r="L32" s="2">
        <f t="shared" si="3"/>
        <v>1893775.7799709113</v>
      </c>
      <c r="M32" s="2">
        <f t="shared" si="3"/>
        <v>8245200.2245108569</v>
      </c>
      <c r="N32" s="2">
        <f t="shared" si="3"/>
        <v>7543617.6175358873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30">
        <v>170729275.911421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>
        <f>+I35-I32</f>
        <v>3.8743019104003906E-7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/>
      <c r="B40" s="2"/>
      <c r="C40" s="2"/>
      <c r="D40" s="2"/>
      <c r="E40" s="2"/>
      <c r="F40" s="2"/>
      <c r="G40" s="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/>
      <c r="B41" s="2"/>
      <c r="C41" s="2"/>
      <c r="D41" s="2"/>
      <c r="E41" s="112"/>
      <c r="G41" s="21"/>
      <c r="H41" s="2"/>
      <c r="I41" s="11"/>
      <c r="J41" s="11"/>
      <c r="K41" s="11"/>
      <c r="L41" s="11"/>
      <c r="M41" s="11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/>
      <c r="B42" s="2"/>
      <c r="C42" s="2"/>
      <c r="D42" s="2"/>
      <c r="E42" s="2"/>
      <c r="F42" s="2"/>
      <c r="G42" s="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/>
      <c r="B43" s="2"/>
      <c r="C43" s="2"/>
      <c r="D43" s="2"/>
      <c r="E43" s="2"/>
      <c r="F43" s="2"/>
      <c r="G43" s="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/>
      <c r="B44" s="2"/>
      <c r="C44" s="2"/>
      <c r="D44" s="2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/>
      <c r="B45" s="2"/>
      <c r="C45" s="2"/>
      <c r="D45" s="2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/>
      <c r="B46" s="2"/>
      <c r="C46" s="2"/>
      <c r="D46" s="2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/>
      <c r="B47" s="2"/>
      <c r="C47" s="2"/>
      <c r="D47" s="2"/>
      <c r="E47" s="2"/>
      <c r="F47" s="2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/>
      <c r="B48" s="2"/>
      <c r="C48" s="2"/>
      <c r="D48" s="2"/>
      <c r="E48" s="2"/>
      <c r="F48" s="2"/>
      <c r="G48" s="1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/>
      <c r="B49" s="2"/>
      <c r="C49" s="2"/>
      <c r="D49" s="2"/>
      <c r="E49" s="2"/>
      <c r="F49" s="2"/>
      <c r="G49" s="1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/>
      <c r="B50" s="2"/>
      <c r="C50" s="2"/>
      <c r="D50" s="2"/>
      <c r="E50" s="2"/>
      <c r="F50" s="2"/>
      <c r="G50" s="1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/>
      <c r="B51" s="2"/>
      <c r="C51" s="2"/>
      <c r="D51" s="2"/>
      <c r="E51" s="2"/>
      <c r="F51" s="2"/>
      <c r="G51" s="1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/>
      <c r="B52" s="2"/>
      <c r="C52" s="2"/>
      <c r="D52" s="2"/>
      <c r="E52" s="2"/>
      <c r="F52" s="2"/>
      <c r="G52" s="1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2"/>
      <c r="B53" s="2"/>
      <c r="C53" s="2"/>
      <c r="D53" s="2"/>
      <c r="E53" s="2"/>
      <c r="F53" s="2"/>
      <c r="G53" s="1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/>
      <c r="B54" s="2"/>
      <c r="C54" s="2"/>
      <c r="D54" s="2"/>
      <c r="E54" s="2"/>
      <c r="F54" s="2"/>
      <c r="G54" s="1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/>
      <c r="B55" s="2"/>
      <c r="C55" s="2"/>
      <c r="D55" s="2"/>
      <c r="E55" s="2"/>
      <c r="F55" s="2"/>
      <c r="G55" s="1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/>
      <c r="B56" s="2"/>
      <c r="C56" s="2"/>
      <c r="D56" s="2"/>
      <c r="E56" s="2"/>
      <c r="F56" s="2"/>
      <c r="G56" s="1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/>
      <c r="B57" s="2"/>
      <c r="C57" s="2"/>
      <c r="D57" s="2"/>
      <c r="E57" s="2"/>
      <c r="F57" s="2"/>
      <c r="G57" s="1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/>
      <c r="B58" s="2"/>
      <c r="C58" s="2"/>
      <c r="D58" s="2"/>
      <c r="E58" s="2"/>
      <c r="F58" s="2"/>
      <c r="G58" s="1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/>
      <c r="B59" s="2"/>
      <c r="C59" s="2"/>
      <c r="D59" s="2"/>
      <c r="E59" s="2"/>
      <c r="F59" s="2"/>
      <c r="G59" s="1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F60" s="2"/>
      <c r="G60" s="1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/>
      <c r="E61" s="2"/>
      <c r="F61" s="2"/>
      <c r="G61" s="1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/>
      <c r="G68" s="20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/>
      <c r="G69" s="20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/>
      <c r="G70" s="2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/>
      <c r="G71" s="20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/>
      <c r="G72" s="20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/>
      <c r="G73" s="20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/>
      <c r="G74" s="20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/>
      <c r="G75" s="20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/>
      <c r="G76" s="20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/>
      <c r="G77" s="20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/>
      <c r="G78" s="20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20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2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/>
      <c r="G82" s="2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/>
      <c r="G83" s="2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/>
      <c r="G84" s="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/>
      <c r="G85" s="20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20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/>
      <c r="G88" s="2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/>
      <c r="G89" s="2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20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20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20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20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PHR-3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161380949.8034032</v>
      </c>
      <c r="H13" s="2">
        <f>+'Plant Alloc.'!J274+'Plant Alloc.'!J276-'Dep.Res. Alloc.'!J270+'Oth. RB Alloc.'!I44</f>
        <v>126206483.02961791</v>
      </c>
      <c r="I13" s="2">
        <f>+'Plant Alloc.'!K274+'Plant Alloc.'!K276-'Dep.Res. Alloc.'!K270+'Oth. RB Alloc.'!J44</f>
        <v>33493267.486568842</v>
      </c>
      <c r="J13" s="2">
        <f>+'Plant Alloc.'!L274+'Plant Alloc.'!L276-'Dep.Res. Alloc.'!L270+'Oth. RB Alloc.'!K44</f>
        <v>96120.143411379104</v>
      </c>
      <c r="K13" s="2">
        <f>+'Plant Alloc.'!M274+'Plant Alloc.'!M276-'Dep.Res. Alloc.'!M270+'Oth. RB Alloc.'!L44</f>
        <v>1009913.7955991423</v>
      </c>
      <c r="L13" s="2">
        <f>+'Plant Alloc.'!N274+'Plant Alloc.'!N276-'Dep.Res. Alloc.'!N270+'Oth. RB Alloc.'!M44</f>
        <v>575165.34820590587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Summary'!I35</f>
        <v>10103392.309648162</v>
      </c>
      <c r="H15" s="2">
        <f>+'Alloc. Factors'!F201</f>
        <v>7340384.9455309194</v>
      </c>
      <c r="I15" s="2">
        <f>+'Alloc. Factors'!G201</f>
        <v>2096652.6512963944</v>
      </c>
      <c r="J15" s="2">
        <f>+'Alloc. Factors'!H201</f>
        <v>55011.814115465742</v>
      </c>
      <c r="K15" s="2">
        <f>+'Alloc. Factors'!I201</f>
        <v>370489.64344970236</v>
      </c>
      <c r="L15" s="2">
        <f>+'Alloc. Factors'!J201</f>
        <v>240853.25525567055</v>
      </c>
      <c r="M15" s="2">
        <f>+'Alloc. Factors'!K201</f>
        <v>0</v>
      </c>
      <c r="N15" s="2">
        <f>+'Alloc. Factors'!L201</f>
        <v>0</v>
      </c>
      <c r="O15" s="2">
        <f>+'Alloc. Factors'!M201</f>
        <v>0</v>
      </c>
      <c r="P15" s="2">
        <f>+'Alloc. Factors'!N201</f>
        <v>0</v>
      </c>
      <c r="Q15" s="2">
        <f>+'Alloc. Factors'!O201</f>
        <v>0</v>
      </c>
      <c r="R15" s="2">
        <f>+'Alloc. Factors'!P201</f>
        <v>0</v>
      </c>
      <c r="S15" s="2">
        <f>+'Alloc. Factors'!Q201</f>
        <v>0</v>
      </c>
      <c r="T15" s="2">
        <f>+'Alloc. Factors'!R201</f>
        <v>0</v>
      </c>
      <c r="U15" s="2">
        <f>+'Alloc. Factors'!S201</f>
        <v>0</v>
      </c>
      <c r="V15" s="2">
        <f>+'Alloc. Factors'!T201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11115832.909496661</v>
      </c>
      <c r="H16" s="2">
        <f>'O and M Alloc.'!J173</f>
        <v>8752290.3789129015</v>
      </c>
      <c r="I16" s="2">
        <f>'O and M Alloc.'!K173</f>
        <v>2256613.2655694336</v>
      </c>
      <c r="J16" s="2">
        <f>'O and M Alloc.'!L173</f>
        <v>10778.440454637313</v>
      </c>
      <c r="K16" s="2">
        <f>'O and M Alloc.'!M173</f>
        <v>61254.763725990153</v>
      </c>
      <c r="L16" s="2">
        <f>'O and M Alloc.'!N173</f>
        <v>34896.06083369816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12161333.694117861</v>
      </c>
      <c r="H17" s="2">
        <f>+'Dep.Exp. Alloc.'!J269</f>
        <v>9053733.3849462699</v>
      </c>
      <c r="I17" s="2">
        <f>+'Dep.Exp. Alloc.'!K269</f>
        <v>2935074.4529948253</v>
      </c>
      <c r="J17" s="2">
        <f>+'Dep.Exp. Alloc.'!L269</f>
        <v>9838.8239265464235</v>
      </c>
      <c r="K17" s="2">
        <f>+'Dep.Exp. Alloc.'!M269</f>
        <v>103654.08869093978</v>
      </c>
      <c r="L17" s="2">
        <f>+'Dep.Exp. Alloc.'!N269</f>
        <v>59032.943559278545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2304066.80683247</v>
      </c>
      <c r="H18" s="2">
        <f>'Taxes Alloc.'!I18</f>
        <v>1765956.8092904976</v>
      </c>
      <c r="I18" s="2">
        <f>'Taxes Alloc.'!J18</f>
        <v>511555.71723905654</v>
      </c>
      <c r="J18" s="2">
        <f>'Taxes Alloc.'!K18</f>
        <v>1556.0308604156232</v>
      </c>
      <c r="K18" s="2">
        <f>'Taxes Alloc.'!L18</f>
        <v>15927.275793453231</v>
      </c>
      <c r="L18" s="2">
        <f>'Taxes Alloc.'!M18</f>
        <v>9070.9736490473369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F20" s="125"/>
      <c r="G20" s="2">
        <f>'Class. Summary'!I24</f>
        <v>3737332.6569746239</v>
      </c>
      <c r="H20" s="2">
        <f>'Taxes Alloc.'!I29</f>
        <v>2922746.5269172564</v>
      </c>
      <c r="I20" s="2">
        <f>'Taxes Alloc.'!J29</f>
        <v>775652.16042433074</v>
      </c>
      <c r="J20" s="2">
        <f>'Taxes Alloc.'!K29</f>
        <v>2225.9935351852537</v>
      </c>
      <c r="K20" s="2">
        <f>'Taxes Alloc.'!L29</f>
        <v>23388.038139692973</v>
      </c>
      <c r="L20" s="2">
        <f>'Taxes Alloc.'!M29</f>
        <v>13319.937958159069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1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Summary'!I28</f>
        <v>625144.97407596116</v>
      </c>
      <c r="H24" s="2">
        <f>(H$15-H$20)/(1-$F$24-$F$25+$F$24*$F$25)*$F$24</f>
        <v>433810.64667237282</v>
      </c>
      <c r="I24" s="2">
        <f t="shared" ref="I24:V24" si="1">(I$15-I$20)/(1-$F$24-$F$25+$F$24*$F$25)*$F$24</f>
        <v>129721.81579758399</v>
      </c>
      <c r="J24" s="2">
        <f t="shared" si="1"/>
        <v>5183.5503024825357</v>
      </c>
      <c r="K24" s="2">
        <f t="shared" si="1"/>
        <v>34085.264023896176</v>
      </c>
      <c r="L24" s="2">
        <f t="shared" si="1"/>
        <v>22343.697279624692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-9.3132257461547852E-10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Summary'!I29</f>
        <v>3427878.2745165201</v>
      </c>
      <c r="H25" s="2">
        <f>(((H$15-H$20)/(1-$F$24-$F$25+$F$24*$F$25))-H$24)*$F$25</f>
        <v>2378728.3792535109</v>
      </c>
      <c r="I25" s="2">
        <f t="shared" ref="I25:V25" si="2">(((I$15-I$20)/(1-$F$24-$F$25+$F$24*$F$25))-I$24)*$F$25</f>
        <v>711307.95662341884</v>
      </c>
      <c r="J25" s="2">
        <f t="shared" si="2"/>
        <v>28423.134158612571</v>
      </c>
      <c r="K25" s="2">
        <f t="shared" si="2"/>
        <v>186900.86439769733</v>
      </c>
      <c r="L25" s="2">
        <f t="shared" si="2"/>
        <v>122517.9400832754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-5.1222741603851318E-9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4053023.248592481</v>
      </c>
      <c r="H29" s="2">
        <f t="shared" ref="H29:V29" si="3">SUM(H24:H27)</f>
        <v>2812539.0259258836</v>
      </c>
      <c r="I29" s="2">
        <f t="shared" si="3"/>
        <v>841029.77242100285</v>
      </c>
      <c r="J29" s="2">
        <f t="shared" si="3"/>
        <v>33606.684461095108</v>
      </c>
      <c r="K29" s="2">
        <f t="shared" si="3"/>
        <v>220986.12842159352</v>
      </c>
      <c r="L29" s="2">
        <f t="shared" si="3"/>
        <v>144861.6373629001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-6.0535967350006104E-9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180</v>
      </c>
      <c r="D31" s="2"/>
      <c r="G31" s="54">
        <f>'Class. Summary'!I12</f>
        <v>39737648.968687639</v>
      </c>
      <c r="H31" s="54">
        <f t="shared" ref="H31:V31" si="4">SUM(H15:H18)+H29</f>
        <v>29724904.54460647</v>
      </c>
      <c r="I31" s="54">
        <f t="shared" si="4"/>
        <v>8640925.8595207129</v>
      </c>
      <c r="J31" s="54">
        <f t="shared" si="4"/>
        <v>110791.79381816021</v>
      </c>
      <c r="K31" s="54">
        <f t="shared" si="4"/>
        <v>772311.90008167899</v>
      </c>
      <c r="L31" s="54">
        <f t="shared" si="4"/>
        <v>488714.87066059466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2" t="s">
        <v>444</v>
      </c>
      <c r="D32" s="2"/>
      <c r="G32" s="54">
        <f>'Alloc. Factors'!E21/12</f>
        <v>176571.66666666666</v>
      </c>
      <c r="H32" s="54">
        <f>'Alloc. Factors'!F21/12</f>
        <v>157197.25</v>
      </c>
      <c r="I32" s="54">
        <f>'Alloc. Factors'!G21/12</f>
        <v>19166.916666666668</v>
      </c>
      <c r="J32" s="54">
        <f>'Alloc. Factors'!H21/12</f>
        <v>11.833333333333334</v>
      </c>
      <c r="K32" s="54">
        <f>'Alloc. Factors'!I21/12</f>
        <v>124.66666666666667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15.757752624280677</v>
      </c>
      <c r="I33" s="58">
        <f t="shared" ref="I33:U33" si="5">IF(I32=0,0,I31/I32/12)</f>
        <v>37.568752840270399</v>
      </c>
      <c r="J33" s="58">
        <f t="shared" si="5"/>
        <v>780.22390012788867</v>
      </c>
      <c r="K33" s="58">
        <f t="shared" si="5"/>
        <v>516.25127010807421</v>
      </c>
      <c r="L33" s="58">
        <f t="shared" si="5"/>
        <v>573.60900312276374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181</v>
      </c>
      <c r="D36" s="2"/>
      <c r="E36" s="57"/>
      <c r="F36" s="124"/>
      <c r="G36" s="2">
        <f>G13*Summary!$G$50-'Cust. Summ.'!G15</f>
        <v>2371355.1101549044</v>
      </c>
      <c r="H36" s="2">
        <f>H13*Summary!$G$50-'Cust. Summ.'!H15</f>
        <v>2415376.1926585436</v>
      </c>
      <c r="I36" s="2">
        <f>I13*Summary!$G$50-'Cust. Summ.'!I15</f>
        <v>492376.92541537667</v>
      </c>
      <c r="J36" s="2">
        <f>J13*Summary!$G$50-'Cust. Summ.'!J15</f>
        <v>-47581.727029766138</v>
      </c>
      <c r="K36" s="2">
        <f>K13*Summary!$G$50-'Cust. Summ.'!K15</f>
        <v>-292423.30704988865</v>
      </c>
      <c r="L36" s="2">
        <f>L13*Summary!$G$50-'Cust. Summ.'!L15</f>
        <v>-196392.97383935403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6.9849193096160889E-9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 t="shared" ref="G37:V37" si="7">(G$36/(1-$F$24-$F$25+$F$24*$F$25)*$F$24)*(1-$F$25)+G$36/(1-$F$24-$F$25+$F$24*$F$25)*$F$25</f>
        <v>1509749.8164488673</v>
      </c>
      <c r="H37" s="2">
        <f t="shared" si="7"/>
        <v>1537776.3321508567</v>
      </c>
      <c r="I37" s="2">
        <f t="shared" si="7"/>
        <v>313477.28966707288</v>
      </c>
      <c r="J37" s="2">
        <f t="shared" si="7"/>
        <v>-30293.43995839448</v>
      </c>
      <c r="K37" s="2">
        <f t="shared" si="7"/>
        <v>-186174.57682881618</v>
      </c>
      <c r="L37" s="2">
        <f t="shared" si="7"/>
        <v>-125035.78858184734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4.1909515857696533E-9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27343.50522910279</v>
      </c>
      <c r="H38" s="2">
        <f t="shared" ref="H38:U38" si="8">$F$38*H$36/(1-$F$25*(1-$F$38)-$F$24*(1-$F$38)+$F$24*$F$25*(1-$F$38)-$F$38)</f>
        <v>27851.101368742286</v>
      </c>
      <c r="I38" s="2">
        <f t="shared" si="8"/>
        <v>5677.4757087754097</v>
      </c>
      <c r="J38" s="2">
        <f t="shared" si="8"/>
        <v>-548.65304495165344</v>
      </c>
      <c r="K38" s="2">
        <f t="shared" si="8"/>
        <v>-3371.8603304875096</v>
      </c>
      <c r="L38" s="2">
        <f t="shared" si="8"/>
        <v>-2264.5584729756624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182</v>
      </c>
      <c r="D40" s="2"/>
      <c r="G40" s="54">
        <f t="shared" ref="G40:V40" si="9">G36+G37+G31+G38</f>
        <v>43646097.400520511</v>
      </c>
      <c r="H40" s="54">
        <f t="shared" si="9"/>
        <v>33705908.170784608</v>
      </c>
      <c r="I40" s="54">
        <f t="shared" si="9"/>
        <v>9452457.5503119379</v>
      </c>
      <c r="J40" s="54">
        <f t="shared" si="9"/>
        <v>32367.973785047932</v>
      </c>
      <c r="K40" s="54">
        <f t="shared" si="9"/>
        <v>290342.15587248665</v>
      </c>
      <c r="L40" s="54">
        <f t="shared" si="9"/>
        <v>165021.54976641762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183</v>
      </c>
      <c r="D41" s="2"/>
      <c r="G41" s="54">
        <f>'Alloc. Factors'!E21/12</f>
        <v>176571.66666666666</v>
      </c>
      <c r="H41" s="54">
        <f>'Alloc. Factors'!F21/12</f>
        <v>157197.25</v>
      </c>
      <c r="I41" s="54">
        <f>'Alloc. Factors'!G21/12</f>
        <v>19166.916666666668</v>
      </c>
      <c r="J41" s="54">
        <f>'Alloc. Factors'!H21/12</f>
        <v>11.833333333333334</v>
      </c>
      <c r="K41" s="54">
        <f>'Alloc. Factors'!I21/12</f>
        <v>124.66666666666667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184</v>
      </c>
      <c r="D42" s="2"/>
      <c r="G42" s="58">
        <f t="shared" ref="G42:V42" si="10">IF(G41=0,0,G40/G41/12)</f>
        <v>20.598858537383553</v>
      </c>
      <c r="H42" s="58">
        <f>IF(H41=0,0,H40/H41/12)</f>
        <v>17.868160422009399</v>
      </c>
      <c r="I42" s="58">
        <f t="shared" si="10"/>
        <v>41.097105473893542</v>
      </c>
      <c r="J42" s="58">
        <f t="shared" si="10"/>
        <v>227.94347735949248</v>
      </c>
      <c r="K42" s="58">
        <f t="shared" si="10"/>
        <v>194.07898119818626</v>
      </c>
      <c r="L42" s="58">
        <f t="shared" si="10"/>
        <v>193.68726498405826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G13*Summary!G61-'Cust. Summ.'!G15</f>
        <v>2371273.9854335226</v>
      </c>
      <c r="H45" s="2">
        <f>+'Alloc. Factors'!F221-'Cust. Summ.'!H15</f>
        <v>1725756.6144349799</v>
      </c>
      <c r="I45" s="2">
        <f>+'Alloc. Factors'!G221-'Cust. Summ.'!I15</f>
        <v>495995.83726988221</v>
      </c>
      <c r="J45" s="2">
        <f>+'Alloc. Factors'!H221-'Cust. Summ.'!J15</f>
        <v>7376.3348937890696</v>
      </c>
      <c r="K45" s="2">
        <f>+'Alloc. Factors'!I221-'Cust. Summ.'!K15</f>
        <v>93855.332465630665</v>
      </c>
      <c r="L45" s="2">
        <f>+'Alloc. Factors'!J221-'Cust. Summ.'!L15</f>
        <v>48289.866369238734</v>
      </c>
      <c r="M45" s="2">
        <f>+'Alloc. Factors'!K221-'Cust. Summ.'!M15</f>
        <v>0</v>
      </c>
      <c r="N45" s="2">
        <f>+'Alloc. Factors'!L221-'Cust. Summ.'!N15</f>
        <v>0</v>
      </c>
      <c r="O45" s="2">
        <f>+'Alloc. Factors'!M221-'Cust. Summ.'!O15</f>
        <v>0</v>
      </c>
      <c r="P45" s="2">
        <f>+'Alloc. Factors'!N221-'Cust. Summ.'!P15</f>
        <v>0</v>
      </c>
      <c r="Q45" s="2">
        <f>+'Alloc. Factors'!O221-'Cust. Summ.'!Q15</f>
        <v>0</v>
      </c>
      <c r="R45" s="2">
        <f>+'Alloc. Factors'!P221-'Cust. Summ.'!R15</f>
        <v>0</v>
      </c>
      <c r="S45" s="2">
        <f>+'Alloc. Factors'!Q221-'Cust. Summ.'!S15</f>
        <v>0</v>
      </c>
      <c r="T45" s="2">
        <f>+'Alloc. Factors'!R221-'Cust. Summ.'!T15</f>
        <v>0</v>
      </c>
      <c r="U45" s="2">
        <f>+'Alloc. Factors'!S221-'Cust. Summ.'!U15</f>
        <v>0</v>
      </c>
      <c r="V45" s="2">
        <f>+'Alloc. Factors'!T221-'Cust. Summ.'!V15</f>
        <v>0</v>
      </c>
      <c r="W45" s="2">
        <f>SUM(H45:V45)-G45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1509698.1674854998</v>
      </c>
      <c r="H46" s="2">
        <f>(H$45/(1-$F$24-$F$25+$F$24*$F$25)*$F$24)*(1-$F$25)+H$45/(1-$F$24-$F$25+$F$24*$F$25)*$F$25</f>
        <v>1098722.2962605681</v>
      </c>
      <c r="I46" s="2">
        <f t="shared" ref="I46:V46" si="11">(I$45/(1-$F$24-$F$25+$F$24*$F$25)*$F$24)*(1-$F$25)+I$45/(1-$F$24-$F$25+$F$24*$F$25)*$F$25</f>
        <v>315781.31047133252</v>
      </c>
      <c r="J46" s="2">
        <f t="shared" si="11"/>
        <v>4696.2263071750385</v>
      </c>
      <c r="K46" s="2">
        <f t="shared" si="11"/>
        <v>59754.049638511176</v>
      </c>
      <c r="L46" s="2">
        <f t="shared" si="11"/>
        <v>30744.284807911405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27342.569800143279</v>
      </c>
      <c r="H47" s="2">
        <f t="shared" ref="H47:V47" si="12">$F$38*H$45/(1-$F$25*(1-$F$38)-$F$24*(1-$F$38)+$F$24*$F$25*(1-$F$38)-$F$38)</f>
        <v>19899.269750399853</v>
      </c>
      <c r="I47" s="2">
        <f t="shared" si="12"/>
        <v>5719.2044801406018</v>
      </c>
      <c r="J47" s="2">
        <f t="shared" si="12"/>
        <v>85.054680708179305</v>
      </c>
      <c r="K47" s="2">
        <f t="shared" si="12"/>
        <v>1082.2224655697021</v>
      </c>
      <c r="L47" s="2">
        <f t="shared" si="12"/>
        <v>556.81842332492351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186</v>
      </c>
      <c r="D49" s="2"/>
      <c r="G49" s="54">
        <f>G45+G46+G31+G47</f>
        <v>43645963.691406809</v>
      </c>
      <c r="H49" s="54">
        <f>H45+H46+H31+H47</f>
        <v>32569282.72505242</v>
      </c>
      <c r="I49" s="54">
        <f t="shared" ref="I49:V49" si="13">I45+I46+I31+I47</f>
        <v>9458422.2117420696</v>
      </c>
      <c r="J49" s="54">
        <f t="shared" si="13"/>
        <v>122949.4096998325</v>
      </c>
      <c r="K49" s="54">
        <f t="shared" si="13"/>
        <v>927003.5046513906</v>
      </c>
      <c r="L49" s="54">
        <f t="shared" si="13"/>
        <v>568305.84026106982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183</v>
      </c>
      <c r="D50" s="2"/>
      <c r="G50" s="54">
        <f>'Alloc. Factors'!E21/12</f>
        <v>176571.66666666666</v>
      </c>
      <c r="H50" s="54">
        <f>'Alloc. Factors'!F21/12</f>
        <v>157197.25</v>
      </c>
      <c r="I50" s="54">
        <f>'Alloc. Factors'!G21/12</f>
        <v>19166.916666666668</v>
      </c>
      <c r="J50" s="54">
        <f>'Alloc. Factors'!H21/12</f>
        <v>11.833333333333334</v>
      </c>
      <c r="K50" s="54">
        <f>'Alloc. Factors'!I21/12</f>
        <v>124.66666666666667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184</v>
      </c>
      <c r="D51" s="2"/>
      <c r="G51" s="58">
        <f t="shared" ref="G51:V51" si="14">IF(G50=0,0,G49/G50/12)</f>
        <v>20.598795433113473</v>
      </c>
      <c r="H51" s="58">
        <f t="shared" si="14"/>
        <v>17.265613067368346</v>
      </c>
      <c r="I51" s="58">
        <f t="shared" si="14"/>
        <v>41.123038446203175</v>
      </c>
      <c r="J51" s="58">
        <f t="shared" si="14"/>
        <v>865.84091337910206</v>
      </c>
      <c r="K51" s="58">
        <f t="shared" si="14"/>
        <v>619.6547490985231</v>
      </c>
      <c r="L51" s="58">
        <f t="shared" si="14"/>
        <v>667.02563410923688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8" orientation="portrait" horizontalDpi="300" verticalDpi="300" r:id="rId1"/>
  <headerFooter>
    <oddHeader>&amp;RExhibit PHR-3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>
      <selection activeCell="E11" sqref="E11"/>
    </sheetView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Demand-Only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March 31, 2019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280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6">
        <f>SUM(F24:H24)</f>
        <v>100</v>
      </c>
      <c r="F24" s="66">
        <v>0</v>
      </c>
      <c r="G24" s="66">
        <v>100</v>
      </c>
      <c r="H24" s="35">
        <v>0</v>
      </c>
      <c r="I24" s="16"/>
      <c r="J24" s="66"/>
      <c r="K24" s="66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613</v>
      </c>
      <c r="D25" s="34" t="s">
        <v>22</v>
      </c>
      <c r="E25" s="17">
        <f>SUM(F25:H25)</f>
        <v>1</v>
      </c>
      <c r="F25" s="17">
        <f>IF($E24=0,0,F24/$E24)</f>
        <v>0</v>
      </c>
      <c r="G25" s="17">
        <f>IF($E24=0,0,G24/$E24)</f>
        <v>1</v>
      </c>
      <c r="H25" s="17">
        <f>IF($E24=0,0,H24/$E24)</f>
        <v>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330396364.4445399</v>
      </c>
      <c r="F27" s="35">
        <f>SUM('Plt. Class.'!J77:J79)+'Plt. Class.'!J83-SUM('Dep. Res. Class'!J77:J79)-'Dep. Res. Class'!J83</f>
        <v>102494521.20874596</v>
      </c>
      <c r="G27" s="35">
        <f>SUM('Plt. Class.'!K77:K79)+'Plt. Class.'!K83-SUM('Dep. Res. Class'!K77:K79)-'Dep. Res. Class'!K83</f>
        <v>227901843.23579395</v>
      </c>
      <c r="H27" s="35">
        <f>SUM('Plt. Class.'!L77:L79)+'Plt. Class.'!L83-SUM('Dep. Res. Class'!L77:L79)-'Dep. Res. Class'!L83</f>
        <v>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0.31021685538537641</v>
      </c>
      <c r="G28" s="17">
        <f>IF($E27=0,0,G27/$E27)</f>
        <v>0.68978314461462353</v>
      </c>
      <c r="H28" s="17">
        <f>IF($E27=0,0,H27/$E27)</f>
        <v>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613800751.84037089</v>
      </c>
      <c r="F30" s="16">
        <f>+'Plt. Class.'!J30+'Plt. Class.'!J52+'Plt. Class.'!J65+'Plt. Class.'!J91</f>
        <v>255779280.64281401</v>
      </c>
      <c r="G30" s="16">
        <f>+'Plt. Class.'!K30+'Plt. Class.'!K52+'Plt. Class.'!K65+'Plt. Class.'!K91</f>
        <v>350903032.85135758</v>
      </c>
      <c r="H30" s="16">
        <f>+'Plt. Class.'!L30+'Plt. Class.'!L52+'Plt. Class.'!L65+'Plt. Class.'!L91</f>
        <v>7118438.3461992964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364</v>
      </c>
      <c r="D31" s="34" t="s">
        <v>22</v>
      </c>
      <c r="E31" s="17">
        <f>SUM(F31:H31)</f>
        <v>0.99999999999999989</v>
      </c>
      <c r="F31" s="17">
        <f>IF($E30=0,0,F30/$E30)</f>
        <v>0.41671386011813433</v>
      </c>
      <c r="G31" s="17">
        <f>IF($E30=0,0,G30/$E30)</f>
        <v>0.57168882866180615</v>
      </c>
      <c r="H31" s="17">
        <f>IF($E30=0,0,H30/$E30)</f>
        <v>1.159731122005951E-2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493094193.40223932</v>
      </c>
      <c r="F33" s="16">
        <f>'Plt. Class.'!J274+'Plt. Class.'!J276-'Dep. Res. Class'!J270</f>
        <v>191478157.75668675</v>
      </c>
      <c r="G33" s="16">
        <f>'Plt. Class.'!K274+'Plt. Class.'!K276-'Dep. Res. Class'!K270</f>
        <v>296526118.14847684</v>
      </c>
      <c r="H33" s="16">
        <f>'Plt. Class.'!L274+'Plt. Class.'!L276-'Dep. Res. Class'!L270</f>
        <v>5089917.4970757486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198</v>
      </c>
      <c r="D34" s="34" t="s">
        <v>22</v>
      </c>
      <c r="E34" s="17">
        <f>SUM(F34:H34)</f>
        <v>1</v>
      </c>
      <c r="F34" s="17">
        <f>IF($E33=0,0,F33/$E33)</f>
        <v>0.38831963612374021</v>
      </c>
      <c r="G34" s="17">
        <f>IF($E33=0,0,G33/$E33)</f>
        <v>0.60135795983017593</v>
      </c>
      <c r="H34" s="17">
        <f>IF($E33=0,0,H33/$E33)</f>
        <v>1.0322404046083892E-2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104873146.47210157</v>
      </c>
      <c r="F36" s="16">
        <f>'O and M Class.'!J173</f>
        <v>11115832.909496661</v>
      </c>
      <c r="G36" s="16">
        <f>'O and M Class.'!K173</f>
        <v>14832390.991878914</v>
      </c>
      <c r="H36" s="16">
        <f>'O and M Class.'!L173</f>
        <v>78924922.570725992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240</v>
      </c>
      <c r="D37" s="34" t="s">
        <v>22</v>
      </c>
      <c r="E37" s="17">
        <f>SUM(F37:H37)</f>
        <v>1</v>
      </c>
      <c r="F37" s="17">
        <f>IF($E36=0,0,F36/$E36)</f>
        <v>0.10599312868383999</v>
      </c>
      <c r="G37" s="17">
        <f>IF($E36=0,0,G36/$E36)</f>
        <v>0.14143173434607148</v>
      </c>
      <c r="H37" s="17">
        <f>IF($E36=0,0,H36/$E36)</f>
        <v>0.75257513697008849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5065380.835536466</v>
      </c>
      <c r="F39" s="16">
        <f>SUM('O and M Class.'!J108:J116)+SUM('O and M Class.'!J121:J128)</f>
        <v>1075345.8893158946</v>
      </c>
      <c r="G39" s="16">
        <f>SUM('O and M Class.'!K108:K116)+SUM('O and M Class.'!K121:K128)</f>
        <v>3986379.1427533063</v>
      </c>
      <c r="H39" s="16">
        <f>SUM('O and M Class.'!L108:L116)+SUM('O and M Class.'!L121:L128)</f>
        <v>3655.8034672654471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248</v>
      </c>
      <c r="D40" s="34" t="s">
        <v>22</v>
      </c>
      <c r="E40" s="17">
        <f>SUM(F40:H40)</f>
        <v>1.0000000000000002</v>
      </c>
      <c r="F40" s="17">
        <f>IF($E39=0,0,F39/$E39)</f>
        <v>0.21229319654935808</v>
      </c>
      <c r="G40" s="17">
        <f>IF($E39=0,0,G39/$E39)</f>
        <v>0.78698508013190993</v>
      </c>
      <c r="H40" s="17">
        <f>IF($E39=0,0,H39/$E39)</f>
        <v>7.2172331873211803E-4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248720031.22558966</v>
      </c>
      <c r="F42" s="61">
        <f>SUM('Plt. Class.'!J69:J82)-SUM('Dep. Res. Class'!J69:J82)</f>
        <v>0</v>
      </c>
      <c r="G42" s="61">
        <f>SUM('Plt. Class.'!K69:K82)-SUM('Dep. Res. Class'!K69:K82)</f>
        <v>248720031.22558966</v>
      </c>
      <c r="H42" s="61">
        <f>SUM('Plt. Class.'!L69:L82)-SUM('Dep. Res. Class'!L69:L82)</f>
        <v>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256</v>
      </c>
      <c r="D43" s="34" t="s">
        <v>22</v>
      </c>
      <c r="E43" s="17">
        <f>SUM(F43:H43)</f>
        <v>1</v>
      </c>
      <c r="F43" s="17">
        <f>IF($E42=0,0,F42/$E42)</f>
        <v>0</v>
      </c>
      <c r="G43" s="17">
        <f>IF($E42=0,0,G42/$E42)</f>
        <v>1</v>
      </c>
      <c r="H43" s="17">
        <f>IF($E42=0,0,H42/$E42)</f>
        <v>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430095329.87132096</v>
      </c>
      <c r="F45" s="61">
        <f>'Class. Summary'!I37</f>
        <v>161380949.8034032</v>
      </c>
      <c r="G45" s="61">
        <f>'Class. Summary'!J37</f>
        <v>252018865.09362251</v>
      </c>
      <c r="H45" s="61">
        <f>'Class. Summary'!K37</f>
        <v>16695514.974295232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0.99999999999999989</v>
      </c>
      <c r="F46" s="17">
        <f>IF($E45=0,0,F45/$E45)</f>
        <v>0.37522134883837571</v>
      </c>
      <c r="G46" s="17">
        <f>IF($E45=0,0,G45/$E45)</f>
        <v>0.58596047803872531</v>
      </c>
      <c r="H46" s="17">
        <f>IF($E45=0,0,H45/$E45)</f>
        <v>3.8818173122898862E-2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8680982.5517357513</v>
      </c>
      <c r="F48" s="61">
        <f>'O and M Class.'!J130+'O and M Class.'!J133+'O and M Class.'!J134+'O and M Class.'!J137+'O and M Class.'!J145+'O and M Class.'!J152+'O and M Class.'!J161+'O and M Class.'!J165+'O and M Class.'!J166</f>
        <v>3340439.9958550958</v>
      </c>
      <c r="G48" s="61">
        <f>'O and M Class.'!K130+'O and M Class.'!K133+'O and M Class.'!K134+'O and M Class.'!K137+'O and M Class.'!K145+'O and M Class.'!K152+'O and M Class.'!K161+'O and M Class.'!K165+'O and M Class.'!K166</f>
        <v>5335595.098780402</v>
      </c>
      <c r="H48" s="61">
        <f>'O and M Class.'!L130+'O and M Class.'!L133+'O and M Class.'!L134+'O and M Class.'!L137+'O and M Class.'!L145+'O and M Class.'!L152+'O and M Class.'!L161+'O and M Class.'!L165+'O and M Class.'!L166</f>
        <v>4947.4571002538305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268</v>
      </c>
      <c r="D49" s="34" t="s">
        <v>22</v>
      </c>
      <c r="E49" s="17">
        <f>SUM(F49:H49)</f>
        <v>1</v>
      </c>
      <c r="F49" s="17">
        <f>IF($E48=0,0,F48/$E48)</f>
        <v>0.38479975923775805</v>
      </c>
      <c r="G49" s="17">
        <f>IF($E48=0,0,G48/$E48)</f>
        <v>0.61463032173858667</v>
      </c>
      <c r="H49" s="17">
        <f>IF($E48=0,0,H48/$E48)</f>
        <v>5.6991902365528802E-4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6" spans="1:21">
      <c r="F56" s="66"/>
      <c r="G56" s="66"/>
      <c r="H56" s="35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6" orientation="portrait" r:id="rId1"/>
  <headerFooter>
    <oddHeader>&amp;RExhibit PHR-3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6"/>
  <sheetViews>
    <sheetView defaultGridColor="0" view="pageBreakPreview" colorId="22" zoomScale="60" zoomScaleNormal="57" workbookViewId="0">
      <pane ySplit="10" topLeftCell="A34" activePane="bottomLeft" state="frozen"/>
      <selection activeCell="E11" sqref="E11"/>
      <selection pane="bottomLeft" activeCell="E11" sqref="E11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Demand-Only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608</v>
      </c>
      <c r="H9" s="3" t="s">
        <v>608</v>
      </c>
      <c r="I9" s="68" t="s">
        <v>609</v>
      </c>
      <c r="J9" s="68" t="s">
        <v>609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508</v>
      </c>
      <c r="G10" s="68" t="s">
        <v>610</v>
      </c>
      <c r="H10" s="68" t="s">
        <v>611</v>
      </c>
      <c r="I10" s="68" t="s">
        <v>610</v>
      </c>
      <c r="J10" s="68" t="s">
        <v>611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32376913.514094047</v>
      </c>
      <c r="F12" s="24">
        <v>10026385.522694048</v>
      </c>
      <c r="G12" s="24">
        <v>6416580.2100000009</v>
      </c>
      <c r="H12" s="24">
        <v>415032.19779999997</v>
      </c>
      <c r="I12" s="24">
        <v>7240217</v>
      </c>
      <c r="J12" s="24">
        <v>8278698.5835999995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0" t="s">
        <v>418</v>
      </c>
      <c r="D13" s="45" t="s">
        <v>22</v>
      </c>
      <c r="E13" s="47">
        <f>SUM(F13:S13)</f>
        <v>1</v>
      </c>
      <c r="F13" s="47">
        <f t="shared" ref="F13:J13" si="0">IF($E12=0,0,F12/$E12)</f>
        <v>0.30967700235939555</v>
      </c>
      <c r="G13" s="47">
        <f t="shared" si="0"/>
        <v>0.19818381413060848</v>
      </c>
      <c r="H13" s="47">
        <f t="shared" si="0"/>
        <v>1.2818769695861577E-2</v>
      </c>
      <c r="I13" s="47">
        <f t="shared" si="0"/>
        <v>0.22362282917574119</v>
      </c>
      <c r="J13" s="47">
        <f t="shared" si="0"/>
        <v>0.2556975846383932</v>
      </c>
      <c r="K13" s="47">
        <f t="shared" ref="K13:O13" si="1">IF($E12=0,0,K12/$E12)</f>
        <v>0</v>
      </c>
      <c r="L13" s="47">
        <f t="shared" si="1"/>
        <v>0</v>
      </c>
      <c r="M13" s="47">
        <f t="shared" si="1"/>
        <v>0</v>
      </c>
      <c r="N13" s="47">
        <f t="shared" si="1"/>
        <v>0</v>
      </c>
      <c r="O13" s="47">
        <f t="shared" si="1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16857997.930494048</v>
      </c>
      <c r="F15" s="24">
        <f>+F12</f>
        <v>10026385.522694048</v>
      </c>
      <c r="G15" s="24">
        <f t="shared" ref="G15:H15" si="2">+G12</f>
        <v>6416580.2100000009</v>
      </c>
      <c r="H15" s="24">
        <f t="shared" si="2"/>
        <v>415032.19779999997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0" t="s">
        <v>505</v>
      </c>
      <c r="D16" s="45" t="s">
        <v>22</v>
      </c>
      <c r="E16" s="47">
        <f>SUM(F16:S16)</f>
        <v>1</v>
      </c>
      <c r="F16" s="47">
        <f t="shared" ref="F16:J16" si="3">IF($E15=0,0,F15/$E15)</f>
        <v>0.59475541307058455</v>
      </c>
      <c r="G16" s="47">
        <f t="shared" si="3"/>
        <v>0.38062528162927317</v>
      </c>
      <c r="H16" s="47">
        <f t="shared" si="3"/>
        <v>2.4619305300142297E-2</v>
      </c>
      <c r="I16" s="47">
        <f t="shared" si="3"/>
        <v>0</v>
      </c>
      <c r="J16" s="47">
        <f t="shared" si="3"/>
        <v>0</v>
      </c>
      <c r="K16" s="47">
        <f t="shared" ref="K16:O16" si="4">IF($E15=0,0,K15/$E15)</f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14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19705406.710568495</v>
      </c>
      <c r="F18" s="24">
        <v>7740869.295525657</v>
      </c>
      <c r="G18" s="24">
        <v>4379776.1399999997</v>
      </c>
      <c r="H18" s="24">
        <v>229696.32000000004</v>
      </c>
      <c r="I18" s="24">
        <v>3595233.3232974363</v>
      </c>
      <c r="J18" s="24">
        <v>3759831.6317454008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0" t="s">
        <v>420</v>
      </c>
      <c r="D19" s="45" t="s">
        <v>22</v>
      </c>
      <c r="E19" s="47">
        <f>SUM(F19:S19)</f>
        <v>1</v>
      </c>
      <c r="F19" s="47">
        <f t="shared" ref="F19:J19" si="5">IF($E18=0,0,F18/$E18)</f>
        <v>0.39282971466780425</v>
      </c>
      <c r="G19" s="47">
        <f t="shared" si="5"/>
        <v>0.22226266142738468</v>
      </c>
      <c r="H19" s="47">
        <f t="shared" si="5"/>
        <v>1.1656512518303326E-2</v>
      </c>
      <c r="I19" s="47">
        <f t="shared" si="5"/>
        <v>0.18244907989487089</v>
      </c>
      <c r="J19" s="47">
        <f t="shared" si="5"/>
        <v>0.1908020314916368</v>
      </c>
      <c r="K19" s="47">
        <f t="shared" ref="K19:O19" si="6">IF($E18=0,0,K18/$E18)</f>
        <v>0</v>
      </c>
      <c r="L19" s="47">
        <f t="shared" si="6"/>
        <v>0</v>
      </c>
      <c r="M19" s="47">
        <f t="shared" si="6"/>
        <v>0</v>
      </c>
      <c r="N19" s="47">
        <f t="shared" si="6"/>
        <v>0</v>
      </c>
      <c r="O19" s="47">
        <f t="shared" si="6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2118860</v>
      </c>
      <c r="F21" s="86">
        <v>1886367</v>
      </c>
      <c r="G21" s="37">
        <v>230003</v>
      </c>
      <c r="H21" s="37">
        <v>142</v>
      </c>
      <c r="I21" s="37">
        <v>1496</v>
      </c>
      <c r="J21" s="81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0" t="s">
        <v>419</v>
      </c>
      <c r="D22" s="45" t="s">
        <v>22</v>
      </c>
      <c r="E22" s="47">
        <f>SUM(F22:S22)</f>
        <v>1</v>
      </c>
      <c r="F22" s="47">
        <f t="shared" ref="F22:J22" si="7">IF($E21=0,0,F21/$E21)</f>
        <v>0.89027448722426206</v>
      </c>
      <c r="G22" s="47">
        <f t="shared" si="7"/>
        <v>0.1085503525480683</v>
      </c>
      <c r="H22" s="47">
        <f t="shared" si="7"/>
        <v>6.701716961007334E-5</v>
      </c>
      <c r="I22" s="47">
        <f t="shared" si="7"/>
        <v>7.0604004039908253E-4</v>
      </c>
      <c r="J22" s="47">
        <f t="shared" si="7"/>
        <v>4.0210301766044007E-4</v>
      </c>
      <c r="K22" s="47">
        <f t="shared" ref="K22:O22" si="8">IF($E21=0,0,K21/$E21)</f>
        <v>0</v>
      </c>
      <c r="L22" s="47">
        <f t="shared" si="8"/>
        <v>0</v>
      </c>
      <c r="M22" s="47">
        <f t="shared" si="8"/>
        <v>0</v>
      </c>
      <c r="N22" s="47">
        <f t="shared" si="8"/>
        <v>0</v>
      </c>
      <c r="O22" s="47">
        <f t="shared" si="8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232493</v>
      </c>
      <c r="F24" s="86">
        <v>0</v>
      </c>
      <c r="G24" s="37">
        <f>+G21</f>
        <v>230003</v>
      </c>
      <c r="H24" s="37">
        <f t="shared" ref="H24:J24" si="9">+H21</f>
        <v>142</v>
      </c>
      <c r="I24" s="37">
        <f t="shared" si="9"/>
        <v>1496</v>
      </c>
      <c r="J24" s="37">
        <f t="shared" si="9"/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0" t="s">
        <v>509</v>
      </c>
      <c r="D25" s="45" t="s">
        <v>22</v>
      </c>
      <c r="E25" s="47">
        <f>SUM(F25:S25)</f>
        <v>1</v>
      </c>
      <c r="F25" s="47">
        <f t="shared" ref="F25:J25" si="10">IF($E24=0,0,F24/$E24)</f>
        <v>0</v>
      </c>
      <c r="G25" s="47">
        <f t="shared" si="10"/>
        <v>0.98929000012903612</v>
      </c>
      <c r="H25" s="47">
        <f t="shared" si="10"/>
        <v>6.107710769786617E-4</v>
      </c>
      <c r="I25" s="47">
        <f t="shared" si="10"/>
        <v>6.4346023321132251E-3</v>
      </c>
      <c r="J25" s="47">
        <f t="shared" si="10"/>
        <v>3.6646264618719702E-3</v>
      </c>
      <c r="K25" s="47">
        <f t="shared" ref="K25:O25" si="11">IF($E24=0,0,K24/$E24)</f>
        <v>0</v>
      </c>
      <c r="L25" s="47">
        <f t="shared" si="11"/>
        <v>0</v>
      </c>
      <c r="M25" s="47">
        <f t="shared" si="11"/>
        <v>0</v>
      </c>
      <c r="N25" s="47">
        <f t="shared" si="11"/>
        <v>0</v>
      </c>
      <c r="O25" s="47">
        <f t="shared" si="11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259256.27434171591</v>
      </c>
      <c r="F27" s="40">
        <v>128363.63774961254</v>
      </c>
      <c r="G27" s="24">
        <v>65288.648247649377</v>
      </c>
      <c r="H27" s="40">
        <v>881.63347580439131</v>
      </c>
      <c r="I27" s="40">
        <v>32834.089729225103</v>
      </c>
      <c r="J27" s="40">
        <v>31888.26513942454</v>
      </c>
      <c r="K27" s="40">
        <f t="shared" ref="K27:R27" si="12">K12-K21</f>
        <v>0</v>
      </c>
      <c r="L27" s="40">
        <f t="shared" si="12"/>
        <v>0</v>
      </c>
      <c r="M27" s="40">
        <f t="shared" si="12"/>
        <v>0</v>
      </c>
      <c r="N27" s="40">
        <f t="shared" si="12"/>
        <v>0</v>
      </c>
      <c r="O27" s="40">
        <f t="shared" si="12"/>
        <v>0</v>
      </c>
      <c r="P27" s="40">
        <f t="shared" si="12"/>
        <v>0</v>
      </c>
      <c r="Q27" s="40">
        <f t="shared" si="12"/>
        <v>0</v>
      </c>
      <c r="R27" s="40">
        <f t="shared" si="12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2" t="s">
        <v>421</v>
      </c>
      <c r="D28" s="45" t="s">
        <v>22</v>
      </c>
      <c r="E28" s="47">
        <f>SUM(F28:S28)</f>
        <v>1.0000000000000002</v>
      </c>
      <c r="F28" s="47">
        <f t="shared" ref="F28:J28" si="13">IF($E27=0,0,F27/$E27)</f>
        <v>0.49512258893461253</v>
      </c>
      <c r="G28" s="47">
        <f t="shared" si="13"/>
        <v>0.25183054262977983</v>
      </c>
      <c r="H28" s="47">
        <f t="shared" si="13"/>
        <v>3.4006254160790089E-3</v>
      </c>
      <c r="I28" s="47">
        <f t="shared" si="13"/>
        <v>0.12664723279154944</v>
      </c>
      <c r="J28" s="47">
        <f t="shared" si="13"/>
        <v>0.12299901022797936</v>
      </c>
      <c r="K28" s="47">
        <f t="shared" ref="K28" si="14">IF($E27=0,0,K27/$E27)</f>
        <v>0</v>
      </c>
      <c r="L28" s="47">
        <f t="shared" ref="L28:R28" si="15">IF($E27=0,0,L27/$E27)</f>
        <v>0</v>
      </c>
      <c r="M28" s="47">
        <f t="shared" si="15"/>
        <v>0</v>
      </c>
      <c r="N28" s="47">
        <f t="shared" si="15"/>
        <v>0</v>
      </c>
      <c r="O28" s="47">
        <f t="shared" si="15"/>
        <v>0</v>
      </c>
      <c r="P28" s="47">
        <f t="shared" si="15"/>
        <v>0</v>
      </c>
      <c r="Q28" s="47">
        <f t="shared" si="15"/>
        <v>0</v>
      </c>
      <c r="R28" s="47">
        <f t="shared" si="15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42360722.883680455</v>
      </c>
      <c r="F30" s="40">
        <v>27283140.698125124</v>
      </c>
      <c r="G30" s="40">
        <v>14025284.783221994</v>
      </c>
      <c r="H30" s="40">
        <v>60010.53459089691</v>
      </c>
      <c r="I30" s="40">
        <v>632223.66019705485</v>
      </c>
      <c r="J30" s="40">
        <v>360063.20754538151</v>
      </c>
      <c r="K30" s="40"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238</v>
      </c>
      <c r="D31" s="45" t="s">
        <v>22</v>
      </c>
      <c r="E31" s="47">
        <f>SUM(F31:S31)</f>
        <v>0.99999999999999978</v>
      </c>
      <c r="F31" s="47">
        <f t="shared" ref="F31:M31" si="16">IF($E30=0,0,F30/$E30)</f>
        <v>0.64406692900502893</v>
      </c>
      <c r="G31" s="47">
        <f t="shared" si="16"/>
        <v>0.33109172432525363</v>
      </c>
      <c r="H31" s="47">
        <f t="shared" si="16"/>
        <v>1.4166551112850833E-3</v>
      </c>
      <c r="I31" s="47">
        <f t="shared" si="16"/>
        <v>1.4924760890721724E-2</v>
      </c>
      <c r="J31" s="47">
        <f t="shared" si="16"/>
        <v>8.4999306677105008E-3</v>
      </c>
      <c r="K31" s="47">
        <f t="shared" si="16"/>
        <v>0</v>
      </c>
      <c r="L31" s="47">
        <f t="shared" si="16"/>
        <v>0</v>
      </c>
      <c r="M31" s="47">
        <f t="shared" si="16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3" t="s">
        <v>448</v>
      </c>
      <c r="D34" s="45" t="s">
        <v>22</v>
      </c>
      <c r="E34" s="47">
        <f>SUM(F34:S34)</f>
        <v>1</v>
      </c>
      <c r="F34" s="47">
        <f t="shared" ref="F34:M34" si="17">IF($E33=0,0,F33/$E33)</f>
        <v>1</v>
      </c>
      <c r="G34" s="47">
        <f t="shared" si="17"/>
        <v>0</v>
      </c>
      <c r="H34" s="47">
        <f t="shared" si="17"/>
        <v>0</v>
      </c>
      <c r="I34" s="47">
        <f t="shared" si="17"/>
        <v>0</v>
      </c>
      <c r="J34" s="47">
        <f t="shared" si="17"/>
        <v>0</v>
      </c>
      <c r="K34" s="47">
        <f t="shared" si="17"/>
        <v>0</v>
      </c>
      <c r="L34" s="47">
        <f t="shared" si="17"/>
        <v>0</v>
      </c>
      <c r="M34" s="47">
        <f t="shared" si="17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3" t="s">
        <v>604</v>
      </c>
      <c r="D37" s="45" t="s">
        <v>22</v>
      </c>
      <c r="E37" s="47">
        <f>SUM(F37:S37)</f>
        <v>1</v>
      </c>
      <c r="F37" s="47">
        <f t="shared" ref="F37:M37" si="18">IF($E36=0,0,F36/$E36)</f>
        <v>0</v>
      </c>
      <c r="G37" s="47">
        <f t="shared" si="18"/>
        <v>1</v>
      </c>
      <c r="H37" s="47">
        <f t="shared" si="18"/>
        <v>0</v>
      </c>
      <c r="I37" s="47">
        <f t="shared" si="18"/>
        <v>0</v>
      </c>
      <c r="J37" s="47">
        <f t="shared" si="18"/>
        <v>0</v>
      </c>
      <c r="K37" s="47">
        <f t="shared" si="18"/>
        <v>0</v>
      </c>
      <c r="L37" s="47">
        <f t="shared" si="18"/>
        <v>0</v>
      </c>
      <c r="M37" s="47">
        <f t="shared" si="18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3" t="s">
        <v>605</v>
      </c>
      <c r="D40" s="45" t="s">
        <v>22</v>
      </c>
      <c r="E40" s="47">
        <f>SUM(F40:S40)</f>
        <v>1</v>
      </c>
      <c r="F40" s="47">
        <f t="shared" ref="F40:M40" si="19">IF($E39=0,0,F39/$E39)</f>
        <v>0</v>
      </c>
      <c r="G40" s="47">
        <f t="shared" si="19"/>
        <v>0</v>
      </c>
      <c r="H40" s="47">
        <f t="shared" si="19"/>
        <v>1</v>
      </c>
      <c r="I40" s="47">
        <f t="shared" si="19"/>
        <v>0</v>
      </c>
      <c r="J40" s="47">
        <f t="shared" si="19"/>
        <v>0</v>
      </c>
      <c r="K40" s="47">
        <f t="shared" si="19"/>
        <v>0</v>
      </c>
      <c r="L40" s="47">
        <f t="shared" si="19"/>
        <v>0</v>
      </c>
      <c r="M40" s="47">
        <f t="shared" si="19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606</v>
      </c>
      <c r="D43" s="45" t="s">
        <v>22</v>
      </c>
      <c r="E43" s="47">
        <f>SUM(F43:S43)</f>
        <v>1</v>
      </c>
      <c r="F43" s="47">
        <f t="shared" ref="F43:M43" si="20">IF($E42=0,0,F42/$E42)</f>
        <v>0</v>
      </c>
      <c r="G43" s="47">
        <f t="shared" si="20"/>
        <v>0</v>
      </c>
      <c r="H43" s="47">
        <f t="shared" si="20"/>
        <v>0</v>
      </c>
      <c r="I43" s="47">
        <f t="shared" si="20"/>
        <v>1</v>
      </c>
      <c r="J43" s="47">
        <f t="shared" si="20"/>
        <v>0</v>
      </c>
      <c r="K43" s="47">
        <f t="shared" si="20"/>
        <v>0</v>
      </c>
      <c r="L43" s="47">
        <f t="shared" si="20"/>
        <v>0</v>
      </c>
      <c r="M43" s="47">
        <f t="shared" si="20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607</v>
      </c>
      <c r="D46" s="45" t="s">
        <v>22</v>
      </c>
      <c r="E46" s="47">
        <f>SUM(F46:S46)</f>
        <v>0</v>
      </c>
      <c r="F46" s="47">
        <f t="shared" ref="F46:M46" si="21">IF($E45=0,0,F45/$E45)</f>
        <v>0</v>
      </c>
      <c r="G46" s="47">
        <f t="shared" si="21"/>
        <v>0</v>
      </c>
      <c r="H46" s="47">
        <f t="shared" si="21"/>
        <v>0</v>
      </c>
      <c r="I46" s="47">
        <f t="shared" si="21"/>
        <v>0</v>
      </c>
      <c r="J46" s="47">
        <f t="shared" si="21"/>
        <v>0</v>
      </c>
      <c r="K46" s="47">
        <f t="shared" si="21"/>
        <v>0</v>
      </c>
      <c r="L46" s="47">
        <f t="shared" si="21"/>
        <v>0</v>
      </c>
      <c r="M46" s="47">
        <f t="shared" si="21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613800751.84037089</v>
      </c>
      <c r="F48" s="48">
        <f>+F51+F54+F57</f>
        <v>372338653.3831948</v>
      </c>
      <c r="G48" s="48">
        <f t="shared" ref="G48:R48" si="22">+G51+G54+G57</f>
        <v>146957513.54112488</v>
      </c>
      <c r="H48" s="48">
        <f t="shared" si="22"/>
        <v>1445624.0420826627</v>
      </c>
      <c r="I48" s="48">
        <f t="shared" si="22"/>
        <v>47523874.023977391</v>
      </c>
      <c r="J48" s="48">
        <f t="shared" si="22"/>
        <v>45535086.849991225</v>
      </c>
      <c r="K48" s="48">
        <f t="shared" si="22"/>
        <v>0</v>
      </c>
      <c r="L48" s="48">
        <f t="shared" si="22"/>
        <v>0</v>
      </c>
      <c r="M48" s="48">
        <f t="shared" si="22"/>
        <v>0</v>
      </c>
      <c r="N48" s="48">
        <f t="shared" si="22"/>
        <v>0</v>
      </c>
      <c r="O48" s="48">
        <f t="shared" si="22"/>
        <v>0</v>
      </c>
      <c r="P48" s="48">
        <f t="shared" si="22"/>
        <v>0</v>
      </c>
      <c r="Q48" s="48">
        <f t="shared" si="22"/>
        <v>0</v>
      </c>
      <c r="R48" s="48">
        <f t="shared" si="22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364</v>
      </c>
      <c r="D49" s="45" t="s">
        <v>22</v>
      </c>
      <c r="E49" s="47">
        <f>SUM(F49:S49)</f>
        <v>1.0000000000000002</v>
      </c>
      <c r="F49" s="47">
        <f t="shared" ref="F49:M49" si="23">IF($E48=0,0,F48/$E48)</f>
        <v>0.60661159548404675</v>
      </c>
      <c r="G49" s="47">
        <f t="shared" si="23"/>
        <v>0.23942217910372263</v>
      </c>
      <c r="H49" s="47">
        <f t="shared" si="23"/>
        <v>2.3552008330850354E-3</v>
      </c>
      <c r="I49" s="47">
        <f t="shared" si="23"/>
        <v>7.7425571541718752E-2</v>
      </c>
      <c r="J49" s="47">
        <f t="shared" si="23"/>
        <v>7.4185453037427004E-2</v>
      </c>
      <c r="K49" s="47">
        <f t="shared" si="23"/>
        <v>0</v>
      </c>
      <c r="L49" s="47">
        <f t="shared" si="23"/>
        <v>0</v>
      </c>
      <c r="M49" s="47">
        <f t="shared" si="23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255779280.64281401</v>
      </c>
      <c r="F51" s="37">
        <f>+'Plant Alloc.'!J30+'Plant Alloc.'!J52+'Plant Alloc.'!J65+'Plant Alloc.'!J91</f>
        <v>195802301.18840545</v>
      </c>
      <c r="G51" s="37">
        <f>+'Plant Alloc.'!K30+'Plant Alloc.'!K52+'Plant Alloc.'!K65+'Plant Alloc.'!K91</f>
        <v>57007249.315699019</v>
      </c>
      <c r="H51" s="37">
        <f>+'Plant Alloc.'!L30+'Plant Alloc.'!L52+'Plant Alloc.'!L65+'Plant Alloc.'!L91</f>
        <v>169358.10429588612</v>
      </c>
      <c r="I51" s="37">
        <f>+'Plant Alloc.'!M30+'Plant Alloc.'!M52+'Plant Alloc.'!M65+'Plant Alloc.'!M91</f>
        <v>1784223.40863835</v>
      </c>
      <c r="J51" s="37">
        <f>+'Plant Alloc.'!N30+'Plant Alloc.'!N52+'Plant Alloc.'!N65+'Plant Alloc.'!N91</f>
        <v>1016148.6257753167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3" t="s">
        <v>422</v>
      </c>
      <c r="D52" s="45" t="s">
        <v>22</v>
      </c>
      <c r="E52" s="47">
        <f>SUM(F52:S52)</f>
        <v>1</v>
      </c>
      <c r="F52" s="47">
        <f t="shared" ref="F52:O52" si="24">IF($E51=0,0,F51/$E51)</f>
        <v>0.76551275262141305</v>
      </c>
      <c r="G52" s="47">
        <f t="shared" si="24"/>
        <v>0.22287672860925534</v>
      </c>
      <c r="H52" s="47">
        <f t="shared" si="24"/>
        <v>6.621259699779524E-4</v>
      </c>
      <c r="I52" s="47">
        <f t="shared" si="24"/>
        <v>6.9756369794860352E-3</v>
      </c>
      <c r="J52" s="47">
        <f t="shared" si="24"/>
        <v>3.9727558198677142E-3</v>
      </c>
      <c r="K52" s="47">
        <f t="shared" si="24"/>
        <v>0</v>
      </c>
      <c r="L52" s="47">
        <f t="shared" si="24"/>
        <v>0</v>
      </c>
      <c r="M52" s="47">
        <f t="shared" si="24"/>
        <v>0</v>
      </c>
      <c r="N52" s="47">
        <f t="shared" si="24"/>
        <v>0</v>
      </c>
      <c r="O52" s="47">
        <f t="shared" si="24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350903032.8513577</v>
      </c>
      <c r="F54" s="40">
        <f>+'Plant Alloc.'!J301+'Plant Alloc.'!J323+'Plant Alloc.'!J336+'Plant Alloc.'!J362</f>
        <v>173740018.09037158</v>
      </c>
      <c r="G54" s="40">
        <f>+'Plant Alloc.'!K301+'Plant Alloc.'!K323+'Plant Alloc.'!K336+'Plant Alloc.'!K362</f>
        <v>88368101.173392847</v>
      </c>
      <c r="H54" s="40">
        <f>+'Plant Alloc.'!L301+'Plant Alloc.'!L323+'Plant Alloc.'!L336+'Plant Alloc.'!L362</f>
        <v>1193289.772093534</v>
      </c>
      <c r="I54" s="40">
        <f>+'Plant Alloc.'!M301+'Plant Alloc.'!M323+'Plant Alloc.'!M336+'Plant Alloc.'!M362</f>
        <v>44440898.088786609</v>
      </c>
      <c r="J54" s="40">
        <f>+'Plant Alloc.'!N301+'Plant Alloc.'!N323+'Plant Alloc.'!N336+'Plant Alloc.'!N362</f>
        <v>43160725.726713113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3" t="s">
        <v>423</v>
      </c>
      <c r="D55" s="45" t="s">
        <v>22</v>
      </c>
      <c r="E55" s="47">
        <f>SUM(F55:S55)</f>
        <v>1</v>
      </c>
      <c r="F55" s="47">
        <f t="shared" ref="F55:O55" si="25">IF($E54=0,0,F54/$E54)</f>
        <v>0.49512258893461242</v>
      </c>
      <c r="G55" s="47">
        <f t="shared" si="25"/>
        <v>0.25183054262977977</v>
      </c>
      <c r="H55" s="47">
        <f t="shared" si="25"/>
        <v>3.4006254160790076E-3</v>
      </c>
      <c r="I55" s="47">
        <f t="shared" si="25"/>
        <v>0.12664723279154941</v>
      </c>
      <c r="J55" s="47">
        <f t="shared" si="25"/>
        <v>0.12299901022797934</v>
      </c>
      <c r="K55" s="47">
        <f t="shared" si="25"/>
        <v>0</v>
      </c>
      <c r="L55" s="47">
        <f t="shared" si="25"/>
        <v>0</v>
      </c>
      <c r="M55" s="47">
        <f t="shared" si="25"/>
        <v>0</v>
      </c>
      <c r="N55" s="47">
        <f t="shared" si="25"/>
        <v>0</v>
      </c>
      <c r="O55" s="47">
        <f t="shared" si="25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7118438.3461992955</v>
      </c>
      <c r="F57" s="40">
        <f>'Plant Alloc.'!J572+'Plant Alloc.'!J594+'Plant Alloc.'!J607+'Plant Alloc.'!J633</f>
        <v>2796334.1044178256</v>
      </c>
      <c r="G57" s="40">
        <f>'Plant Alloc.'!K572+'Plant Alloc.'!K594+'Plant Alloc.'!K607+'Plant Alloc.'!K633</f>
        <v>1582163.0520330067</v>
      </c>
      <c r="H57" s="40">
        <f>'Plant Alloc.'!L572+'Plant Alloc.'!L594+'Plant Alloc.'!L607+'Plant Alloc.'!L633</f>
        <v>82976.165693242525</v>
      </c>
      <c r="I57" s="40">
        <f>'Plant Alloc.'!M572+'Plant Alloc.'!M594+'Plant Alloc.'!M607+'Plant Alloc.'!M633</f>
        <v>1298752.5265524283</v>
      </c>
      <c r="J57" s="40">
        <f>'Plant Alloc.'!N572+'Plant Alloc.'!N594+'Plant Alloc.'!N607+'Plant Alloc.'!N633</f>
        <v>1358212.4975027929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3" t="s">
        <v>424</v>
      </c>
      <c r="D58" s="45" t="s">
        <v>22</v>
      </c>
      <c r="E58" s="47">
        <f>SUM(F58:S58)</f>
        <v>1</v>
      </c>
      <c r="F58" s="47">
        <f t="shared" ref="F58:O58" si="26">IF($E57=0,0,F57/$E57)</f>
        <v>0.39282971466780425</v>
      </c>
      <c r="G58" s="47">
        <f t="shared" si="26"/>
        <v>0.22226266142738477</v>
      </c>
      <c r="H58" s="47">
        <f t="shared" si="26"/>
        <v>1.1656512518303328E-2</v>
      </c>
      <c r="I58" s="47">
        <f t="shared" si="26"/>
        <v>0.18244907989487094</v>
      </c>
      <c r="J58" s="47">
        <f t="shared" si="26"/>
        <v>0.1908020314916368</v>
      </c>
      <c r="K58" s="47">
        <f t="shared" si="26"/>
        <v>0</v>
      </c>
      <c r="L58" s="47">
        <f t="shared" si="26"/>
        <v>0</v>
      </c>
      <c r="M58" s="47">
        <f t="shared" si="26"/>
        <v>0</v>
      </c>
      <c r="N58" s="47">
        <f t="shared" si="26"/>
        <v>0</v>
      </c>
      <c r="O58" s="47">
        <f t="shared" si="26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104873146.47210158</v>
      </c>
      <c r="F60" s="37">
        <f>'O and M Alloc.'!J677</f>
        <v>63223111.647825494</v>
      </c>
      <c r="G60" s="37">
        <f>'O and M Alloc.'!K677</f>
        <v>36266135.677143112</v>
      </c>
      <c r="H60" s="37">
        <f>'O and M Alloc.'!L677</f>
        <v>1502952.162791345</v>
      </c>
      <c r="I60" s="37">
        <f>'O and M Alloc.'!M677</f>
        <v>1979651.3775732587</v>
      </c>
      <c r="J60" s="37">
        <f>'O and M Alloc.'!N677</f>
        <v>1901295.6067683876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240</v>
      </c>
      <c r="D61" s="45" t="s">
        <v>22</v>
      </c>
      <c r="E61" s="47">
        <f>SUM(F61:S61)</f>
        <v>1.0000000000000002</v>
      </c>
      <c r="F61" s="47">
        <f t="shared" ref="F61:R61" si="27">IF($E60=0,0,F60/$E60)</f>
        <v>0.60285319716848718</v>
      </c>
      <c r="G61" s="47">
        <f t="shared" si="27"/>
        <v>0.34580955084427312</v>
      </c>
      <c r="H61" s="47">
        <f t="shared" si="27"/>
        <v>1.4331143990145859E-2</v>
      </c>
      <c r="I61" s="47">
        <f t="shared" si="27"/>
        <v>1.8876628042240409E-2</v>
      </c>
      <c r="J61" s="47">
        <f t="shared" si="27"/>
        <v>1.8129479954853565E-2</v>
      </c>
      <c r="K61" s="47">
        <f t="shared" si="27"/>
        <v>0</v>
      </c>
      <c r="L61" s="47">
        <f t="shared" si="27"/>
        <v>0</v>
      </c>
      <c r="M61" s="47">
        <f t="shared" si="27"/>
        <v>0</v>
      </c>
      <c r="N61" s="47">
        <f t="shared" si="27"/>
        <v>0</v>
      </c>
      <c r="O61" s="47">
        <f t="shared" si="27"/>
        <v>0</v>
      </c>
      <c r="P61" s="47">
        <f t="shared" si="27"/>
        <v>0</v>
      </c>
      <c r="Q61" s="47">
        <f t="shared" si="27"/>
        <v>0</v>
      </c>
      <c r="R61" s="47">
        <f t="shared" si="27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11115832.909496661</v>
      </c>
      <c r="F63" s="42">
        <f>'O and M Alloc.'!J173</f>
        <v>8752290.3789129015</v>
      </c>
      <c r="G63" s="42">
        <f>'O and M Alloc.'!K173</f>
        <v>2256613.2655694336</v>
      </c>
      <c r="H63" s="42">
        <f>'O and M Alloc.'!L173</f>
        <v>10778.440454637313</v>
      </c>
      <c r="I63" s="42">
        <f>'O and M Alloc.'!M173</f>
        <v>61254.763725990153</v>
      </c>
      <c r="J63" s="42">
        <f>'O and M Alloc.'!N173</f>
        <v>34896.06083369816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242</v>
      </c>
      <c r="D64" s="45" t="s">
        <v>22</v>
      </c>
      <c r="E64" s="47">
        <f>SUM(F64:S64)</f>
        <v>0.99999999999999989</v>
      </c>
      <c r="F64" s="47">
        <f t="shared" ref="F64:M64" si="28">IF($E63=0,0,F63/$E63)</f>
        <v>0.78737153123590953</v>
      </c>
      <c r="G64" s="47">
        <f t="shared" si="28"/>
        <v>0.20300892285287292</v>
      </c>
      <c r="H64" s="47">
        <f t="shared" si="28"/>
        <v>9.696475776843406E-4</v>
      </c>
      <c r="I64" s="47">
        <f t="shared" si="28"/>
        <v>5.5105869460900202E-3</v>
      </c>
      <c r="J64" s="47">
        <f t="shared" si="28"/>
        <v>3.1393113874431471E-3</v>
      </c>
      <c r="K64" s="47">
        <f t="shared" si="28"/>
        <v>0</v>
      </c>
      <c r="L64" s="47">
        <f t="shared" si="28"/>
        <v>0</v>
      </c>
      <c r="M64" s="47">
        <f t="shared" si="28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14832390.991878912</v>
      </c>
      <c r="F66" s="37">
        <f>'O and M Alloc.'!J341</f>
        <v>7343851.8279895093</v>
      </c>
      <c r="G66" s="37">
        <f>'O and M Alloc.'!K341</f>
        <v>3735249.0719819246</v>
      </c>
      <c r="H66" s="37">
        <f>'O and M Alloc.'!L341</f>
        <v>50439.405788204778</v>
      </c>
      <c r="I66" s="37">
        <f>'O and M Alloc.'!M341</f>
        <v>1878481.2748037693</v>
      </c>
      <c r="J66" s="37">
        <f>'O and M Alloc.'!N341</f>
        <v>1824369.4113155035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243</v>
      </c>
      <c r="D67" s="45" t="s">
        <v>22</v>
      </c>
      <c r="E67" s="47">
        <f>SUM(F67:S67)</f>
        <v>1</v>
      </c>
      <c r="F67" s="47">
        <f t="shared" ref="F67:O67" si="29">IF($E66=0,0,F66/$E66)</f>
        <v>0.49512258893461231</v>
      </c>
      <c r="G67" s="47">
        <f t="shared" si="29"/>
        <v>0.25183054262977983</v>
      </c>
      <c r="H67" s="47">
        <f t="shared" si="29"/>
        <v>3.4006254160790098E-3</v>
      </c>
      <c r="I67" s="47">
        <f t="shared" si="29"/>
        <v>0.12664723279154944</v>
      </c>
      <c r="J67" s="47">
        <f t="shared" si="29"/>
        <v>0.12299901022797938</v>
      </c>
      <c r="K67" s="47">
        <f t="shared" si="29"/>
        <v>0</v>
      </c>
      <c r="L67" s="47">
        <f t="shared" si="29"/>
        <v>0</v>
      </c>
      <c r="M67" s="47">
        <f t="shared" si="29"/>
        <v>0</v>
      </c>
      <c r="N67" s="47">
        <f t="shared" si="29"/>
        <v>0</v>
      </c>
      <c r="O67" s="47">
        <f t="shared" si="29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78924922.570726022</v>
      </c>
      <c r="F69" s="40">
        <f>'O and M Alloc.'!J509</f>
        <v>47126969.44092308</v>
      </c>
      <c r="G69" s="40">
        <f>'O and M Alloc.'!K509</f>
        <v>30274273.339591756</v>
      </c>
      <c r="H69" s="40">
        <f>'O and M Alloc.'!L509</f>
        <v>1441734.316548503</v>
      </c>
      <c r="I69" s="40">
        <f>'O and M Alloc.'!M509</f>
        <v>39915.339043499247</v>
      </c>
      <c r="J69" s="40">
        <f>'O and M Alloc.'!N509</f>
        <v>42030.134619185876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244</v>
      </c>
      <c r="D70" s="45" t="s">
        <v>22</v>
      </c>
      <c r="E70" s="47">
        <f>SUM(F70:S70)</f>
        <v>1</v>
      </c>
      <c r="F70" s="47">
        <f t="shared" ref="F70:O70" si="30">IF($E69=0,0,F69/$E69)</f>
        <v>0.59711138010546372</v>
      </c>
      <c r="G70" s="47">
        <f t="shared" si="30"/>
        <v>0.38358318707835848</v>
      </c>
      <c r="H70" s="47">
        <f t="shared" si="30"/>
        <v>1.8267161621305861E-2</v>
      </c>
      <c r="I70" s="47">
        <f t="shared" si="30"/>
        <v>5.0573808302099258E-4</v>
      </c>
      <c r="J70" s="47">
        <f t="shared" si="30"/>
        <v>5.3253311185097365E-4</v>
      </c>
      <c r="K70" s="47">
        <f t="shared" si="30"/>
        <v>0</v>
      </c>
      <c r="L70" s="47">
        <f t="shared" si="30"/>
        <v>0</v>
      </c>
      <c r="M70" s="47">
        <f t="shared" si="30"/>
        <v>0</v>
      </c>
      <c r="N70" s="47">
        <f t="shared" si="30"/>
        <v>0</v>
      </c>
      <c r="O70" s="47">
        <f t="shared" si="30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26564781.724797659</v>
      </c>
      <c r="F72" s="37">
        <v>16218920.232710347</v>
      </c>
      <c r="G72" s="37">
        <v>9977280.0537799932</v>
      </c>
      <c r="H72" s="37">
        <v>364381.43830731901</v>
      </c>
      <c r="I72" s="37">
        <v>2193.3143626955957</v>
      </c>
      <c r="J72" s="37">
        <v>2006.6856373044047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239</v>
      </c>
      <c r="D73" s="45" t="s">
        <v>22</v>
      </c>
      <c r="E73" s="47">
        <f>SUM(F73:S73)</f>
        <v>1</v>
      </c>
      <c r="F73" s="47">
        <f t="shared" ref="F73:R73" si="31">IF($E72=0,0,F72/$E72)</f>
        <v>0.6105421983411341</v>
      </c>
      <c r="G73" s="47">
        <f t="shared" si="31"/>
        <v>0.37558298641943721</v>
      </c>
      <c r="H73" s="47">
        <f t="shared" si="31"/>
        <v>1.3716711173545112E-2</v>
      </c>
      <c r="I73" s="47">
        <f t="shared" si="31"/>
        <v>8.2564742500714142E-5</v>
      </c>
      <c r="J73" s="47">
        <f t="shared" si="31"/>
        <v>7.553932338285341E-5</v>
      </c>
      <c r="K73" s="47">
        <f t="shared" si="31"/>
        <v>0</v>
      </c>
      <c r="L73" s="47">
        <f t="shared" si="31"/>
        <v>0</v>
      </c>
      <c r="M73" s="47">
        <f t="shared" si="31"/>
        <v>0</v>
      </c>
      <c r="N73" s="47">
        <f t="shared" si="31"/>
        <v>0</v>
      </c>
      <c r="O73" s="47">
        <f t="shared" si="31"/>
        <v>0</v>
      </c>
      <c r="P73" s="47">
        <f t="shared" si="31"/>
        <v>0</v>
      </c>
      <c r="Q73" s="47">
        <f t="shared" si="31"/>
        <v>0</v>
      </c>
      <c r="R73" s="47">
        <f t="shared" si="31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493094193.4022395</v>
      </c>
      <c r="F75" s="24">
        <f>+F78+F81+F84</f>
        <v>298739955.51757532</v>
      </c>
      <c r="G75" s="24">
        <f t="shared" ref="G75:R75" si="32">+G78+G81+G84</f>
        <v>115380478.77779324</v>
      </c>
      <c r="H75" s="24">
        <f t="shared" si="32"/>
        <v>1180598.1031581641</v>
      </c>
      <c r="I75" s="24">
        <f t="shared" si="32"/>
        <v>39672216.392761864</v>
      </c>
      <c r="J75" s="24">
        <f t="shared" si="32"/>
        <v>38120944.610950902</v>
      </c>
      <c r="K75" s="24">
        <f t="shared" si="32"/>
        <v>0</v>
      </c>
      <c r="L75" s="24">
        <f t="shared" si="32"/>
        <v>0</v>
      </c>
      <c r="M75" s="24">
        <f t="shared" si="32"/>
        <v>0</v>
      </c>
      <c r="N75" s="24">
        <f t="shared" si="32"/>
        <v>0</v>
      </c>
      <c r="O75" s="24">
        <f t="shared" si="32"/>
        <v>0</v>
      </c>
      <c r="P75" s="24">
        <f t="shared" si="32"/>
        <v>0</v>
      </c>
      <c r="Q75" s="24">
        <f t="shared" si="32"/>
        <v>0</v>
      </c>
      <c r="R75" s="24">
        <f t="shared" si="32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241</v>
      </c>
      <c r="D76" s="45" t="s">
        <v>22</v>
      </c>
      <c r="E76" s="47">
        <f>SUM(F76:S76)</f>
        <v>1</v>
      </c>
      <c r="F76" s="47">
        <f t="shared" ref="F76:O76" si="33">IF($E75=0,0,F75/$E75)</f>
        <v>0.60584764435439109</v>
      </c>
      <c r="G76" s="47">
        <f t="shared" si="33"/>
        <v>0.23399277525799642</v>
      </c>
      <c r="H76" s="47">
        <f t="shared" si="33"/>
        <v>2.3942648665406128E-3</v>
      </c>
      <c r="I76" s="47">
        <f t="shared" si="33"/>
        <v>8.0455655174181739E-2</v>
      </c>
      <c r="J76" s="47">
        <f t="shared" si="33"/>
        <v>7.7309660346890158E-2</v>
      </c>
      <c r="K76" s="47">
        <f t="shared" si="33"/>
        <v>0</v>
      </c>
      <c r="L76" s="47">
        <f t="shared" si="33"/>
        <v>0</v>
      </c>
      <c r="M76" s="47">
        <f t="shared" si="33"/>
        <v>0</v>
      </c>
      <c r="N76" s="47">
        <f t="shared" si="33"/>
        <v>0</v>
      </c>
      <c r="O76" s="47">
        <f t="shared" si="33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191478157.75668675</v>
      </c>
      <c r="F78" s="40">
        <f>+'Plant Alloc.'!J274+'Plant Alloc.'!J276-'Dep.Res. Alloc.'!J270</f>
        <v>149923705.3751117</v>
      </c>
      <c r="G78" s="40">
        <f>+'Plant Alloc.'!K274+'Plant Alloc.'!K276-'Dep.Res. Alloc.'!K270</f>
        <v>39574846.931214198</v>
      </c>
      <c r="H78" s="40">
        <f>+'Plant Alloc.'!L274+'Plant Alloc.'!L276-'Dep.Res. Alloc.'!L270</f>
        <v>112893.1622294121</v>
      </c>
      <c r="I78" s="40">
        <f>+'Plant Alloc.'!M274+'Plant Alloc.'!M276-'Dep.Res. Alloc.'!M270</f>
        <v>1189353.3147549336</v>
      </c>
      <c r="J78" s="40">
        <f>+'Plant Alloc.'!N274+'Plant Alloc.'!N276-'Dep.Res. Alloc.'!N270</f>
        <v>677358.97337647271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245</v>
      </c>
      <c r="D79" s="45" t="s">
        <v>22</v>
      </c>
      <c r="E79" s="47">
        <f>SUM(F79:S79)</f>
        <v>0.99999999999999989</v>
      </c>
      <c r="F79" s="47">
        <f t="shared" ref="F79:M79" si="34">IF($E78=0,0,F78/$E78)</f>
        <v>0.78298071765251309</v>
      </c>
      <c r="G79" s="47">
        <f t="shared" si="34"/>
        <v>0.20668073787038604</v>
      </c>
      <c r="H79" s="47">
        <f t="shared" si="34"/>
        <v>5.8958767700735136E-4</v>
      </c>
      <c r="I79" s="47">
        <f t="shared" si="34"/>
        <v>6.2114307380492818E-3</v>
      </c>
      <c r="J79" s="47">
        <f t="shared" si="34"/>
        <v>3.537526062044109E-3</v>
      </c>
      <c r="K79" s="47">
        <f t="shared" si="34"/>
        <v>0</v>
      </c>
      <c r="L79" s="47">
        <f t="shared" si="34"/>
        <v>0</v>
      </c>
      <c r="M79" s="47">
        <f t="shared" si="34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296526118.14847702</v>
      </c>
      <c r="F81" s="37">
        <f>+'Plant Alloc.'!J545+'Plant Alloc.'!J547-'Dep.Res. Alloc.'!J535</f>
        <v>146816779.30440468</v>
      </c>
      <c r="G81" s="37">
        <f>+'Plant Alloc.'!K545+'Plant Alloc.'!K547-'Dep.Res. Alloc.'!K535</f>
        <v>74674333.237233177</v>
      </c>
      <c r="H81" s="37">
        <f>+'Plant Alloc.'!L545+'Plant Alloc.'!L547-'Dep.Res. Alloc.'!L535</f>
        <v>1008374.2539069576</v>
      </c>
      <c r="I81" s="37">
        <f>+'Plant Alloc.'!M545+'Plant Alloc.'!M547-'Dep.Res. Alloc.'!M535</f>
        <v>37554212.313924655</v>
      </c>
      <c r="J81" s="37">
        <f>+'Plant Alloc.'!N545+'Plant Alloc.'!N547-'Dep.Res. Alloc.'!N535</f>
        <v>36472419.039007545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246</v>
      </c>
      <c r="D82" s="45" t="s">
        <v>22</v>
      </c>
      <c r="E82" s="47">
        <f>SUM(F82:S82)</f>
        <v>1</v>
      </c>
      <c r="F82" s="47">
        <f t="shared" ref="F82:R82" si="35">IF($E81=0,0,F81/$E81)</f>
        <v>0.49512258893461231</v>
      </c>
      <c r="G82" s="47">
        <f t="shared" si="35"/>
        <v>0.25183054262977983</v>
      </c>
      <c r="H82" s="47">
        <f t="shared" si="35"/>
        <v>3.4006254160790076E-3</v>
      </c>
      <c r="I82" s="47">
        <f t="shared" si="35"/>
        <v>0.12664723279154941</v>
      </c>
      <c r="J82" s="47">
        <f t="shared" si="35"/>
        <v>0.12299901022797938</v>
      </c>
      <c r="K82" s="47">
        <f t="shared" si="35"/>
        <v>0</v>
      </c>
      <c r="L82" s="47">
        <f t="shared" si="35"/>
        <v>0</v>
      </c>
      <c r="M82" s="47">
        <f t="shared" si="35"/>
        <v>0</v>
      </c>
      <c r="N82" s="47">
        <f t="shared" si="35"/>
        <v>0</v>
      </c>
      <c r="O82" s="47">
        <f t="shared" si="35"/>
        <v>0</v>
      </c>
      <c r="P82" s="47">
        <f t="shared" si="35"/>
        <v>0</v>
      </c>
      <c r="Q82" s="47">
        <f t="shared" si="35"/>
        <v>0</v>
      </c>
      <c r="R82" s="47">
        <f t="shared" si="35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5089917.4970757496</v>
      </c>
      <c r="F84" s="40">
        <f>+'Plant Alloc.'!J816+'Plant Alloc.'!J818-'Dep.Res. Alloc.'!J800</f>
        <v>1999470.8380589304</v>
      </c>
      <c r="G84" s="40">
        <f>+'Plant Alloc.'!K816+'Plant Alloc.'!K818-'Dep.Res. Alloc.'!K800</f>
        <v>1131298.6093458689</v>
      </c>
      <c r="H84" s="40">
        <f>+'Plant Alloc.'!L816+'Plant Alloc.'!L818-'Dep.Res. Alloc.'!L800</f>
        <v>59330.687021794598</v>
      </c>
      <c r="I84" s="40">
        <f>+'Plant Alloc.'!M816+'Plant Alloc.'!M818-'Dep.Res. Alloc.'!M800</f>
        <v>928650.7640822751</v>
      </c>
      <c r="J84" s="40">
        <f>+'Plant Alloc.'!N816+'Plant Alloc.'!N818-'Dep.Res. Alloc.'!N800</f>
        <v>971166.59856687998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247</v>
      </c>
      <c r="D85" s="45" t="s">
        <v>22</v>
      </c>
      <c r="E85" s="47">
        <f>SUM(F85:S85)</f>
        <v>1</v>
      </c>
      <c r="F85" s="47">
        <f t="shared" ref="F85:R85" si="36">IF($E84=0,0,F84/$E84)</f>
        <v>0.39282971466780409</v>
      </c>
      <c r="G85" s="47">
        <f t="shared" si="36"/>
        <v>0.22226266142738474</v>
      </c>
      <c r="H85" s="47">
        <f t="shared" si="36"/>
        <v>1.1656512518303325E-2</v>
      </c>
      <c r="I85" s="47">
        <f t="shared" si="36"/>
        <v>0.18244907989487097</v>
      </c>
      <c r="J85" s="47">
        <f t="shared" si="36"/>
        <v>0.19080203149163674</v>
      </c>
      <c r="K85" s="47">
        <f t="shared" si="36"/>
        <v>0</v>
      </c>
      <c r="L85" s="47">
        <f t="shared" si="36"/>
        <v>0</v>
      </c>
      <c r="M85" s="47">
        <f t="shared" si="36"/>
        <v>0</v>
      </c>
      <c r="N85" s="47">
        <f t="shared" si="36"/>
        <v>0</v>
      </c>
      <c r="O85" s="47">
        <f t="shared" si="36"/>
        <v>0</v>
      </c>
      <c r="P85" s="47">
        <f t="shared" si="36"/>
        <v>0</v>
      </c>
      <c r="Q85" s="47">
        <f t="shared" si="36"/>
        <v>0</v>
      </c>
      <c r="R85" s="47">
        <f t="shared" si="36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5065380.835536466</v>
      </c>
      <c r="F87" s="24">
        <f>+F90+F93+F96</f>
        <v>2642790.501783195</v>
      </c>
      <c r="G87" s="24">
        <f t="shared" ref="G87:R87" si="37">+G90+G93+G96</f>
        <v>1386003.6493064046</v>
      </c>
      <c r="H87" s="24">
        <f t="shared" si="37"/>
        <v>15088.442796991118</v>
      </c>
      <c r="I87" s="24">
        <f t="shared" si="37"/>
        <v>521330.38660136546</v>
      </c>
      <c r="J87" s="24">
        <f t="shared" si="37"/>
        <v>500167.85504851048</v>
      </c>
      <c r="K87" s="24">
        <f t="shared" si="37"/>
        <v>0</v>
      </c>
      <c r="L87" s="24">
        <f t="shared" si="37"/>
        <v>0</v>
      </c>
      <c r="M87" s="24">
        <f t="shared" si="37"/>
        <v>0</v>
      </c>
      <c r="N87" s="24">
        <f t="shared" si="37"/>
        <v>0</v>
      </c>
      <c r="O87" s="24">
        <f t="shared" si="37"/>
        <v>0</v>
      </c>
      <c r="P87" s="24">
        <f t="shared" si="37"/>
        <v>0</v>
      </c>
      <c r="Q87" s="24">
        <f t="shared" si="37"/>
        <v>0</v>
      </c>
      <c r="R87" s="24">
        <f t="shared" si="37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248</v>
      </c>
      <c r="D88" s="45" t="s">
        <v>22</v>
      </c>
      <c r="E88" s="47">
        <f>SUM(F88:S88)</f>
        <v>1</v>
      </c>
      <c r="F88" s="47">
        <f t="shared" ref="F88:R88" si="38">IF($E87=0,0,F87/$E87)</f>
        <v>0.52173579590354757</v>
      </c>
      <c r="G88" s="47">
        <f t="shared" si="38"/>
        <v>0.27362279250215849</v>
      </c>
      <c r="H88" s="47">
        <f t="shared" si="38"/>
        <v>2.9787380824630783E-3</v>
      </c>
      <c r="I88" s="47">
        <f t="shared" si="38"/>
        <v>0.10292027461073462</v>
      </c>
      <c r="J88" s="47">
        <f t="shared" si="38"/>
        <v>9.8742398901096359E-2</v>
      </c>
      <c r="K88" s="47">
        <f t="shared" si="38"/>
        <v>0</v>
      </c>
      <c r="L88" s="47">
        <f t="shared" si="38"/>
        <v>0</v>
      </c>
      <c r="M88" s="47">
        <f t="shared" si="38"/>
        <v>0</v>
      </c>
      <c r="N88" s="47">
        <f t="shared" si="38"/>
        <v>0</v>
      </c>
      <c r="O88" s="47">
        <f t="shared" si="38"/>
        <v>0</v>
      </c>
      <c r="P88" s="47">
        <f t="shared" si="38"/>
        <v>0</v>
      </c>
      <c r="Q88" s="47">
        <f t="shared" si="38"/>
        <v>0</v>
      </c>
      <c r="R88" s="47">
        <f t="shared" si="38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1075345.8893158946</v>
      </c>
      <c r="F90" s="40">
        <f>+SUM('O and M Alloc.'!J108:J116)+SUM('O and M Alloc.'!J121:J128)</f>
        <v>667912.02188927913</v>
      </c>
      <c r="G90" s="40">
        <f>+SUM('O and M Alloc.'!K108:K116)+SUM('O and M Alloc.'!K121:K128)</f>
        <v>381387.10558394837</v>
      </c>
      <c r="H90" s="40">
        <f>+SUM('O and M Alloc.'!L108:L116)+SUM('O and M Alloc.'!L121:L128)</f>
        <v>1485.3976633167642</v>
      </c>
      <c r="I90" s="40">
        <f>+SUM('O and M Alloc.'!M108:M116)+SUM('O and M Alloc.'!M121:M128)</f>
        <v>15648.978199449861</v>
      </c>
      <c r="J90" s="40">
        <f>+SUM('O and M Alloc.'!N108:N116)+SUM('O and M Alloc.'!N121:N128)</f>
        <v>8912.3859799005895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249</v>
      </c>
      <c r="D91" s="45" t="s">
        <v>22</v>
      </c>
      <c r="E91" s="47">
        <f>SUM(F91:S91)</f>
        <v>1.0000000000000002</v>
      </c>
      <c r="F91" s="47">
        <f t="shared" ref="F91:R91" si="39">IF($E90=0,0,F90/$E90)</f>
        <v>0.6211136607535519</v>
      </c>
      <c r="G91" s="47">
        <f t="shared" si="39"/>
        <v>0.3546645868768572</v>
      </c>
      <c r="H91" s="47">
        <f t="shared" si="39"/>
        <v>1.3813208178642252E-3</v>
      </c>
      <c r="I91" s="47">
        <f t="shared" si="39"/>
        <v>1.4552506644541422E-2</v>
      </c>
      <c r="J91" s="47">
        <f t="shared" si="39"/>
        <v>8.2879249071853567E-3</v>
      </c>
      <c r="K91" s="47">
        <f t="shared" si="39"/>
        <v>0</v>
      </c>
      <c r="L91" s="47">
        <f t="shared" si="39"/>
        <v>0</v>
      </c>
      <c r="M91" s="47">
        <f t="shared" si="39"/>
        <v>0</v>
      </c>
      <c r="N91" s="47">
        <f t="shared" si="39"/>
        <v>0</v>
      </c>
      <c r="O91" s="47">
        <f t="shared" si="39"/>
        <v>0</v>
      </c>
      <c r="P91" s="47">
        <f t="shared" si="39"/>
        <v>0</v>
      </c>
      <c r="Q91" s="47">
        <f t="shared" si="39"/>
        <v>0</v>
      </c>
      <c r="R91" s="47">
        <f t="shared" si="39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3986379.1427533068</v>
      </c>
      <c r="F93" s="37">
        <f>SUM('O and M Alloc.'!J276:J284)+SUM('O and M Alloc.'!J289:J295)</f>
        <v>1973746.3616349581</v>
      </c>
      <c r="G93" s="37">
        <f>SUM('O and M Alloc.'!K276:K284)+SUM('O and M Alloc.'!K289:K295)</f>
        <v>1003892.0226476017</v>
      </c>
      <c r="H93" s="37">
        <f>SUM('O and M Alloc.'!L276:L284)+SUM('O and M Alloc.'!L289:L295)</f>
        <v>13556.182230974146</v>
      </c>
      <c r="I93" s="37">
        <f>SUM('O and M Alloc.'!M276:M284)+SUM('O and M Alloc.'!M289:M295)</f>
        <v>504863.88728765526</v>
      </c>
      <c r="J93" s="37">
        <f>SUM('O and M Alloc.'!N276:N284)+SUM('O and M Alloc.'!N289:N295)</f>
        <v>490320.68895211746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250</v>
      </c>
      <c r="D94" s="45" t="s">
        <v>22</v>
      </c>
      <c r="E94" s="47">
        <f>SUM(F94:S94)</f>
        <v>1</v>
      </c>
      <c r="F94" s="47">
        <f t="shared" ref="F94:R94" si="40">IF($E93=0,0,F93/$E93)</f>
        <v>0.49512258893461242</v>
      </c>
      <c r="G94" s="47">
        <f t="shared" si="40"/>
        <v>0.25183054262977977</v>
      </c>
      <c r="H94" s="47">
        <f t="shared" si="40"/>
        <v>3.4006254160790085E-3</v>
      </c>
      <c r="I94" s="47">
        <f t="shared" si="40"/>
        <v>0.12664723279154941</v>
      </c>
      <c r="J94" s="47">
        <f t="shared" si="40"/>
        <v>0.12299901022797934</v>
      </c>
      <c r="K94" s="47">
        <f t="shared" si="40"/>
        <v>0</v>
      </c>
      <c r="L94" s="47">
        <f t="shared" si="40"/>
        <v>0</v>
      </c>
      <c r="M94" s="47">
        <f t="shared" si="40"/>
        <v>0</v>
      </c>
      <c r="N94" s="47">
        <f t="shared" si="40"/>
        <v>0</v>
      </c>
      <c r="O94" s="47">
        <f t="shared" si="40"/>
        <v>0</v>
      </c>
      <c r="P94" s="47">
        <f t="shared" si="40"/>
        <v>0</v>
      </c>
      <c r="Q94" s="47">
        <f t="shared" si="40"/>
        <v>0</v>
      </c>
      <c r="R94" s="47">
        <f t="shared" si="40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3655.8034672654471</v>
      </c>
      <c r="F96" s="40">
        <f>+SUM('O and M Alloc.'!J444:J451)+SUM('O and M Alloc.'!J457:J463)</f>
        <v>1132.1182589578484</v>
      </c>
      <c r="G96" s="40">
        <f>+SUM('O and M Alloc.'!K444:K451)+SUM('O and M Alloc.'!K457:K463)</f>
        <v>724.52107485456941</v>
      </c>
      <c r="H96" s="40">
        <f>+SUM('O and M Alloc.'!L444:L451)+SUM('O and M Alloc.'!L457:L463)</f>
        <v>46.862902700207997</v>
      </c>
      <c r="I96" s="40">
        <f>+SUM('O and M Alloc.'!M444:M451)+SUM('O and M Alloc.'!M457:M463)</f>
        <v>817.52111426038346</v>
      </c>
      <c r="J96" s="40">
        <f>+SUM('O and M Alloc.'!N444:N451)+SUM('O and M Alloc.'!N457:N463)</f>
        <v>934.78011649243797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251</v>
      </c>
      <c r="D97" s="45" t="s">
        <v>22</v>
      </c>
      <c r="E97" s="47">
        <f>SUM(F97:S97)</f>
        <v>1</v>
      </c>
      <c r="F97" s="47">
        <f t="shared" ref="F97:R97" si="41">IF($E96=0,0,F96/$E96)</f>
        <v>0.3096770023593956</v>
      </c>
      <c r="G97" s="47">
        <f t="shared" si="41"/>
        <v>0.19818381413060848</v>
      </c>
      <c r="H97" s="47">
        <f t="shared" si="41"/>
        <v>1.2818769695861577E-2</v>
      </c>
      <c r="I97" s="47">
        <f t="shared" si="41"/>
        <v>0.22362282917574119</v>
      </c>
      <c r="J97" s="47">
        <f t="shared" si="41"/>
        <v>0.2556975846383932</v>
      </c>
      <c r="K97" s="47">
        <f t="shared" si="41"/>
        <v>0</v>
      </c>
      <c r="L97" s="47">
        <f t="shared" si="41"/>
        <v>0</v>
      </c>
      <c r="M97" s="47">
        <f t="shared" si="41"/>
        <v>0</v>
      </c>
      <c r="N97" s="47">
        <f t="shared" si="41"/>
        <v>0</v>
      </c>
      <c r="O97" s="47">
        <f t="shared" si="41"/>
        <v>0</v>
      </c>
      <c r="P97" s="47">
        <f t="shared" si="41"/>
        <v>0</v>
      </c>
      <c r="Q97" s="47">
        <f t="shared" si="41"/>
        <v>0</v>
      </c>
      <c r="R97" s="47">
        <f t="shared" si="41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330396364.44453996</v>
      </c>
      <c r="F99" s="24">
        <f>+F102+F105+F108</f>
        <v>204087607.95828906</v>
      </c>
      <c r="G99" s="24">
        <f t="shared" ref="G99:R99" si="42">+G102+G105+G108</f>
        <v>68518461.259851843</v>
      </c>
      <c r="H99" s="24">
        <f t="shared" si="42"/>
        <v>781877.69319084461</v>
      </c>
      <c r="I99" s="24">
        <f t="shared" si="42"/>
        <v>28935503.029801708</v>
      </c>
      <c r="J99" s="24">
        <f t="shared" si="42"/>
        <v>28072914.503406469</v>
      </c>
      <c r="K99" s="24">
        <f t="shared" si="42"/>
        <v>0</v>
      </c>
      <c r="L99" s="24">
        <f t="shared" si="42"/>
        <v>0</v>
      </c>
      <c r="M99" s="24">
        <f t="shared" si="42"/>
        <v>0</v>
      </c>
      <c r="N99" s="24">
        <f t="shared" si="42"/>
        <v>0</v>
      </c>
      <c r="O99" s="24">
        <f t="shared" si="42"/>
        <v>0</v>
      </c>
      <c r="P99" s="24">
        <f t="shared" si="42"/>
        <v>0</v>
      </c>
      <c r="Q99" s="24">
        <f t="shared" si="42"/>
        <v>0</v>
      </c>
      <c r="R99" s="24">
        <f t="shared" si="42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252</v>
      </c>
      <c r="D100" s="45" t="s">
        <v>22</v>
      </c>
      <c r="E100" s="47">
        <f>SUM(F100:S100)</f>
        <v>0.99999999999999978</v>
      </c>
      <c r="F100" s="47">
        <f t="shared" ref="F100:R100" si="43">IF($E99=0,0,F99/$E99)</f>
        <v>0.6177053682215895</v>
      </c>
      <c r="G100" s="47">
        <f t="shared" si="43"/>
        <v>0.20738261262361224</v>
      </c>
      <c r="H100" s="47">
        <f t="shared" si="43"/>
        <v>2.3664839487726563E-3</v>
      </c>
      <c r="I100" s="47">
        <f t="shared" si="43"/>
        <v>8.7578152012803986E-2</v>
      </c>
      <c r="J100" s="47">
        <f t="shared" si="43"/>
        <v>8.4967383193221432E-2</v>
      </c>
      <c r="K100" s="47">
        <f t="shared" si="43"/>
        <v>0</v>
      </c>
      <c r="L100" s="47">
        <f t="shared" si="43"/>
        <v>0</v>
      </c>
      <c r="M100" s="47">
        <f t="shared" si="43"/>
        <v>0</v>
      </c>
      <c r="N100" s="47">
        <f t="shared" si="43"/>
        <v>0</v>
      </c>
      <c r="O100" s="47">
        <f t="shared" si="43"/>
        <v>0</v>
      </c>
      <c r="P100" s="47">
        <f t="shared" si="43"/>
        <v>0</v>
      </c>
      <c r="Q100" s="47">
        <f t="shared" si="43"/>
        <v>0</v>
      </c>
      <c r="R100" s="47">
        <f t="shared" si="43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102494521.20874596</v>
      </c>
      <c r="F102" s="40">
        <f>+SUM('Plant Alloc.'!J77:J79)+'Plant Alloc.'!J83-SUM('Dep.Res. Alloc.'!J77:J79)-'Dep.Res. Alloc.'!J83</f>
        <v>91248257.31241256</v>
      </c>
      <c r="G102" s="40">
        <f>+SUM('Plant Alloc.'!K77:K79)+'Plant Alloc.'!K83-SUM('Dep.Res. Alloc.'!K77:K79)-'Dep.Res. Alloc.'!K83</f>
        <v>11125816.411454836</v>
      </c>
      <c r="H102" s="40">
        <f>+SUM('Plant Alloc.'!L77:L79)+'Plant Alloc.'!L83-SUM('Dep.Res. Alloc.'!L77:L79)-'Dep.Res. Alloc.'!L83</f>
        <v>6868.8927119497857</v>
      </c>
      <c r="I102" s="40">
        <f>+SUM('Plant Alloc.'!M77:M79)+'Plant Alloc.'!M83-SUM('Dep.Res. Alloc.'!M77:M79)-'Dep.Res. Alloc.'!M83</f>
        <v>72365.235894907615</v>
      </c>
      <c r="J102" s="40">
        <f>+SUM('Plant Alloc.'!N77:N79)+'Plant Alloc.'!N83-SUM('Dep.Res. Alloc.'!N77:N79)-'Dep.Res. Alloc.'!N83</f>
        <v>41213.356271698729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253</v>
      </c>
      <c r="D103" s="45" t="s">
        <v>22</v>
      </c>
      <c r="E103" s="47">
        <f>SUM(F103:S103)</f>
        <v>1</v>
      </c>
      <c r="F103" s="47">
        <f t="shared" ref="F103:R103" si="44">IF($E102=0,0,F102/$E102)</f>
        <v>0.89027448722426206</v>
      </c>
      <c r="G103" s="47">
        <f t="shared" si="44"/>
        <v>0.10855035254806829</v>
      </c>
      <c r="H103" s="47">
        <f t="shared" si="44"/>
        <v>6.7017169610073327E-5</v>
      </c>
      <c r="I103" s="47">
        <f t="shared" si="44"/>
        <v>7.0604004039908253E-4</v>
      </c>
      <c r="J103" s="47">
        <f t="shared" si="44"/>
        <v>4.0210301766044012E-4</v>
      </c>
      <c r="K103" s="47">
        <f t="shared" si="44"/>
        <v>0</v>
      </c>
      <c r="L103" s="47">
        <f t="shared" si="44"/>
        <v>0</v>
      </c>
      <c r="M103" s="47">
        <f t="shared" si="44"/>
        <v>0</v>
      </c>
      <c r="N103" s="47">
        <f t="shared" si="44"/>
        <v>0</v>
      </c>
      <c r="O103" s="47">
        <f t="shared" si="44"/>
        <v>0</v>
      </c>
      <c r="P103" s="47">
        <f t="shared" si="44"/>
        <v>0</v>
      </c>
      <c r="Q103" s="47">
        <f t="shared" si="44"/>
        <v>0</v>
      </c>
      <c r="R103" s="47">
        <f t="shared" si="44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227901843.23579401</v>
      </c>
      <c r="F105" s="37">
        <f>SUM('Plant Alloc.'!J348:J350)+'Plant Alloc.'!J354-SUM('Dep.Res. Alloc.'!J342:J344)-'Dep.Res. Alloc.'!J348</f>
        <v>112839350.6458765</v>
      </c>
      <c r="G105" s="37">
        <f>SUM('Plant Alloc.'!K348:K350)+'Plant Alloc.'!K354-SUM('Dep.Res. Alloc.'!K342:K344)-'Dep.Res. Alloc.'!K348</f>
        <v>57392644.848397009</v>
      </c>
      <c r="H105" s="37">
        <f>SUM('Plant Alloc.'!L348:L350)+'Plant Alloc.'!L354-SUM('Dep.Res. Alloc.'!L342:L344)-'Dep.Res. Alloc.'!L348</f>
        <v>775008.80047889485</v>
      </c>
      <c r="I105" s="37">
        <f>SUM('Plant Alloc.'!M348:M350)+'Plant Alloc.'!M354-SUM('Dep.Res. Alloc.'!M342:M344)-'Dep.Res. Alloc.'!M348</f>
        <v>28863137.7939068</v>
      </c>
      <c r="J105" s="37">
        <f>SUM('Plant Alloc.'!N348:N350)+'Plant Alloc.'!N354-SUM('Dep.Res. Alloc.'!N342:N344)-'Dep.Res. Alloc.'!N348</f>
        <v>28031701.14713477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254</v>
      </c>
      <c r="D106" s="45" t="s">
        <v>22</v>
      </c>
      <c r="E106" s="47">
        <f>SUM(F106:S106)</f>
        <v>0.99999999999999978</v>
      </c>
      <c r="F106" s="47">
        <f t="shared" ref="F106:R106" si="45">IF($E105=0,0,F105/$E105)</f>
        <v>0.49512258893461231</v>
      </c>
      <c r="G106" s="47">
        <f t="shared" si="45"/>
        <v>0.25183054262977977</v>
      </c>
      <c r="H106" s="47">
        <f t="shared" si="45"/>
        <v>3.4006254160790081E-3</v>
      </c>
      <c r="I106" s="47">
        <f t="shared" si="45"/>
        <v>0.12664723279154941</v>
      </c>
      <c r="J106" s="47">
        <f t="shared" si="45"/>
        <v>0.12299901022797934</v>
      </c>
      <c r="K106" s="47">
        <f t="shared" si="45"/>
        <v>0</v>
      </c>
      <c r="L106" s="47">
        <f t="shared" si="45"/>
        <v>0</v>
      </c>
      <c r="M106" s="47">
        <f t="shared" si="45"/>
        <v>0</v>
      </c>
      <c r="N106" s="47">
        <f t="shared" si="45"/>
        <v>0</v>
      </c>
      <c r="O106" s="47">
        <f t="shared" si="45"/>
        <v>0</v>
      </c>
      <c r="P106" s="47">
        <f t="shared" si="45"/>
        <v>0</v>
      </c>
      <c r="Q106" s="47">
        <f t="shared" si="45"/>
        <v>0</v>
      </c>
      <c r="R106" s="47">
        <f t="shared" si="45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0</v>
      </c>
      <c r="F108" s="40">
        <f>SUM('Plant Alloc.'!J619:J621)+'Plant Alloc.'!J625-SUM('Dep.Res. Alloc.'!J607:J609)-'Dep.Res. Alloc.'!I613</f>
        <v>0</v>
      </c>
      <c r="G108" s="40">
        <f>SUM('Plant Alloc.'!K619:K621)+'Plant Alloc.'!K625-SUM('Dep.Res. Alloc.'!K607:K609)-'Dep.Res. Alloc.'!J613</f>
        <v>0</v>
      </c>
      <c r="H108" s="40">
        <f>SUM('Plant Alloc.'!L619:L621)+'Plant Alloc.'!L625-SUM('Dep.Res. Alloc.'!L607:L609)-'Dep.Res. Alloc.'!K613</f>
        <v>0</v>
      </c>
      <c r="I108" s="40">
        <f>SUM('Plant Alloc.'!M619:M621)+'Plant Alloc.'!M625-SUM('Dep.Res. Alloc.'!M607:M609)-'Dep.Res. Alloc.'!L613</f>
        <v>0</v>
      </c>
      <c r="J108" s="40">
        <f>SUM('Plant Alloc.'!N619:N621)+'Plant Alloc.'!N625-SUM('Dep.Res. Alloc.'!N607:N609)-'Dep.Res. Alloc.'!M613</f>
        <v>0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255</v>
      </c>
      <c r="D109" s="45" t="s">
        <v>22</v>
      </c>
      <c r="E109" s="47">
        <f>SUM(F109:S109)</f>
        <v>0</v>
      </c>
      <c r="F109" s="47">
        <f t="shared" ref="F109:R109" si="46">IF($E108=0,0,F108/$E108)</f>
        <v>0</v>
      </c>
      <c r="G109" s="47">
        <f t="shared" si="46"/>
        <v>0</v>
      </c>
      <c r="H109" s="47">
        <f t="shared" si="46"/>
        <v>0</v>
      </c>
      <c r="I109" s="47">
        <f t="shared" si="46"/>
        <v>0</v>
      </c>
      <c r="J109" s="47">
        <f t="shared" si="46"/>
        <v>0</v>
      </c>
      <c r="K109" s="47">
        <f t="shared" si="46"/>
        <v>0</v>
      </c>
      <c r="L109" s="47">
        <f t="shared" si="46"/>
        <v>0</v>
      </c>
      <c r="M109" s="47">
        <f t="shared" si="46"/>
        <v>0</v>
      </c>
      <c r="N109" s="47">
        <f t="shared" si="46"/>
        <v>0</v>
      </c>
      <c r="O109" s="47">
        <f t="shared" si="46"/>
        <v>0</v>
      </c>
      <c r="P109" s="47">
        <f t="shared" si="46"/>
        <v>0</v>
      </c>
      <c r="Q109" s="47">
        <f t="shared" si="46"/>
        <v>0</v>
      </c>
      <c r="R109" s="47">
        <f t="shared" si="46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248720031.22558969</v>
      </c>
      <c r="F111" s="24">
        <f>+F114+F117+F120</f>
        <v>123146905.78031163</v>
      </c>
      <c r="G111" s="24">
        <f t="shared" ref="G111:R111" si="47">+G114+G117+G120</f>
        <v>62635300.426436029</v>
      </c>
      <c r="H111" s="24">
        <f t="shared" si="47"/>
        <v>845803.659673705</v>
      </c>
      <c r="I111" s="24">
        <f t="shared" si="47"/>
        <v>31499703.694548704</v>
      </c>
      <c r="J111" s="24">
        <f t="shared" si="47"/>
        <v>30592317.664619651</v>
      </c>
      <c r="K111" s="24">
        <f t="shared" si="47"/>
        <v>0</v>
      </c>
      <c r="L111" s="24">
        <f t="shared" si="47"/>
        <v>0</v>
      </c>
      <c r="M111" s="24">
        <f t="shared" si="47"/>
        <v>0</v>
      </c>
      <c r="N111" s="24">
        <f t="shared" si="47"/>
        <v>0</v>
      </c>
      <c r="O111" s="24">
        <f t="shared" si="47"/>
        <v>0</v>
      </c>
      <c r="P111" s="24">
        <f t="shared" si="47"/>
        <v>0</v>
      </c>
      <c r="Q111" s="24">
        <f t="shared" si="47"/>
        <v>0</v>
      </c>
      <c r="R111" s="24">
        <f t="shared" si="47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256</v>
      </c>
      <c r="D112" s="45" t="s">
        <v>22</v>
      </c>
      <c r="E112" s="47">
        <f>SUM(F112:S112)</f>
        <v>1</v>
      </c>
      <c r="F112" s="47">
        <f t="shared" ref="F112:R112" si="48">IF($E111=0,0,F111/$E111)</f>
        <v>0.49512258893461247</v>
      </c>
      <c r="G112" s="47">
        <f t="shared" si="48"/>
        <v>0.25183054262977983</v>
      </c>
      <c r="H112" s="47">
        <f t="shared" si="48"/>
        <v>3.4006254160790089E-3</v>
      </c>
      <c r="I112" s="47">
        <f t="shared" si="48"/>
        <v>0.12664723279154944</v>
      </c>
      <c r="J112" s="47">
        <f t="shared" si="48"/>
        <v>0.12299901022797935</v>
      </c>
      <c r="K112" s="47">
        <f t="shared" si="48"/>
        <v>0</v>
      </c>
      <c r="L112" s="47">
        <f t="shared" si="48"/>
        <v>0</v>
      </c>
      <c r="M112" s="47">
        <f t="shared" si="48"/>
        <v>0</v>
      </c>
      <c r="N112" s="47">
        <f t="shared" si="48"/>
        <v>0</v>
      </c>
      <c r="O112" s="47">
        <f t="shared" si="48"/>
        <v>0</v>
      </c>
      <c r="P112" s="47">
        <f t="shared" si="48"/>
        <v>0</v>
      </c>
      <c r="Q112" s="47">
        <f t="shared" si="48"/>
        <v>0</v>
      </c>
      <c r="R112" s="47">
        <f t="shared" si="48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0</v>
      </c>
      <c r="F114" s="40">
        <f>+SUM('Plant Alloc.'!J69:J82)-SUM('Dep.Res. Alloc.'!J69:J82)</f>
        <v>0</v>
      </c>
      <c r="G114" s="40">
        <f>+SUM('Plant Alloc.'!K69:K82)-SUM('Dep.Res. Alloc.'!K69:K82)</f>
        <v>0</v>
      </c>
      <c r="H114" s="40">
        <f>+SUM('Plant Alloc.'!L69:L82)-SUM('Dep.Res. Alloc.'!L69:L82)</f>
        <v>0</v>
      </c>
      <c r="I114" s="40">
        <f>+SUM('Plant Alloc.'!M69:M82)-SUM('Dep.Res. Alloc.'!M69:M82)</f>
        <v>0</v>
      </c>
      <c r="J114" s="40">
        <f>+SUM('Plant Alloc.'!N69:N82)-SUM('Dep.Res. Alloc.'!N69:N82)</f>
        <v>0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257</v>
      </c>
      <c r="D115" s="45" t="s">
        <v>22</v>
      </c>
      <c r="E115" s="47">
        <f>SUM(F115:S115)</f>
        <v>0</v>
      </c>
      <c r="F115" s="47">
        <f t="shared" ref="F115:R115" si="49">IF($E114=0,0,F114/$E114)</f>
        <v>0</v>
      </c>
      <c r="G115" s="47">
        <f t="shared" si="49"/>
        <v>0</v>
      </c>
      <c r="H115" s="47">
        <f t="shared" si="49"/>
        <v>0</v>
      </c>
      <c r="I115" s="47">
        <f t="shared" si="49"/>
        <v>0</v>
      </c>
      <c r="J115" s="47">
        <f t="shared" si="49"/>
        <v>0</v>
      </c>
      <c r="K115" s="47">
        <f t="shared" si="49"/>
        <v>0</v>
      </c>
      <c r="L115" s="47">
        <f t="shared" si="49"/>
        <v>0</v>
      </c>
      <c r="M115" s="47">
        <f t="shared" si="49"/>
        <v>0</v>
      </c>
      <c r="N115" s="47">
        <f t="shared" si="49"/>
        <v>0</v>
      </c>
      <c r="O115" s="47">
        <f t="shared" si="49"/>
        <v>0</v>
      </c>
      <c r="P115" s="47">
        <f t="shared" si="49"/>
        <v>0</v>
      </c>
      <c r="Q115" s="47">
        <f t="shared" si="49"/>
        <v>0</v>
      </c>
      <c r="R115" s="47">
        <f t="shared" si="49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248720031.22558969</v>
      </c>
      <c r="F117" s="37">
        <f>SUM('Plant Alloc.'!J340:J353)-SUM('Dep.Res. Alloc.'!J334:J347)</f>
        <v>123146905.78031163</v>
      </c>
      <c r="G117" s="37">
        <f>SUM('Plant Alloc.'!K340:K353)-SUM('Dep.Res. Alloc.'!K334:K347)</f>
        <v>62635300.426436029</v>
      </c>
      <c r="H117" s="37">
        <f>SUM('Plant Alloc.'!L340:L353)-SUM('Dep.Res. Alloc.'!L334:L347)</f>
        <v>845803.659673705</v>
      </c>
      <c r="I117" s="37">
        <f>SUM('Plant Alloc.'!M340:M353)-SUM('Dep.Res. Alloc.'!M334:M347)</f>
        <v>31499703.694548704</v>
      </c>
      <c r="J117" s="37">
        <f>SUM('Plant Alloc.'!N340:N353)-SUM('Dep.Res. Alloc.'!N334:N347)</f>
        <v>30592317.664619651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258</v>
      </c>
      <c r="D118" s="45" t="s">
        <v>22</v>
      </c>
      <c r="E118" s="47">
        <f>SUM(F118:S118)</f>
        <v>1</v>
      </c>
      <c r="F118" s="47">
        <f t="shared" ref="F118:R118" si="50">IF($E117=0,0,F117/$E117)</f>
        <v>0.49512258893461247</v>
      </c>
      <c r="G118" s="47">
        <f t="shared" si="50"/>
        <v>0.25183054262977983</v>
      </c>
      <c r="H118" s="47">
        <f t="shared" si="50"/>
        <v>3.4006254160790089E-3</v>
      </c>
      <c r="I118" s="47">
        <f t="shared" si="50"/>
        <v>0.12664723279154944</v>
      </c>
      <c r="J118" s="47">
        <f t="shared" si="50"/>
        <v>0.12299901022797935</v>
      </c>
      <c r="K118" s="47">
        <f t="shared" si="50"/>
        <v>0</v>
      </c>
      <c r="L118" s="47">
        <f t="shared" si="50"/>
        <v>0</v>
      </c>
      <c r="M118" s="47">
        <f t="shared" si="50"/>
        <v>0</v>
      </c>
      <c r="N118" s="47">
        <f t="shared" si="50"/>
        <v>0</v>
      </c>
      <c r="O118" s="47">
        <f t="shared" si="50"/>
        <v>0</v>
      </c>
      <c r="P118" s="47">
        <f t="shared" si="50"/>
        <v>0</v>
      </c>
      <c r="Q118" s="47">
        <f t="shared" si="50"/>
        <v>0</v>
      </c>
      <c r="R118" s="47">
        <f t="shared" si="50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0</v>
      </c>
      <c r="F120" s="40">
        <f>+SUM('Plant Alloc.'!J611:J624)-SUM('Dep.Res. Alloc.'!J599:J612)</f>
        <v>0</v>
      </c>
      <c r="G120" s="40">
        <f>+SUM('Plant Alloc.'!K611:K624)-SUM('Dep.Res. Alloc.'!K599:K612)</f>
        <v>0</v>
      </c>
      <c r="H120" s="40">
        <f>+SUM('Plant Alloc.'!L611:L624)-SUM('Dep.Res. Alloc.'!L599:L612)</f>
        <v>0</v>
      </c>
      <c r="I120" s="40">
        <f>+SUM('Plant Alloc.'!M611:M624)-SUM('Dep.Res. Alloc.'!M599:M612)</f>
        <v>0</v>
      </c>
      <c r="J120" s="40">
        <f>+SUM('Plant Alloc.'!N611:N624)-SUM('Dep.Res. Alloc.'!N599:N612)</f>
        <v>0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259</v>
      </c>
      <c r="D121" s="45" t="s">
        <v>22</v>
      </c>
      <c r="E121" s="47">
        <f>SUM(F121:S121)</f>
        <v>0</v>
      </c>
      <c r="F121" s="47">
        <f t="shared" ref="F121:R121" si="51">IF($E120=0,0,F120/$E120)</f>
        <v>0</v>
      </c>
      <c r="G121" s="47">
        <f t="shared" si="51"/>
        <v>0</v>
      </c>
      <c r="H121" s="47">
        <f t="shared" si="51"/>
        <v>0</v>
      </c>
      <c r="I121" s="47">
        <f t="shared" si="51"/>
        <v>0</v>
      </c>
      <c r="J121" s="47">
        <f t="shared" si="51"/>
        <v>0</v>
      </c>
      <c r="K121" s="47">
        <f t="shared" si="51"/>
        <v>0</v>
      </c>
      <c r="L121" s="47">
        <f t="shared" si="51"/>
        <v>0</v>
      </c>
      <c r="M121" s="47">
        <f t="shared" si="51"/>
        <v>0</v>
      </c>
      <c r="N121" s="47">
        <f t="shared" si="51"/>
        <v>0</v>
      </c>
      <c r="O121" s="47">
        <f t="shared" si="51"/>
        <v>0</v>
      </c>
      <c r="P121" s="47">
        <f t="shared" si="51"/>
        <v>0</v>
      </c>
      <c r="Q121" s="47">
        <f t="shared" si="51"/>
        <v>0</v>
      </c>
      <c r="R121" s="47">
        <f t="shared" si="51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62432901.340402007</v>
      </c>
      <c r="F123" s="24">
        <f>+F126+F129+F132</f>
        <v>40210967.035186678</v>
      </c>
      <c r="G123" s="24">
        <f t="shared" ref="G123:R123" si="52">+G126+G129+G132</f>
        <v>20671016.959422141</v>
      </c>
      <c r="H123" s="24">
        <f t="shared" si="52"/>
        <v>88445.888796237821</v>
      </c>
      <c r="I123" s="24">
        <f t="shared" si="52"/>
        <v>931796.12421952013</v>
      </c>
      <c r="J123" s="24">
        <f t="shared" si="52"/>
        <v>530675.33277742728</v>
      </c>
      <c r="K123" s="24">
        <f t="shared" si="52"/>
        <v>0</v>
      </c>
      <c r="L123" s="24">
        <f t="shared" si="52"/>
        <v>0</v>
      </c>
      <c r="M123" s="24">
        <f t="shared" si="52"/>
        <v>0</v>
      </c>
      <c r="N123" s="24">
        <f t="shared" si="52"/>
        <v>0</v>
      </c>
      <c r="O123" s="24">
        <f t="shared" si="52"/>
        <v>0</v>
      </c>
      <c r="P123" s="24">
        <f t="shared" si="52"/>
        <v>0</v>
      </c>
      <c r="Q123" s="24">
        <f t="shared" si="52"/>
        <v>0</v>
      </c>
      <c r="R123" s="24">
        <f t="shared" si="52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260</v>
      </c>
      <c r="D124" s="45" t="s">
        <v>22</v>
      </c>
      <c r="E124" s="47">
        <f>SUM(F124:S124)</f>
        <v>0.99999999999999989</v>
      </c>
      <c r="F124" s="47">
        <f t="shared" ref="F124:R124" si="53">IF($E123=0,0,F123/$E123)</f>
        <v>0.64406692900502893</v>
      </c>
      <c r="G124" s="47">
        <f t="shared" si="53"/>
        <v>0.33109172432525369</v>
      </c>
      <c r="H124" s="47">
        <f t="shared" si="53"/>
        <v>1.4166551112850831E-3</v>
      </c>
      <c r="I124" s="47">
        <f t="shared" si="53"/>
        <v>1.4924760890721729E-2</v>
      </c>
      <c r="J124" s="47">
        <f t="shared" si="53"/>
        <v>8.4999306677105042E-3</v>
      </c>
      <c r="K124" s="47">
        <f t="shared" si="53"/>
        <v>0</v>
      </c>
      <c r="L124" s="47">
        <f t="shared" si="53"/>
        <v>0</v>
      </c>
      <c r="M124" s="47">
        <f t="shared" si="53"/>
        <v>0</v>
      </c>
      <c r="N124" s="47">
        <f t="shared" si="53"/>
        <v>0</v>
      </c>
      <c r="O124" s="47">
        <f t="shared" si="53"/>
        <v>0</v>
      </c>
      <c r="P124" s="47">
        <f t="shared" si="53"/>
        <v>0</v>
      </c>
      <c r="Q124" s="47">
        <f t="shared" si="53"/>
        <v>0</v>
      </c>
      <c r="R124" s="47">
        <f t="shared" si="53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62432901.340402007</v>
      </c>
      <c r="F126" s="40">
        <f>+SUM('Plant Alloc.'!J84:J86)-SUM('Dep.Res. Alloc.'!J84:J86)</f>
        <v>40210967.035186678</v>
      </c>
      <c r="G126" s="40">
        <f>+SUM('Plant Alloc.'!K84:K86)-SUM('Dep.Res. Alloc.'!K84:K86)</f>
        <v>20671016.959422141</v>
      </c>
      <c r="H126" s="40">
        <f>+SUM('Plant Alloc.'!L84:L86)-SUM('Dep.Res. Alloc.'!L84:L86)</f>
        <v>88445.888796237821</v>
      </c>
      <c r="I126" s="40">
        <f>+SUM('Plant Alloc.'!M84:M86)-SUM('Dep.Res. Alloc.'!M84:M86)</f>
        <v>931796.12421952013</v>
      </c>
      <c r="J126" s="40">
        <f>+SUM('Plant Alloc.'!N84:N86)-SUM('Dep.Res. Alloc.'!N84:N86)</f>
        <v>530675.33277742728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261</v>
      </c>
      <c r="D127" s="45" t="s">
        <v>22</v>
      </c>
      <c r="E127" s="47">
        <f>SUM(F127:S127)</f>
        <v>0.99999999999999989</v>
      </c>
      <c r="F127" s="47">
        <f t="shared" ref="F127:R127" si="54">IF($E126=0,0,F126/$E126)</f>
        <v>0.64406692900502893</v>
      </c>
      <c r="G127" s="47">
        <f t="shared" si="54"/>
        <v>0.33109172432525369</v>
      </c>
      <c r="H127" s="47">
        <f t="shared" si="54"/>
        <v>1.4166551112850831E-3</v>
      </c>
      <c r="I127" s="47">
        <f t="shared" si="54"/>
        <v>1.4924760890721729E-2</v>
      </c>
      <c r="J127" s="47">
        <f t="shared" si="54"/>
        <v>8.4999306677105042E-3</v>
      </c>
      <c r="K127" s="47">
        <f t="shared" si="54"/>
        <v>0</v>
      </c>
      <c r="L127" s="47">
        <f t="shared" si="54"/>
        <v>0</v>
      </c>
      <c r="M127" s="47">
        <f t="shared" si="54"/>
        <v>0</v>
      </c>
      <c r="N127" s="47">
        <f t="shared" si="54"/>
        <v>0</v>
      </c>
      <c r="O127" s="47">
        <f t="shared" si="54"/>
        <v>0</v>
      </c>
      <c r="P127" s="47">
        <f t="shared" si="54"/>
        <v>0</v>
      </c>
      <c r="Q127" s="47">
        <f t="shared" si="54"/>
        <v>0</v>
      </c>
      <c r="R127" s="47">
        <f t="shared" si="54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262</v>
      </c>
      <c r="D130" s="45" t="s">
        <v>22</v>
      </c>
      <c r="E130" s="47">
        <f>SUM(F130:S130)</f>
        <v>0</v>
      </c>
      <c r="F130" s="47">
        <f t="shared" ref="F130:R130" si="55">IF($E129=0,0,F129/$E129)</f>
        <v>0</v>
      </c>
      <c r="G130" s="47">
        <f t="shared" si="55"/>
        <v>0</v>
      </c>
      <c r="H130" s="47">
        <f t="shared" si="55"/>
        <v>0</v>
      </c>
      <c r="I130" s="47">
        <f t="shared" si="55"/>
        <v>0</v>
      </c>
      <c r="J130" s="47">
        <f t="shared" si="55"/>
        <v>0</v>
      </c>
      <c r="K130" s="47">
        <f t="shared" si="55"/>
        <v>0</v>
      </c>
      <c r="L130" s="47">
        <f t="shared" si="55"/>
        <v>0</v>
      </c>
      <c r="M130" s="47">
        <f t="shared" si="55"/>
        <v>0</v>
      </c>
      <c r="N130" s="47">
        <f t="shared" si="55"/>
        <v>0</v>
      </c>
      <c r="O130" s="47">
        <f t="shared" si="55"/>
        <v>0</v>
      </c>
      <c r="P130" s="47">
        <f t="shared" si="55"/>
        <v>0</v>
      </c>
      <c r="Q130" s="47">
        <f t="shared" si="55"/>
        <v>0</v>
      </c>
      <c r="R130" s="47">
        <f t="shared" si="55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263</v>
      </c>
      <c r="D133" s="45" t="s">
        <v>22</v>
      </c>
      <c r="E133" s="47">
        <f>SUM(F133:S133)</f>
        <v>0</v>
      </c>
      <c r="F133" s="47">
        <f t="shared" ref="F133:R133" si="56">IF($E132=0,0,F132/$E132)</f>
        <v>0</v>
      </c>
      <c r="G133" s="47">
        <f t="shared" si="56"/>
        <v>0</v>
      </c>
      <c r="H133" s="47">
        <f t="shared" si="56"/>
        <v>0</v>
      </c>
      <c r="I133" s="47">
        <f t="shared" si="56"/>
        <v>0</v>
      </c>
      <c r="J133" s="47">
        <f t="shared" si="56"/>
        <v>0</v>
      </c>
      <c r="K133" s="47">
        <f t="shared" si="56"/>
        <v>0</v>
      </c>
      <c r="L133" s="47">
        <f t="shared" si="56"/>
        <v>0</v>
      </c>
      <c r="M133" s="47">
        <f t="shared" si="56"/>
        <v>0</v>
      </c>
      <c r="N133" s="47">
        <f t="shared" si="56"/>
        <v>0</v>
      </c>
      <c r="O133" s="47">
        <f t="shared" si="56"/>
        <v>0</v>
      </c>
      <c r="P133" s="47">
        <f t="shared" si="56"/>
        <v>0</v>
      </c>
      <c r="Q133" s="47">
        <f t="shared" si="56"/>
        <v>0</v>
      </c>
      <c r="R133" s="47">
        <f t="shared" si="56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102494521.20874596</v>
      </c>
      <c r="F135" s="24">
        <f>+F138+F141+F144</f>
        <v>91248257.31241256</v>
      </c>
      <c r="G135" s="24">
        <f t="shared" ref="G135:R135" si="57">+G138+G141+G144</f>
        <v>11125816.411454836</v>
      </c>
      <c r="H135" s="24">
        <f t="shared" si="57"/>
        <v>6868.8927119497857</v>
      </c>
      <c r="I135" s="24">
        <f t="shared" si="57"/>
        <v>72365.235894907615</v>
      </c>
      <c r="J135" s="24">
        <f t="shared" si="57"/>
        <v>41213.356271698729</v>
      </c>
      <c r="K135" s="24">
        <f t="shared" si="57"/>
        <v>0</v>
      </c>
      <c r="L135" s="24">
        <f t="shared" si="57"/>
        <v>0</v>
      </c>
      <c r="M135" s="24">
        <f t="shared" si="57"/>
        <v>0</v>
      </c>
      <c r="N135" s="24">
        <f t="shared" si="57"/>
        <v>0</v>
      </c>
      <c r="O135" s="24">
        <f t="shared" si="57"/>
        <v>0</v>
      </c>
      <c r="P135" s="24">
        <f t="shared" si="57"/>
        <v>0</v>
      </c>
      <c r="Q135" s="24">
        <f t="shared" si="57"/>
        <v>0</v>
      </c>
      <c r="R135" s="24">
        <f t="shared" si="57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264</v>
      </c>
      <c r="D136" s="45" t="s">
        <v>22</v>
      </c>
      <c r="E136" s="47">
        <f>SUM(F136:S136)</f>
        <v>1</v>
      </c>
      <c r="F136" s="47">
        <f t="shared" ref="F136:R136" si="58">IF($E135=0,0,F135/$E135)</f>
        <v>0.89027448722426206</v>
      </c>
      <c r="G136" s="47">
        <f t="shared" si="58"/>
        <v>0.10855035254806829</v>
      </c>
      <c r="H136" s="47">
        <f t="shared" si="58"/>
        <v>6.7017169610073327E-5</v>
      </c>
      <c r="I136" s="47">
        <f t="shared" si="58"/>
        <v>7.0604004039908253E-4</v>
      </c>
      <c r="J136" s="47">
        <f t="shared" si="58"/>
        <v>4.0210301766044012E-4</v>
      </c>
      <c r="K136" s="47">
        <f t="shared" si="58"/>
        <v>0</v>
      </c>
      <c r="L136" s="47">
        <f t="shared" si="58"/>
        <v>0</v>
      </c>
      <c r="M136" s="47">
        <f t="shared" si="58"/>
        <v>0</v>
      </c>
      <c r="N136" s="47">
        <f t="shared" si="58"/>
        <v>0</v>
      </c>
      <c r="O136" s="47">
        <f t="shared" si="58"/>
        <v>0</v>
      </c>
      <c r="P136" s="47">
        <f t="shared" si="58"/>
        <v>0</v>
      </c>
      <c r="Q136" s="47">
        <f t="shared" si="58"/>
        <v>0</v>
      </c>
      <c r="R136" s="47">
        <f t="shared" si="58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102494521.20874596</v>
      </c>
      <c r="F138" s="40">
        <f>+'Plant Alloc.'!J83-'Dep.Res. Alloc.'!J83</f>
        <v>91248257.31241256</v>
      </c>
      <c r="G138" s="40">
        <f>+'Plant Alloc.'!K83-'Dep.Res. Alloc.'!K83</f>
        <v>11125816.411454836</v>
      </c>
      <c r="H138" s="40">
        <f>+'Plant Alloc.'!L83-'Dep.Res. Alloc.'!L83</f>
        <v>6868.8927119497857</v>
      </c>
      <c r="I138" s="40">
        <f>+'Plant Alloc.'!M83-'Dep.Res. Alloc.'!M83</f>
        <v>72365.235894907615</v>
      </c>
      <c r="J138" s="40">
        <f>+'Plant Alloc.'!N83-'Dep.Res. Alloc.'!N83</f>
        <v>41213.356271698729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265</v>
      </c>
      <c r="D139" s="45" t="s">
        <v>22</v>
      </c>
      <c r="E139" s="47">
        <f>SUM(F139:S139)</f>
        <v>1</v>
      </c>
      <c r="F139" s="47">
        <f t="shared" ref="F139:R139" si="59">IF($E138=0,0,F138/$E138)</f>
        <v>0.89027448722426206</v>
      </c>
      <c r="G139" s="47">
        <f t="shared" si="59"/>
        <v>0.10855035254806829</v>
      </c>
      <c r="H139" s="47">
        <f t="shared" si="59"/>
        <v>6.7017169610073327E-5</v>
      </c>
      <c r="I139" s="47">
        <f t="shared" si="59"/>
        <v>7.0604004039908253E-4</v>
      </c>
      <c r="J139" s="47">
        <f t="shared" si="59"/>
        <v>4.0210301766044012E-4</v>
      </c>
      <c r="K139" s="47">
        <f t="shared" si="59"/>
        <v>0</v>
      </c>
      <c r="L139" s="47">
        <f t="shared" si="59"/>
        <v>0</v>
      </c>
      <c r="M139" s="47">
        <f t="shared" si="59"/>
        <v>0</v>
      </c>
      <c r="N139" s="47">
        <f t="shared" si="59"/>
        <v>0</v>
      </c>
      <c r="O139" s="47">
        <f t="shared" si="59"/>
        <v>0</v>
      </c>
      <c r="P139" s="47">
        <f t="shared" si="59"/>
        <v>0</v>
      </c>
      <c r="Q139" s="47">
        <f t="shared" si="59"/>
        <v>0</v>
      </c>
      <c r="R139" s="47">
        <f t="shared" si="59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266</v>
      </c>
      <c r="D142" s="45" t="s">
        <v>22</v>
      </c>
      <c r="E142" s="47">
        <f>SUM(F142:S142)</f>
        <v>0</v>
      </c>
      <c r="F142" s="47">
        <f t="shared" ref="F142:R142" si="60">IF($E141=0,0,F141/$E141)</f>
        <v>0</v>
      </c>
      <c r="G142" s="47">
        <f t="shared" si="60"/>
        <v>0</v>
      </c>
      <c r="H142" s="47">
        <f t="shared" si="60"/>
        <v>0</v>
      </c>
      <c r="I142" s="47">
        <f t="shared" si="60"/>
        <v>0</v>
      </c>
      <c r="J142" s="47">
        <f t="shared" si="60"/>
        <v>0</v>
      </c>
      <c r="K142" s="47">
        <f t="shared" si="60"/>
        <v>0</v>
      </c>
      <c r="L142" s="47">
        <f t="shared" si="60"/>
        <v>0</v>
      </c>
      <c r="M142" s="47">
        <f t="shared" si="60"/>
        <v>0</v>
      </c>
      <c r="N142" s="47">
        <f t="shared" si="60"/>
        <v>0</v>
      </c>
      <c r="O142" s="47">
        <f t="shared" si="60"/>
        <v>0</v>
      </c>
      <c r="P142" s="47">
        <f t="shared" si="60"/>
        <v>0</v>
      </c>
      <c r="Q142" s="47">
        <f t="shared" si="60"/>
        <v>0</v>
      </c>
      <c r="R142" s="47">
        <f t="shared" si="60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267</v>
      </c>
      <c r="D145" s="45" t="s">
        <v>22</v>
      </c>
      <c r="E145" s="47">
        <f>SUM(F145:S145)</f>
        <v>0</v>
      </c>
      <c r="F145" s="47">
        <f t="shared" ref="F145:R145" si="61">IF($E144=0,0,F144/$E144)</f>
        <v>0</v>
      </c>
      <c r="G145" s="47">
        <f t="shared" si="61"/>
        <v>0</v>
      </c>
      <c r="H145" s="47">
        <f t="shared" si="61"/>
        <v>0</v>
      </c>
      <c r="I145" s="47">
        <f t="shared" si="61"/>
        <v>0</v>
      </c>
      <c r="J145" s="47">
        <f t="shared" si="61"/>
        <v>0</v>
      </c>
      <c r="K145" s="47">
        <f t="shared" si="61"/>
        <v>0</v>
      </c>
      <c r="L145" s="47">
        <f t="shared" si="61"/>
        <v>0</v>
      </c>
      <c r="M145" s="47">
        <f t="shared" si="61"/>
        <v>0</v>
      </c>
      <c r="N145" s="47">
        <f t="shared" si="61"/>
        <v>0</v>
      </c>
      <c r="O145" s="47">
        <f t="shared" si="61"/>
        <v>0</v>
      </c>
      <c r="P145" s="47">
        <f t="shared" si="61"/>
        <v>0</v>
      </c>
      <c r="Q145" s="47">
        <f t="shared" si="61"/>
        <v>0</v>
      </c>
      <c r="R145" s="47">
        <f t="shared" si="61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37" t="s">
        <v>146</v>
      </c>
      <c r="D147" s="45" t="s">
        <v>60</v>
      </c>
      <c r="E147" s="42">
        <f>SUM(F147:S147)</f>
        <v>8680982.5517357495</v>
      </c>
      <c r="F147" s="24">
        <f>+F150+F153+F156</f>
        <v>5229825.987869449</v>
      </c>
      <c r="G147" s="24">
        <f t="shared" ref="G147:R147" si="62">+G150+G153+G156</f>
        <v>2061476.6540203614</v>
      </c>
      <c r="H147" s="24">
        <f t="shared" si="62"/>
        <v>20323.205695175377</v>
      </c>
      <c r="I147" s="24">
        <f t="shared" si="62"/>
        <v>699129.50881956471</v>
      </c>
      <c r="J147" s="24">
        <f t="shared" si="62"/>
        <v>670227.19533119944</v>
      </c>
      <c r="K147" s="24">
        <f t="shared" si="62"/>
        <v>0</v>
      </c>
      <c r="L147" s="24">
        <f t="shared" si="62"/>
        <v>0</v>
      </c>
      <c r="M147" s="24">
        <f t="shared" si="62"/>
        <v>0</v>
      </c>
      <c r="N147" s="24">
        <f t="shared" si="62"/>
        <v>0</v>
      </c>
      <c r="O147" s="24">
        <f t="shared" si="62"/>
        <v>0</v>
      </c>
      <c r="P147" s="24">
        <f t="shared" si="62"/>
        <v>0</v>
      </c>
      <c r="Q147" s="24">
        <f t="shared" si="62"/>
        <v>0</v>
      </c>
      <c r="R147" s="24">
        <f t="shared" si="62"/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17</v>
      </c>
      <c r="B148" s="44"/>
      <c r="C148" s="49" t="s">
        <v>268</v>
      </c>
      <c r="D148" s="45" t="s">
        <v>22</v>
      </c>
      <c r="E148" s="47">
        <f>SUM(F148:S148)</f>
        <v>1</v>
      </c>
      <c r="F148" s="47">
        <f t="shared" ref="F148:M148" si="63">IF($E147=0,0,F147/$E147)</f>
        <v>0.6024463194922276</v>
      </c>
      <c r="G148" s="47">
        <f t="shared" si="63"/>
        <v>0.23747042938223303</v>
      </c>
      <c r="H148" s="47">
        <f t="shared" si="63"/>
        <v>2.3411181365768073E-3</v>
      </c>
      <c r="I148" s="47">
        <f t="shared" si="63"/>
        <v>8.053575786530924E-2</v>
      </c>
      <c r="J148" s="47">
        <f t="shared" si="63"/>
        <v>7.7206375123653317E-2</v>
      </c>
      <c r="K148" s="47">
        <f t="shared" si="63"/>
        <v>0</v>
      </c>
      <c r="L148" s="47">
        <f t="shared" si="63"/>
        <v>0</v>
      </c>
      <c r="M148" s="47">
        <f t="shared" si="63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3340439.9958550949</v>
      </c>
      <c r="F150" s="42">
        <f>+'O and M Alloc.'!J130+'O and M Alloc.'!J133+'O and M Alloc.'!J134+'O and M Alloc.'!J137+'O and M Alloc.'!J145+'O and M Alloc.'!J152+'O and M Alloc.'!J161+'O and M Alloc.'!J165+'O and M Alloc.'!J166</f>
        <v>2586515.4432968209</v>
      </c>
      <c r="G150" s="42">
        <f>+'O and M Alloc.'!K130+'O and M Alloc.'!K133+'O and M Alloc.'!K134+'O and M Alloc.'!K137+'O and M Alloc.'!K145+'O and M Alloc.'!K152+'O and M Alloc.'!K161+'O and M Alloc.'!K165+'O and M Alloc.'!K166</f>
        <v>716828.9572558311</v>
      </c>
      <c r="H150" s="42">
        <f>+'O and M Alloc.'!L130+'O and M Alloc.'!L133+'O and M Alloc.'!L134+'O and M Alloc.'!L137+'O and M Alloc.'!L145+'O and M Alloc.'!L152+'O and M Alloc.'!L161+'O and M Alloc.'!L165+'O and M Alloc.'!L166</f>
        <v>2115.4917802999439</v>
      </c>
      <c r="I150" s="42">
        <f>+'O and M Alloc.'!M130+'O and M Alloc.'!M133+'O and M Alloc.'!M134+'O and M Alloc.'!M137+'O and M Alloc.'!M145+'O and M Alloc.'!M152+'O and M Alloc.'!M161+'O and M Alloc.'!M165+'O and M Alloc.'!M166</f>
        <v>22287.1528403431</v>
      </c>
      <c r="J150" s="42">
        <f>+'O and M Alloc.'!N130+'O and M Alloc.'!N133+'O and M Alloc.'!N134+'O and M Alloc.'!N137+'O and M Alloc.'!N145+'O and M Alloc.'!N152+'O and M Alloc.'!N161+'O and M Alloc.'!N165+'O and M Alloc.'!N166</f>
        <v>12692.950681799673</v>
      </c>
      <c r="K150" s="42">
        <f>+'O and M Alloc.'!O130+'O and M Alloc.'!O133+'O and M Alloc.'!O134+'O and M Alloc.'!O137+'O and M Alloc.'!O145+'O and M Alloc.'!O152+'O and M Alloc.'!O161+'O and M Alloc.'!O165+'O and M Alloc.'!O166</f>
        <v>0</v>
      </c>
      <c r="L150" s="42">
        <f>+'O and M Alloc.'!P130+'O and M Alloc.'!P133+'O and M Alloc.'!P134+'O and M Alloc.'!P137+'O and M Alloc.'!P145+'O and M Alloc.'!P152+'O and M Alloc.'!P161+'O and M Alloc.'!P165+'O and M Alloc.'!P166</f>
        <v>0</v>
      </c>
      <c r="M150" s="42">
        <f>+'O and M Alloc.'!Q130+'O and M Alloc.'!Q133+'O and M Alloc.'!Q134+'O and M Alloc.'!Q137+'O and M Alloc.'!Q145+'O and M Alloc.'!Q152+'O and M Alloc.'!Q161+'O and M Alloc.'!Q165+'O and M Alloc.'!Q166</f>
        <v>0</v>
      </c>
      <c r="N150" s="42">
        <f>+'O and M Alloc.'!R130+'O and M Alloc.'!R133+'O and M Alloc.'!R134+'O and M Alloc.'!R137+'O and M Alloc.'!R145+'O and M Alloc.'!R152+'O and M Alloc.'!R161+'O and M Alloc.'!R165+'O and M Alloc.'!R166</f>
        <v>0</v>
      </c>
      <c r="O150" s="42">
        <f>+'O and M Alloc.'!S130+'O and M Alloc.'!S133+'O and M Alloc.'!S134+'O and M Alloc.'!S137+'O and M Alloc.'!S145+'O and M Alloc.'!S152+'O and M Alloc.'!S161+'O and M Alloc.'!S165+'O and M Alloc.'!S166</f>
        <v>0</v>
      </c>
      <c r="P150" s="42">
        <f>+'O and M Alloc.'!T130+'O and M Alloc.'!T133+'O and M Alloc.'!T134+'O and M Alloc.'!T137+'O and M Alloc.'!T145+'O and M Alloc.'!T152+'O and M Alloc.'!T161+'O and M Alloc.'!T165+'O and M Alloc.'!T166</f>
        <v>0</v>
      </c>
      <c r="Q150" s="42">
        <f>+'O and M Alloc.'!U130+'O and M Alloc.'!U133+'O and M Alloc.'!U134+'O and M Alloc.'!U137+'O and M Alloc.'!U145+'O and M Alloc.'!U152+'O and M Alloc.'!U161+'O and M Alloc.'!U165+'O and M Alloc.'!U166</f>
        <v>0</v>
      </c>
      <c r="R150" s="42">
        <f>+'O and M Alloc.'!V130+'O and M Alloc.'!V133+'O and M Alloc.'!V134+'O and M Alloc.'!V137+'O and M Alloc.'!V145+'O and M Alloc.'!V152+'O and M Alloc.'!V161+'O and M Alloc.'!V165+'O and M Alloc.'!V166</f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17.2</v>
      </c>
      <c r="B151" s="44"/>
      <c r="C151" s="49" t="s">
        <v>270</v>
      </c>
      <c r="D151" s="45" t="s">
        <v>22</v>
      </c>
      <c r="E151" s="47">
        <f>SUM(F151:S151)</f>
        <v>0.99999999999999989</v>
      </c>
      <c r="F151" s="47">
        <f t="shared" ref="F151:M151" si="64">IF($E150=0,0,F150/$E150)</f>
        <v>0.77430381821144423</v>
      </c>
      <c r="G151" s="47">
        <f t="shared" si="64"/>
        <v>0.21459117904985306</v>
      </c>
      <c r="H151" s="47">
        <f t="shared" si="64"/>
        <v>6.3329734493806249E-4</v>
      </c>
      <c r="I151" s="47">
        <f t="shared" si="64"/>
        <v>6.6719213241362161E-3</v>
      </c>
      <c r="J151" s="47">
        <f t="shared" si="64"/>
        <v>3.7997840696283778E-3</v>
      </c>
      <c r="K151" s="47">
        <f t="shared" si="64"/>
        <v>0</v>
      </c>
      <c r="L151" s="47">
        <f t="shared" si="64"/>
        <v>0</v>
      </c>
      <c r="M151" s="47">
        <f t="shared" si="64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5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5335595.0987804011</v>
      </c>
      <c r="F153" s="42">
        <f>+'O and M Alloc.'!J298+'O and M Alloc.'!J301+'O and M Alloc.'!J302+'O and M Alloc.'!J305+'O and M Alloc.'!J313+'O and M Alloc.'!J320+'O and M Alloc.'!J329+'O and M Alloc.'!J333+'O and M Alloc.'!J334</f>
        <v>2641773.6588149811</v>
      </c>
      <c r="G153" s="42">
        <f>+'O and M Alloc.'!K298+'O and M Alloc.'!K301+'O and M Alloc.'!K302+'O and M Alloc.'!K305+'O and M Alloc.'!K313+'O and M Alloc.'!K320+'O and M Alloc.'!K329+'O and M Alloc.'!K333+'O and M Alloc.'!K334</f>
        <v>1343665.8089786621</v>
      </c>
      <c r="H153" s="42">
        <f>+'O and M Alloc.'!L298+'O and M Alloc.'!L301+'O and M Alloc.'!L302+'O and M Alloc.'!L305+'O and M Alloc.'!L313+'O and M Alloc.'!L320+'O and M Alloc.'!L329+'O and M Alloc.'!L333+'O and M Alloc.'!L334</f>
        <v>18144.360302819226</v>
      </c>
      <c r="I153" s="42">
        <f>+'O and M Alloc.'!M298+'O and M Alloc.'!M301+'O and M Alloc.'!M302+'O and M Alloc.'!M305+'O and M Alloc.'!M313+'O and M Alloc.'!M320+'O and M Alloc.'!M329+'O and M Alloc.'!M333+'O and M Alloc.'!M334</f>
        <v>675738.35455669172</v>
      </c>
      <c r="J153" s="42">
        <f>+'O and M Alloc.'!N298+'O and M Alloc.'!N301+'O and M Alloc.'!N302+'O and M Alloc.'!N305+'O and M Alloc.'!N313+'O and M Alloc.'!N320+'O and M Alloc.'!N329+'O and M Alloc.'!N333+'O and M Alloc.'!N334</f>
        <v>656272.91612724715</v>
      </c>
      <c r="K153" s="42">
        <f>+'O and M Alloc.'!O298+'O and M Alloc.'!O301+'O and M Alloc.'!O302+'O and M Alloc.'!O305+'O and M Alloc.'!O313+'O and M Alloc.'!O320+'O and M Alloc.'!O329+'O and M Alloc.'!O333+'O and M Alloc.'!O334</f>
        <v>0</v>
      </c>
      <c r="L153" s="42">
        <f>+'O and M Alloc.'!P298+'O and M Alloc.'!P301+'O and M Alloc.'!P302+'O and M Alloc.'!P305+'O and M Alloc.'!P313+'O and M Alloc.'!P320+'O and M Alloc.'!P329+'O and M Alloc.'!P333+'O and M Alloc.'!P334</f>
        <v>0</v>
      </c>
      <c r="M153" s="42">
        <f>+'O and M Alloc.'!Q298+'O and M Alloc.'!Q301+'O and M Alloc.'!Q302+'O and M Alloc.'!Q305+'O and M Alloc.'!Q313+'O and M Alloc.'!Q320+'O and M Alloc.'!Q329+'O and M Alloc.'!Q333+'O and M Alloc.'!Q334</f>
        <v>0</v>
      </c>
      <c r="N153" s="42">
        <f>+'O and M Alloc.'!R298+'O and M Alloc.'!R301+'O and M Alloc.'!R302+'O and M Alloc.'!R305+'O and M Alloc.'!R313+'O and M Alloc.'!R320+'O and M Alloc.'!R329+'O and M Alloc.'!R333+'O and M Alloc.'!R334</f>
        <v>0</v>
      </c>
      <c r="O153" s="42">
        <f>+'O and M Alloc.'!S298+'O and M Alloc.'!S301+'O and M Alloc.'!S302+'O and M Alloc.'!S305+'O and M Alloc.'!S313+'O and M Alloc.'!S320+'O and M Alloc.'!S329+'O and M Alloc.'!S333+'O and M Alloc.'!S334</f>
        <v>0</v>
      </c>
      <c r="P153" s="42">
        <f>+'O and M Alloc.'!T298+'O and M Alloc.'!T301+'O and M Alloc.'!T302+'O and M Alloc.'!T305+'O and M Alloc.'!T313+'O and M Alloc.'!T320+'O and M Alloc.'!T329+'O and M Alloc.'!T333+'O and M Alloc.'!T334</f>
        <v>0</v>
      </c>
      <c r="Q153" s="42">
        <f>+'O and M Alloc.'!U298+'O and M Alloc.'!U301+'O and M Alloc.'!U302+'O and M Alloc.'!U305+'O and M Alloc.'!U313+'O and M Alloc.'!U320+'O and M Alloc.'!U329+'O and M Alloc.'!U333+'O and M Alloc.'!U334</f>
        <v>0</v>
      </c>
      <c r="R153" s="42">
        <f>+'O and M Alloc.'!V298+'O and M Alloc.'!V301+'O and M Alloc.'!V302+'O and M Alloc.'!V305+'O and M Alloc.'!V313+'O and M Alloc.'!V320+'O and M Alloc.'!V329+'O and M Alloc.'!V333+'O and M Alloc.'!V334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17.399999999999999</v>
      </c>
      <c r="B154" s="44"/>
      <c r="C154" s="49" t="s">
        <v>271</v>
      </c>
      <c r="D154" s="45" t="s">
        <v>22</v>
      </c>
      <c r="E154" s="47">
        <f>SUM(F154:S154)</f>
        <v>1</v>
      </c>
      <c r="F154" s="47">
        <f t="shared" ref="F154:M154" si="65">IF($E153=0,0,F153/$E153)</f>
        <v>0.49512258893461242</v>
      </c>
      <c r="G154" s="47">
        <f t="shared" si="65"/>
        <v>0.25183054262977983</v>
      </c>
      <c r="H154" s="47">
        <f t="shared" si="65"/>
        <v>3.4006254160790098E-3</v>
      </c>
      <c r="I154" s="47">
        <f t="shared" si="65"/>
        <v>0.12664723279154944</v>
      </c>
      <c r="J154" s="47">
        <f t="shared" si="65"/>
        <v>0.12299901022797938</v>
      </c>
      <c r="K154" s="47">
        <f t="shared" si="65"/>
        <v>0</v>
      </c>
      <c r="L154" s="47">
        <f t="shared" si="65"/>
        <v>0</v>
      </c>
      <c r="M154" s="47">
        <f t="shared" si="65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4947.4571002538305</v>
      </c>
      <c r="F156" s="24">
        <f>'O and M Alloc.'!J466+'O and M Alloc.'!J469+'O and M Alloc.'!J470+'O and M Alloc.'!J473+'O and M Alloc.'!J481+'O and M Alloc.'!J488+'O and M Alloc.'!J497+'O and M Alloc.'!J501+'O and M Alloc.'!J502</f>
        <v>1536.8857576470095</v>
      </c>
      <c r="G156" s="24">
        <f>'O and M Alloc.'!K466+'O and M Alloc.'!K469+'O and M Alloc.'!K470+'O and M Alloc.'!K473+'O and M Alloc.'!K481+'O and M Alloc.'!K488+'O and M Alloc.'!K497+'O and M Alloc.'!K501+'O and M Alloc.'!K502</f>
        <v>981.88778586806416</v>
      </c>
      <c r="H156" s="24">
        <f>'O and M Alloc.'!L466+'O and M Alloc.'!L469+'O and M Alloc.'!L470+'O and M Alloc.'!L473+'O and M Alloc.'!L481+'O and M Alloc.'!L488+'O and M Alloc.'!L497+'O and M Alloc.'!L501+'O and M Alloc.'!L502</f>
        <v>63.353612056207361</v>
      </c>
      <c r="I156" s="24">
        <f>'O and M Alloc.'!M466+'O and M Alloc.'!M469+'O and M Alloc.'!M470+'O and M Alloc.'!M473+'O and M Alloc.'!M481+'O and M Alloc.'!M488+'O and M Alloc.'!M497+'O and M Alloc.'!M501+'O and M Alloc.'!M502</f>
        <v>1104.001422529971</v>
      </c>
      <c r="J156" s="24">
        <f>'O and M Alloc.'!N466+'O and M Alloc.'!N469+'O and M Alloc.'!N470+'O and M Alloc.'!N473+'O and M Alloc.'!N481+'O and M Alloc.'!N488+'O and M Alloc.'!N497+'O and M Alloc.'!N501+'O and M Alloc.'!N502</f>
        <v>1261.328522152578</v>
      </c>
      <c r="K156" s="24">
        <f>'O and M Alloc.'!O466+'O and M Alloc.'!O469+'O and M Alloc.'!O470+'O and M Alloc.'!O473+'O and M Alloc.'!O481+'O and M Alloc.'!O488+'O and M Alloc.'!O497+'O and M Alloc.'!O501+'O and M Alloc.'!O502</f>
        <v>0</v>
      </c>
      <c r="L156" s="24">
        <f>'O and M Alloc.'!P466+'O and M Alloc.'!P469+'O and M Alloc.'!P470+'O and M Alloc.'!P473+'O and M Alloc.'!P481+'O and M Alloc.'!P488+'O and M Alloc.'!P497+'O and M Alloc.'!P501+'O and M Alloc.'!P502</f>
        <v>0</v>
      </c>
      <c r="M156" s="24">
        <f>'O and M Alloc.'!Q466+'O and M Alloc.'!Q469+'O and M Alloc.'!Q470+'O and M Alloc.'!Q473+'O and M Alloc.'!Q481+'O and M Alloc.'!Q488+'O and M Alloc.'!Q497+'O and M Alloc.'!Q501+'O and M Alloc.'!Q502</f>
        <v>0</v>
      </c>
      <c r="N156" s="24">
        <f>'O and M Alloc.'!R466+'O and M Alloc.'!R469+'O and M Alloc.'!R470+'O and M Alloc.'!R473+'O and M Alloc.'!R481+'O and M Alloc.'!R488+'O and M Alloc.'!R497+'O and M Alloc.'!R501+'O and M Alloc.'!R502</f>
        <v>0</v>
      </c>
      <c r="O156" s="24">
        <f>'O and M Alloc.'!S466+'O and M Alloc.'!S469+'O and M Alloc.'!S470+'O and M Alloc.'!S473+'O and M Alloc.'!S481+'O and M Alloc.'!S488+'O and M Alloc.'!S497+'O and M Alloc.'!S501+'O and M Alloc.'!S502</f>
        <v>0</v>
      </c>
      <c r="P156" s="24">
        <f>'O and M Alloc.'!T466+'O and M Alloc.'!T469+'O and M Alloc.'!T470+'O and M Alloc.'!T473+'O and M Alloc.'!T481+'O and M Alloc.'!T488+'O and M Alloc.'!T497+'O and M Alloc.'!T501+'O and M Alloc.'!T502</f>
        <v>0</v>
      </c>
      <c r="Q156" s="24">
        <f>'O and M Alloc.'!U466+'O and M Alloc.'!U469+'O and M Alloc.'!U470+'O and M Alloc.'!U473+'O and M Alloc.'!U481+'O and M Alloc.'!U488+'O and M Alloc.'!U497+'O and M Alloc.'!U501+'O and M Alloc.'!U502</f>
        <v>0</v>
      </c>
      <c r="R156" s="24">
        <f>'O and M Alloc.'!V466+'O and M Alloc.'!V469+'O and M Alloc.'!V470+'O and M Alloc.'!V473+'O and M Alloc.'!V481+'O and M Alloc.'!V488+'O and M Alloc.'!V497+'O and M Alloc.'!V501+'O and M Alloc.'!V502</f>
        <v>0</v>
      </c>
      <c r="S156" s="24"/>
      <c r="T156" s="42"/>
      <c r="U156" s="42"/>
      <c r="V156" s="42"/>
      <c r="W156" s="42"/>
      <c r="X156" s="42"/>
    </row>
    <row r="157" spans="1:24" s="29" customFormat="1">
      <c r="A157" s="43">
        <v>17.600000000000001</v>
      </c>
      <c r="B157" s="44"/>
      <c r="C157" s="49" t="s">
        <v>272</v>
      </c>
      <c r="D157" s="45" t="s">
        <v>22</v>
      </c>
      <c r="E157" s="47">
        <f>SUM(F157:S157)</f>
        <v>1</v>
      </c>
      <c r="F157" s="47">
        <f t="shared" ref="F157:M157" si="66">IF($E156=0,0,F156/$E156)</f>
        <v>0.31064155312598046</v>
      </c>
      <c r="G157" s="47">
        <f t="shared" si="66"/>
        <v>0.19846312276617581</v>
      </c>
      <c r="H157" s="47">
        <f t="shared" si="66"/>
        <v>1.2805287801880482E-2</v>
      </c>
      <c r="I157" s="47">
        <f t="shared" si="66"/>
        <v>0.22314522393197306</v>
      </c>
      <c r="J157" s="47">
        <f t="shared" si="66"/>
        <v>0.25494481237399008</v>
      </c>
      <c r="K157" s="47">
        <f t="shared" si="66"/>
        <v>0</v>
      </c>
      <c r="L157" s="47">
        <f t="shared" si="66"/>
        <v>0</v>
      </c>
      <c r="M157" s="47">
        <f t="shared" si="66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 ht="13.5" customHeight="1">
      <c r="A158" s="43"/>
      <c r="B158" s="44"/>
      <c r="C158" s="38"/>
      <c r="D158" s="44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1494120512.9114301</v>
      </c>
      <c r="F159" s="24">
        <v>961319271</v>
      </c>
      <c r="G159" s="24">
        <v>488286164</v>
      </c>
      <c r="H159" s="24">
        <v>44490351</v>
      </c>
      <c r="I159" s="24">
        <f>SUM('O and M Alloc.'!M108:M118)</f>
        <v>15754.454642076715</v>
      </c>
      <c r="J159" s="24">
        <f>SUM('O and M Alloc.'!N108:N118)</f>
        <v>8972.4567881345993</v>
      </c>
      <c r="K159" s="24">
        <f>SUM('O and M Alloc.'!O108:O118)</f>
        <v>0</v>
      </c>
      <c r="L159" s="24">
        <f>SUM('O and M Alloc.'!P108:P118)</f>
        <v>0</v>
      </c>
      <c r="M159" s="24">
        <f>SUM('O and M Alloc.'!Q108:Q118)</f>
        <v>0</v>
      </c>
      <c r="N159" s="24">
        <f>SUM('O and M Alloc.'!R108:R118)</f>
        <v>0</v>
      </c>
      <c r="O159" s="24">
        <f>SUM('O and M Alloc.'!S108:S118)</f>
        <v>0</v>
      </c>
      <c r="P159" s="24">
        <f>SUM('O and M Alloc.'!T108:T118)</f>
        <v>0</v>
      </c>
      <c r="Q159" s="24">
        <f>SUM('O and M Alloc.'!U108:U118)</f>
        <v>0</v>
      </c>
      <c r="R159" s="24">
        <f>SUM('O and M Alloc.'!V108:V118)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18</v>
      </c>
      <c r="B160" s="44"/>
      <c r="C160" s="46" t="s">
        <v>269</v>
      </c>
      <c r="D160" s="45" t="s">
        <v>22</v>
      </c>
      <c r="E160" s="47">
        <f>SUM(F160:S160)</f>
        <v>1</v>
      </c>
      <c r="F160" s="47">
        <f t="shared" ref="F160:M160" si="67">IF($E159=0,0,F159/$E159)</f>
        <v>0.64340142759085861</v>
      </c>
      <c r="G160" s="47">
        <f t="shared" si="67"/>
        <v>0.32680507347331028</v>
      </c>
      <c r="H160" s="47">
        <f t="shared" si="67"/>
        <v>2.9776949459924415E-2</v>
      </c>
      <c r="I160" s="47">
        <f t="shared" si="67"/>
        <v>1.0544299811116122E-5</v>
      </c>
      <c r="J160" s="47">
        <f t="shared" si="67"/>
        <v>6.0051760956356515E-6</v>
      </c>
      <c r="K160" s="47">
        <f t="shared" si="67"/>
        <v>0</v>
      </c>
      <c r="L160" s="47">
        <f t="shared" si="67"/>
        <v>0</v>
      </c>
      <c r="M160" s="47">
        <f t="shared" si="67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>
      <c r="A161" s="43"/>
      <c r="B161" s="44"/>
      <c r="C161" s="46"/>
      <c r="D161" s="45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87642068.670705587</v>
      </c>
      <c r="F162" s="24">
        <f>'Rev. Alloc.'!J16</f>
        <v>51334630.411812663</v>
      </c>
      <c r="G162" s="24">
        <f>'Rev. Alloc.'!K16</f>
        <v>20685196.55497038</v>
      </c>
      <c r="H162" s="24">
        <f>'Rev. Alloc.'!L16</f>
        <v>420153.23258701997</v>
      </c>
      <c r="I162" s="24">
        <f>'Rev. Alloc.'!M16</f>
        <v>7938799.7588450694</v>
      </c>
      <c r="J162" s="24">
        <f>'Rev. Alloc.'!N16</f>
        <v>7263288.7124904357</v>
      </c>
      <c r="K162" s="24">
        <f>'Rev. Alloc.'!O16</f>
        <v>0</v>
      </c>
      <c r="L162" s="24">
        <f>'Rev. Alloc.'!P16</f>
        <v>0</v>
      </c>
      <c r="M162" s="24">
        <f>'Rev. Alloc.'!Q16</f>
        <v>0</v>
      </c>
      <c r="N162" s="24">
        <f>'Rev. Alloc.'!R16</f>
        <v>0</v>
      </c>
      <c r="O162" s="24">
        <f>'Rev. Alloc.'!S16</f>
        <v>0</v>
      </c>
      <c r="P162" s="24">
        <f>'Rev. Alloc.'!T16</f>
        <v>0</v>
      </c>
      <c r="Q162" s="24">
        <f>'Rev. Alloc.'!U16</f>
        <v>0</v>
      </c>
      <c r="R162" s="24">
        <f>'Rev. Alloc.'!V16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18.2</v>
      </c>
      <c r="B163" s="44"/>
      <c r="C163" s="46" t="s">
        <v>273</v>
      </c>
      <c r="D163" s="45" t="s">
        <v>22</v>
      </c>
      <c r="E163" s="47">
        <f>SUM(F163:S163)</f>
        <v>0.99999999999999978</v>
      </c>
      <c r="F163" s="47">
        <f t="shared" ref="F163:R163" si="68">IF($E162=0,0,F162/$E162)</f>
        <v>0.58573047385143817</v>
      </c>
      <c r="G163" s="47">
        <f t="shared" si="68"/>
        <v>0.23601903593455933</v>
      </c>
      <c r="H163" s="47">
        <f t="shared" si="68"/>
        <v>4.7939675427521762E-3</v>
      </c>
      <c r="I163" s="47">
        <f t="shared" si="68"/>
        <v>9.058206725668741E-2</v>
      </c>
      <c r="J163" s="47">
        <f t="shared" si="68"/>
        <v>8.2874455414562731E-2</v>
      </c>
      <c r="K163" s="47">
        <f t="shared" si="68"/>
        <v>0</v>
      </c>
      <c r="L163" s="47">
        <f t="shared" si="68"/>
        <v>0</v>
      </c>
      <c r="M163" s="47">
        <f t="shared" si="68"/>
        <v>0</v>
      </c>
      <c r="N163" s="47">
        <f t="shared" si="68"/>
        <v>0</v>
      </c>
      <c r="O163" s="47">
        <f t="shared" si="68"/>
        <v>0</v>
      </c>
      <c r="P163" s="47">
        <f t="shared" si="68"/>
        <v>0</v>
      </c>
      <c r="Q163" s="47">
        <f t="shared" si="68"/>
        <v>0</v>
      </c>
      <c r="R163" s="47">
        <f t="shared" si="68"/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78709117.242809027</v>
      </c>
      <c r="F165" s="24">
        <f>+'Rev. Alloc.'!J18</f>
        <v>47043289.003379613</v>
      </c>
      <c r="G165" s="24">
        <f>+'Rev. Alloc.'!K18</f>
        <v>30226624.755945481</v>
      </c>
      <c r="H165" s="24">
        <f>+'Rev. Alloc.'!L18</f>
        <v>1439203.4834839478</v>
      </c>
      <c r="I165" s="24">
        <f>+'Rev. Alloc.'!M18</f>
        <v>0</v>
      </c>
      <c r="J165" s="24">
        <f>+'Rev. Alloc.'!N18</f>
        <v>0</v>
      </c>
      <c r="K165" s="24">
        <f>+'Rev. Alloc.'!O18</f>
        <v>0</v>
      </c>
      <c r="L165" s="24">
        <f>+'Rev. Alloc.'!P18</f>
        <v>0</v>
      </c>
      <c r="M165" s="24">
        <f>+'Rev. Alloc.'!Q18</f>
        <v>0</v>
      </c>
      <c r="N165" s="24">
        <f>+'Rev. Alloc.'!R18</f>
        <v>0</v>
      </c>
      <c r="O165" s="24">
        <f>+'Rev. Alloc.'!S18</f>
        <v>0</v>
      </c>
      <c r="P165" s="24">
        <f>+'Rev. Alloc.'!T18</f>
        <v>0</v>
      </c>
      <c r="Q165" s="24">
        <f>+'Rev. Alloc.'!U18</f>
        <v>0</v>
      </c>
      <c r="R165" s="24">
        <f>+'Rev. Alloc.'!V18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18.399999999999999</v>
      </c>
      <c r="B166" s="44"/>
      <c r="C166" s="80" t="s">
        <v>457</v>
      </c>
      <c r="D166" s="45" t="s">
        <v>22</v>
      </c>
      <c r="E166" s="47">
        <f>SUM(F166:S166)</f>
        <v>1</v>
      </c>
      <c r="F166" s="47">
        <f t="shared" ref="F166:R166" si="69">IF($E165=0,0,F165/$E165)</f>
        <v>0.5976853845057899</v>
      </c>
      <c r="G166" s="47">
        <f t="shared" si="69"/>
        <v>0.3840295230690956</v>
      </c>
      <c r="H166" s="47">
        <f t="shared" si="69"/>
        <v>1.8285092425114644E-2</v>
      </c>
      <c r="I166" s="47">
        <f t="shared" si="69"/>
        <v>0</v>
      </c>
      <c r="J166" s="47">
        <f t="shared" si="69"/>
        <v>0</v>
      </c>
      <c r="K166" s="47">
        <f t="shared" si="69"/>
        <v>0</v>
      </c>
      <c r="L166" s="47">
        <f t="shared" si="69"/>
        <v>0</v>
      </c>
      <c r="M166" s="47">
        <f t="shared" si="69"/>
        <v>0</v>
      </c>
      <c r="N166" s="47">
        <f t="shared" si="69"/>
        <v>0</v>
      </c>
      <c r="O166" s="47">
        <f t="shared" si="69"/>
        <v>0</v>
      </c>
      <c r="P166" s="47">
        <f t="shared" si="69"/>
        <v>0</v>
      </c>
      <c r="Q166" s="47">
        <f t="shared" si="69"/>
        <v>0</v>
      </c>
      <c r="R166" s="47">
        <f t="shared" si="69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38"/>
      <c r="D167" s="44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166351185.91351461</v>
      </c>
      <c r="F168" s="24">
        <f>+'Rev. Alloc.'!J21</f>
        <v>98377919.415192276</v>
      </c>
      <c r="G168" s="24">
        <f>+'Rev. Alloc.'!K21</f>
        <v>50911821.310915858</v>
      </c>
      <c r="H168" s="24">
        <f>+'Rev. Alloc.'!L21</f>
        <v>1859356.7160709677</v>
      </c>
      <c r="I168" s="24">
        <f>+'Rev. Alloc.'!M21</f>
        <v>7938799.7588450694</v>
      </c>
      <c r="J168" s="24">
        <f>+'Rev. Alloc.'!N21</f>
        <v>7263288.7124904357</v>
      </c>
      <c r="K168" s="24">
        <f>+'Rev. Alloc.'!O21</f>
        <v>0</v>
      </c>
      <c r="L168" s="24">
        <f>+'Rev. Alloc.'!P21</f>
        <v>0</v>
      </c>
      <c r="M168" s="24">
        <f>+'Rev. Alloc.'!Q21</f>
        <v>0</v>
      </c>
      <c r="N168" s="24">
        <f>+'Rev. Alloc.'!R21</f>
        <v>0</v>
      </c>
      <c r="O168" s="24">
        <f>+'Rev. Alloc.'!S21</f>
        <v>0</v>
      </c>
      <c r="P168" s="24">
        <f>+'Rev. Alloc.'!T21</f>
        <v>0</v>
      </c>
      <c r="Q168" s="24">
        <f>+'Rev. Alloc.'!U21</f>
        <v>0</v>
      </c>
      <c r="R168" s="24">
        <f>+'Rev. Alloc.'!V21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18.600000000000001</v>
      </c>
      <c r="B169" s="44"/>
      <c r="C169" s="80" t="s">
        <v>458</v>
      </c>
      <c r="D169" s="45" t="s">
        <v>22</v>
      </c>
      <c r="E169" s="47">
        <f>SUM(F169:S169)</f>
        <v>1</v>
      </c>
      <c r="F169" s="47">
        <f t="shared" ref="F169:R169" si="70">IF($E168=0,0,F168/$E168)</f>
        <v>0.59138694368153533</v>
      </c>
      <c r="G169" s="47">
        <f t="shared" si="70"/>
        <v>0.30605024563747163</v>
      </c>
      <c r="H169" s="47">
        <f t="shared" si="70"/>
        <v>1.1177297630073047E-2</v>
      </c>
      <c r="I169" s="47">
        <f t="shared" si="70"/>
        <v>4.7723132932592519E-2</v>
      </c>
      <c r="J169" s="47">
        <f t="shared" si="70"/>
        <v>4.366238011832746E-2</v>
      </c>
      <c r="K169" s="47">
        <f t="shared" si="70"/>
        <v>0</v>
      </c>
      <c r="L169" s="47">
        <f t="shared" si="70"/>
        <v>0</v>
      </c>
      <c r="M169" s="47">
        <f t="shared" si="70"/>
        <v>0</v>
      </c>
      <c r="N169" s="47">
        <f t="shared" si="70"/>
        <v>0</v>
      </c>
      <c r="O169" s="47">
        <f t="shared" si="70"/>
        <v>0</v>
      </c>
      <c r="P169" s="47">
        <f t="shared" si="70"/>
        <v>0</v>
      </c>
      <c r="Q169" s="47">
        <f t="shared" si="70"/>
        <v>0</v>
      </c>
      <c r="R169" s="47">
        <f t="shared" si="70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430095329.87132108</v>
      </c>
      <c r="F171" s="24">
        <f>+F174+F177+F180</f>
        <v>257700710.89654294</v>
      </c>
      <c r="G171" s="24">
        <f t="shared" ref="G171:R171" si="71">+G174+G177+G180</f>
        <v>101136391.28081322</v>
      </c>
      <c r="H171" s="24">
        <f t="shared" si="71"/>
        <v>1184610.662317072</v>
      </c>
      <c r="I171" s="24">
        <f t="shared" si="71"/>
        <v>35563363.964186512</v>
      </c>
      <c r="J171" s="24">
        <f t="shared" si="71"/>
        <v>34510253.067461357</v>
      </c>
      <c r="K171" s="24">
        <f t="shared" si="71"/>
        <v>0</v>
      </c>
      <c r="L171" s="24">
        <f t="shared" si="71"/>
        <v>0</v>
      </c>
      <c r="M171" s="24">
        <f t="shared" si="71"/>
        <v>0</v>
      </c>
      <c r="N171" s="24">
        <f t="shared" si="71"/>
        <v>0</v>
      </c>
      <c r="O171" s="24">
        <f t="shared" si="71"/>
        <v>0</v>
      </c>
      <c r="P171" s="24">
        <f t="shared" si="71"/>
        <v>0</v>
      </c>
      <c r="Q171" s="24">
        <f t="shared" si="71"/>
        <v>0</v>
      </c>
      <c r="R171" s="24">
        <f t="shared" si="71"/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19</v>
      </c>
      <c r="B172" s="44"/>
      <c r="C172" s="46" t="s">
        <v>12</v>
      </c>
      <c r="D172" s="45" t="s">
        <v>22</v>
      </c>
      <c r="E172" s="47">
        <f>SUM(F172:S172)</f>
        <v>0.99999999999999989</v>
      </c>
      <c r="F172" s="47">
        <f t="shared" ref="F172:R172" si="72">IF($E171=0,0,F171/$E171)</f>
        <v>0.59917114415923467</v>
      </c>
      <c r="G172" s="47">
        <f t="shared" si="72"/>
        <v>0.23514877808850401</v>
      </c>
      <c r="H172" s="47">
        <f t="shared" si="72"/>
        <v>2.7542978964023909E-3</v>
      </c>
      <c r="I172" s="47">
        <f t="shared" si="72"/>
        <v>8.2687166063455303E-2</v>
      </c>
      <c r="J172" s="47">
        <f t="shared" si="72"/>
        <v>8.0238613792403587E-2</v>
      </c>
      <c r="K172" s="47">
        <f t="shared" si="72"/>
        <v>0</v>
      </c>
      <c r="L172" s="47">
        <f t="shared" si="72"/>
        <v>0</v>
      </c>
      <c r="M172" s="47">
        <f t="shared" si="72"/>
        <v>0</v>
      </c>
      <c r="N172" s="47">
        <f t="shared" si="72"/>
        <v>0</v>
      </c>
      <c r="O172" s="47">
        <f t="shared" si="72"/>
        <v>0</v>
      </c>
      <c r="P172" s="47">
        <f t="shared" si="72"/>
        <v>0</v>
      </c>
      <c r="Q172" s="47">
        <f t="shared" si="72"/>
        <v>0</v>
      </c>
      <c r="R172" s="47">
        <f t="shared" si="72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9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161380949.80340314</v>
      </c>
      <c r="F174" s="40">
        <f>+'Plant Alloc.'!J274+'Plant Alloc.'!J276-'Dep.Res. Alloc.'!J270+'Oth. RB Alloc.'!I44</f>
        <v>126206483.02961791</v>
      </c>
      <c r="G174" s="40">
        <f>+'Plant Alloc.'!K274+'Plant Alloc.'!K276-'Dep.Res. Alloc.'!K270+'Oth. RB Alloc.'!J44</f>
        <v>33493267.486568842</v>
      </c>
      <c r="H174" s="40">
        <f>+'Plant Alloc.'!L274+'Plant Alloc.'!L276-'Dep.Res. Alloc.'!L270+'Oth. RB Alloc.'!K44</f>
        <v>96120.143411379104</v>
      </c>
      <c r="I174" s="40">
        <f>+'Plant Alloc.'!M274+'Plant Alloc.'!M276-'Dep.Res. Alloc.'!M270+'Oth. RB Alloc.'!L44</f>
        <v>1009913.7955991423</v>
      </c>
      <c r="J174" s="40">
        <f>+'Plant Alloc.'!N274+'Plant Alloc.'!N276-'Dep.Res. Alloc.'!N270+'Oth. RB Alloc.'!M44</f>
        <v>575165.34820590587</v>
      </c>
      <c r="K174" s="40">
        <f>+'Plant Alloc.'!O274+'Plant Alloc.'!O276-'Dep.Res. Alloc.'!O270+'Oth. RB Alloc.'!N44</f>
        <v>0</v>
      </c>
      <c r="L174" s="40">
        <f>+'Plant Alloc.'!P274+'Plant Alloc.'!P276-'Dep.Res. Alloc.'!P270+'Oth. RB Alloc.'!O44</f>
        <v>0</v>
      </c>
      <c r="M174" s="40">
        <f>+'Plant Alloc.'!Q274+'Plant Alloc.'!Q276-'Dep.Res. Alloc.'!Q270+'Oth. RB Alloc.'!P44</f>
        <v>0</v>
      </c>
      <c r="N174" s="40">
        <f>+'Plant Alloc.'!R274+'Plant Alloc.'!R276-'Dep.Res. Alloc.'!R270+'Oth. RB Alloc.'!Q44</f>
        <v>0</v>
      </c>
      <c r="O174" s="40">
        <f>+'Plant Alloc.'!S274+'Plant Alloc.'!S276-'Dep.Res. Alloc.'!S270+'Oth. RB Alloc.'!R44</f>
        <v>0</v>
      </c>
      <c r="P174" s="40">
        <f>+'Plant Alloc.'!T274+'Plant Alloc.'!T276-'Dep.Res. Alloc.'!T270+'Oth. RB Alloc.'!S44</f>
        <v>0</v>
      </c>
      <c r="Q174" s="40">
        <f>+'Plant Alloc.'!U274+'Plant Alloc.'!U276-'Dep.Res. Alloc.'!U270+'Oth. RB Alloc.'!T44</f>
        <v>0</v>
      </c>
      <c r="R174" s="40">
        <f>+'Plant Alloc.'!V274+'Plant Alloc.'!V276-'Dep.Res. Alloc.'!V270+'Oth. RB Alloc.'!U44</f>
        <v>0</v>
      </c>
      <c r="S174" s="37"/>
      <c r="T174" s="42"/>
      <c r="U174" s="42"/>
      <c r="V174" s="42"/>
      <c r="W174" s="42"/>
      <c r="X174" s="42"/>
    </row>
    <row r="175" spans="1:24" s="29" customFormat="1">
      <c r="A175" s="43">
        <v>19.2</v>
      </c>
      <c r="B175" s="44"/>
      <c r="C175" s="38" t="s">
        <v>275</v>
      </c>
      <c r="D175" s="45" t="s">
        <v>22</v>
      </c>
      <c r="E175" s="47">
        <f>SUM(F175:S175)</f>
        <v>1.0000000000000002</v>
      </c>
      <c r="F175" s="47">
        <f t="shared" ref="F175:R175" si="73">IF($E174=0,0,F174/$E174)</f>
        <v>0.78204077484588275</v>
      </c>
      <c r="G175" s="47">
        <f t="shared" si="73"/>
        <v>0.20754164309586032</v>
      </c>
      <c r="H175" s="47">
        <f t="shared" si="73"/>
        <v>5.9561022244864837E-4</v>
      </c>
      <c r="I175" s="47">
        <f t="shared" si="73"/>
        <v>6.2579492612321068E-3</v>
      </c>
      <c r="J175" s="47">
        <f t="shared" si="73"/>
        <v>3.5640225745763765E-3</v>
      </c>
      <c r="K175" s="47">
        <f t="shared" si="73"/>
        <v>0</v>
      </c>
      <c r="L175" s="47">
        <f t="shared" si="73"/>
        <v>0</v>
      </c>
      <c r="M175" s="47">
        <f t="shared" si="73"/>
        <v>0</v>
      </c>
      <c r="N175" s="47">
        <f t="shared" si="73"/>
        <v>0</v>
      </c>
      <c r="O175" s="47">
        <f t="shared" si="73"/>
        <v>0</v>
      </c>
      <c r="P175" s="47">
        <f t="shared" si="73"/>
        <v>0</v>
      </c>
      <c r="Q175" s="47">
        <f t="shared" si="73"/>
        <v>0</v>
      </c>
      <c r="R175" s="47">
        <f t="shared" si="73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252018865.09362265</v>
      </c>
      <c r="F177" s="37">
        <f>+'Plant Alloc.'!J545+'Plant Alloc.'!J547-'Dep.Res. Alloc.'!J535+'Oth. RB Alloc.'!I85</f>
        <v>124780232.94551727</v>
      </c>
      <c r="G177" s="37">
        <f>+'Plant Alloc.'!K545+'Plant Alloc.'!K547-'Dep.Res. Alloc.'!K535+'Oth. RB Alloc.'!J85</f>
        <v>63466047.549468279</v>
      </c>
      <c r="H177" s="37">
        <f>+'Plant Alloc.'!L545+'Plant Alloc.'!L547-'Dep.Res. Alloc.'!L535+'Oth. RB Alloc.'!K85</f>
        <v>857021.75796875986</v>
      </c>
      <c r="I177" s="37">
        <f>+'Plant Alloc.'!M545+'Plant Alloc.'!M547-'Dep.Res. Alloc.'!M535+'Oth. RB Alloc.'!L85</f>
        <v>31917491.87537412</v>
      </c>
      <c r="J177" s="37">
        <f>+'Plant Alloc.'!N545+'Plant Alloc.'!N547-'Dep.Res. Alloc.'!N535+'Oth. RB Alloc.'!M85</f>
        <v>30998070.965294249</v>
      </c>
      <c r="K177" s="37">
        <f>+'Plant Alloc.'!O545+'Plant Alloc.'!O547-'Dep.Res. Alloc.'!O535+'Oth. RB Alloc.'!N85</f>
        <v>0</v>
      </c>
      <c r="L177" s="37">
        <f>+'Plant Alloc.'!P545+'Plant Alloc.'!P547-'Dep.Res. Alloc.'!P535+'Oth. RB Alloc.'!O85</f>
        <v>0</v>
      </c>
      <c r="M177" s="37">
        <f>+'Plant Alloc.'!Q545+'Plant Alloc.'!Q547-'Dep.Res. Alloc.'!Q535+'Oth. RB Alloc.'!P85</f>
        <v>0</v>
      </c>
      <c r="N177" s="37">
        <f>+'Plant Alloc.'!R545+'Plant Alloc.'!R547-'Dep.Res. Alloc.'!R535+'Oth. RB Alloc.'!Q85</f>
        <v>0</v>
      </c>
      <c r="O177" s="37">
        <f>+'Plant Alloc.'!S545+'Plant Alloc.'!S547-'Dep.Res. Alloc.'!S535+'Oth. RB Alloc.'!R85</f>
        <v>0</v>
      </c>
      <c r="P177" s="37">
        <f>+'Plant Alloc.'!T545+'Plant Alloc.'!T547-'Dep.Res. Alloc.'!T535+'Oth. RB Alloc.'!S85</f>
        <v>0</v>
      </c>
      <c r="Q177" s="37">
        <f>+'Plant Alloc.'!U545+'Plant Alloc.'!U547-'Dep.Res. Alloc.'!U535+'Oth. RB Alloc.'!T85</f>
        <v>0</v>
      </c>
      <c r="R177" s="37">
        <f>+'Plant Alloc.'!V545+'Plant Alloc.'!V547-'Dep.Res. Alloc.'!V535+'Oth. RB Alloc.'!U85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19.399999999999999</v>
      </c>
      <c r="B178" s="44"/>
      <c r="C178" s="38" t="s">
        <v>276</v>
      </c>
      <c r="D178" s="45" t="s">
        <v>22</v>
      </c>
      <c r="E178" s="47">
        <f>SUM(F178:S178)</f>
        <v>1</v>
      </c>
      <c r="F178" s="47">
        <f t="shared" ref="F178:R178" si="74">IF($E177=0,0,F177/$E177)</f>
        <v>0.49512258893461242</v>
      </c>
      <c r="G178" s="47">
        <f t="shared" si="74"/>
        <v>0.25183054262977989</v>
      </c>
      <c r="H178" s="47">
        <f t="shared" si="74"/>
        <v>3.4006254160790076E-3</v>
      </c>
      <c r="I178" s="47">
        <f t="shared" si="74"/>
        <v>0.12664723279154944</v>
      </c>
      <c r="J178" s="47">
        <f t="shared" si="74"/>
        <v>0.12299901022797938</v>
      </c>
      <c r="K178" s="47">
        <f t="shared" si="74"/>
        <v>0</v>
      </c>
      <c r="L178" s="47">
        <f t="shared" si="74"/>
        <v>0</v>
      </c>
      <c r="M178" s="47">
        <f t="shared" si="74"/>
        <v>0</v>
      </c>
      <c r="N178" s="47">
        <f t="shared" si="74"/>
        <v>0</v>
      </c>
      <c r="O178" s="47">
        <f t="shared" si="74"/>
        <v>0</v>
      </c>
      <c r="P178" s="47">
        <f t="shared" si="74"/>
        <v>0</v>
      </c>
      <c r="Q178" s="47">
        <f t="shared" si="74"/>
        <v>0</v>
      </c>
      <c r="R178" s="47">
        <f t="shared" si="74"/>
        <v>0</v>
      </c>
      <c r="S178" s="50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7"/>
      <c r="D179" s="44"/>
      <c r="E179" s="42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16695514.974295234</v>
      </c>
      <c r="F180" s="40">
        <f>+'Plant Alloc.'!J816+'Plant Alloc.'!J818-'Dep.Res. Alloc.'!J800+'Oth. RB Alloc.'!I126</f>
        <v>6713994.9214077462</v>
      </c>
      <c r="G180" s="40">
        <f>+'Plant Alloc.'!K816+'Plant Alloc.'!K818-'Dep.Res. Alloc.'!K800+'Oth. RB Alloc.'!J126</f>
        <v>4177076.2447761074</v>
      </c>
      <c r="H180" s="40">
        <f>+'Plant Alloc.'!L816+'Plant Alloc.'!L818-'Dep.Res. Alloc.'!L800+'Oth. RB Alloc.'!K126</f>
        <v>231468.76093693322</v>
      </c>
      <c r="I180" s="40">
        <f>+'Plant Alloc.'!M816+'Plant Alloc.'!M818-'Dep.Res. Alloc.'!M800+'Oth. RB Alloc.'!L126</f>
        <v>2635958.2932132464</v>
      </c>
      <c r="J180" s="40">
        <f>+'Plant Alloc.'!N816+'Plant Alloc.'!N818-'Dep.Res. Alloc.'!N800+'Oth. RB Alloc.'!M126</f>
        <v>2937016.7539612022</v>
      </c>
      <c r="K180" s="40">
        <f>+'Plant Alloc.'!O816+'Plant Alloc.'!O818-'Dep.Res. Alloc.'!O800+'Oth. RB Alloc.'!N126</f>
        <v>0</v>
      </c>
      <c r="L180" s="40">
        <f>+'Plant Alloc.'!P816+'Plant Alloc.'!P818-'Dep.Res. Alloc.'!P800+'Oth. RB Alloc.'!O126</f>
        <v>0</v>
      </c>
      <c r="M180" s="40">
        <f>+'Plant Alloc.'!Q816+'Plant Alloc.'!Q818-'Dep.Res. Alloc.'!Q800+'Oth. RB Alloc.'!P126</f>
        <v>0</v>
      </c>
      <c r="N180" s="40">
        <f>+'Plant Alloc.'!R816+'Plant Alloc.'!R818-'Dep.Res. Alloc.'!R800+'Oth. RB Alloc.'!Q126</f>
        <v>0</v>
      </c>
      <c r="O180" s="40">
        <f>+'Plant Alloc.'!S816+'Plant Alloc.'!S818-'Dep.Res. Alloc.'!S800+'Oth. RB Alloc.'!R126</f>
        <v>0</v>
      </c>
      <c r="P180" s="40">
        <f>+'Plant Alloc.'!T816+'Plant Alloc.'!T818-'Dep.Res. Alloc.'!T800+'Oth. RB Alloc.'!S126</f>
        <v>0</v>
      </c>
      <c r="Q180" s="40">
        <f>+'Plant Alloc.'!U816+'Plant Alloc.'!U818-'Dep.Res. Alloc.'!U800+'Oth. RB Alloc.'!T126</f>
        <v>0</v>
      </c>
      <c r="R180" s="40">
        <f>+'Plant Alloc.'!V816+'Plant Alloc.'!V818-'Dep.Res. Alloc.'!V800+'Oth. RB Alloc.'!U126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19.600000000000001</v>
      </c>
      <c r="B181" s="44"/>
      <c r="C181" s="38" t="s">
        <v>277</v>
      </c>
      <c r="D181" s="45" t="s">
        <v>22</v>
      </c>
      <c r="E181" s="47">
        <f>SUM(F181:S181)</f>
        <v>1</v>
      </c>
      <c r="F181" s="47">
        <f t="shared" ref="F181:R181" si="75">IF($E180=0,0,F180/$E180)</f>
        <v>0.40214362550330157</v>
      </c>
      <c r="G181" s="47">
        <f t="shared" si="75"/>
        <v>0.25019151857293542</v>
      </c>
      <c r="H181" s="47">
        <f t="shared" si="75"/>
        <v>1.3864128257996678E-2</v>
      </c>
      <c r="I181" s="47">
        <f t="shared" si="75"/>
        <v>0.15788421604674208</v>
      </c>
      <c r="J181" s="47">
        <f t="shared" si="75"/>
        <v>0.17591651161902433</v>
      </c>
      <c r="K181" s="47">
        <f t="shared" si="75"/>
        <v>0</v>
      </c>
      <c r="L181" s="47">
        <f t="shared" si="75"/>
        <v>0</v>
      </c>
      <c r="M181" s="47">
        <f t="shared" si="75"/>
        <v>0</v>
      </c>
      <c r="N181" s="47">
        <f t="shared" si="75"/>
        <v>0</v>
      </c>
      <c r="O181" s="47">
        <f t="shared" si="75"/>
        <v>0</v>
      </c>
      <c r="P181" s="47">
        <f t="shared" si="75"/>
        <v>0</v>
      </c>
      <c r="Q181" s="47">
        <f t="shared" si="75"/>
        <v>0</v>
      </c>
      <c r="R181" s="47">
        <f t="shared" si="75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49"/>
      <c r="D182" s="44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44"/>
      <c r="D183" s="45" t="s">
        <v>60</v>
      </c>
      <c r="E183" s="42">
        <f>SUM(F183:S183)</f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0</v>
      </c>
      <c r="S183" s="42"/>
      <c r="T183" s="42"/>
      <c r="U183" s="42"/>
      <c r="V183" s="42"/>
      <c r="W183" s="42"/>
      <c r="X183" s="42"/>
    </row>
    <row r="184" spans="1:26" s="29" customFormat="1">
      <c r="A184" s="43">
        <v>99</v>
      </c>
      <c r="B184" s="44"/>
      <c r="C184" s="44" t="s">
        <v>58</v>
      </c>
      <c r="D184" s="45" t="s">
        <v>22</v>
      </c>
      <c r="E184" s="47">
        <f>SUM(F184:S184)</f>
        <v>0</v>
      </c>
      <c r="F184" s="47">
        <f t="shared" ref="F184:O184" si="76">IF($E183=0,0,F183/$E183)</f>
        <v>0</v>
      </c>
      <c r="G184" s="47">
        <f t="shared" si="76"/>
        <v>0</v>
      </c>
      <c r="H184" s="47">
        <f t="shared" si="76"/>
        <v>0</v>
      </c>
      <c r="I184" s="47">
        <f t="shared" si="76"/>
        <v>0</v>
      </c>
      <c r="J184" s="47">
        <f t="shared" si="76"/>
        <v>0</v>
      </c>
      <c r="K184" s="47">
        <f t="shared" si="76"/>
        <v>0</v>
      </c>
      <c r="L184" s="47">
        <f t="shared" si="76"/>
        <v>0</v>
      </c>
      <c r="M184" s="47">
        <f t="shared" si="76"/>
        <v>0</v>
      </c>
      <c r="N184" s="47">
        <f t="shared" si="76"/>
        <v>0</v>
      </c>
      <c r="O184" s="47">
        <f t="shared" si="76"/>
        <v>0</v>
      </c>
      <c r="P184" s="47">
        <f>IF($E183=0,0,P183/$E183)</f>
        <v>0</v>
      </c>
      <c r="Q184" s="47">
        <f>IF($E183=0,0,Q183/$E183)</f>
        <v>0</v>
      </c>
      <c r="R184" s="47">
        <f>IF($E183=0,0,R183/$E183)</f>
        <v>0</v>
      </c>
      <c r="S184" s="47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4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>
      <c r="A186" s="87"/>
      <c r="B186" s="75"/>
      <c r="C186" s="75" t="s">
        <v>427</v>
      </c>
      <c r="D186" s="88">
        <f>E186/E$189</f>
        <v>0.34962162067679275</v>
      </c>
      <c r="E186" s="78">
        <f>SUM(F186:O186)</f>
        <v>9414081.5936200302</v>
      </c>
      <c r="F186" s="89">
        <f>Summary!H40*'Cust. Summ.'!H13</f>
        <v>7169201.9975910438</v>
      </c>
      <c r="G186" s="89">
        <f>Summary!I40*'Cust. Summ.'!I13</f>
        <v>2096678.7134935658</v>
      </c>
      <c r="H186" s="89">
        <f>Summary!J40*'Cust. Summ.'!J13</f>
        <v>16612.545295084761</v>
      </c>
      <c r="I186" s="89">
        <f>Summary!K40*'Cust. Summ.'!K13</f>
        <v>86480.875613542448</v>
      </c>
      <c r="J186" s="89">
        <f>Summary!L40*'Cust. Summ.'!L13</f>
        <v>45107.461626793513</v>
      </c>
      <c r="K186" s="89">
        <f>Summary!M40*'Cust. Summ.'!M13</f>
        <v>0</v>
      </c>
      <c r="L186" s="89">
        <f>Summary!N40*'Cust. Summ.'!N13</f>
        <v>0</v>
      </c>
      <c r="M186" s="89">
        <f>Summary!O40*'Cust. Summ.'!O13</f>
        <v>0</v>
      </c>
      <c r="N186" s="89">
        <f>Summary!P40*'Cust. Summ.'!P13</f>
        <v>0</v>
      </c>
      <c r="O186" s="89">
        <f>Summary!Q40*'Cust. Summ.'!Q13</f>
        <v>0</v>
      </c>
      <c r="P186" s="89">
        <f>Summary!R40*'Cust. Summ.'!R13</f>
        <v>0</v>
      </c>
      <c r="Q186" s="89">
        <f>Summary!S40*'Cust. Summ.'!S13</f>
        <v>0</v>
      </c>
      <c r="R186" s="89">
        <f>Summary!T40*'Cust. Summ.'!T13</f>
        <v>0</v>
      </c>
      <c r="S186" s="78"/>
      <c r="T186" s="78"/>
      <c r="U186" s="78"/>
      <c r="V186" s="78"/>
      <c r="W186" s="78"/>
      <c r="X186" s="78"/>
      <c r="Y186" s="78"/>
      <c r="Z186" s="78"/>
    </row>
    <row r="187" spans="1:26">
      <c r="A187" s="87"/>
      <c r="B187" s="75"/>
      <c r="C187" s="75" t="s">
        <v>428</v>
      </c>
      <c r="D187" s="88">
        <f>E187/E$189</f>
        <v>0.60808028248732249</v>
      </c>
      <c r="E187" s="78">
        <f>SUM(F187:O187)</f>
        <v>16373465.072685517</v>
      </c>
      <c r="F187" s="90">
        <f>Summary!H40*'Demand Summ.'!H13</f>
        <v>7088183.3786853962</v>
      </c>
      <c r="G187" s="90">
        <f>Summary!I40*'Demand Summ.'!I13</f>
        <v>3972974.8965191967</v>
      </c>
      <c r="H187" s="90">
        <f>Summary!J40*'Demand Summ.'!J13</f>
        <v>148119.97015230963</v>
      </c>
      <c r="I187" s="90">
        <f>Summary!K40*'Demand Summ.'!K13</f>
        <v>2733156.6880249721</v>
      </c>
      <c r="J187" s="90">
        <f>Summary!L40*'Demand Summ.'!L13</f>
        <v>2431030.1393036442</v>
      </c>
      <c r="K187" s="90">
        <f>Summary!M40*'Demand Summ.'!M13</f>
        <v>0</v>
      </c>
      <c r="L187" s="90">
        <f>Summary!N40*'Demand Summ.'!N13</f>
        <v>0</v>
      </c>
      <c r="M187" s="90">
        <f>Summary!O40*'Demand Summ.'!O13</f>
        <v>0</v>
      </c>
      <c r="N187" s="90">
        <f>Summary!P40*'Demand Summ.'!P13</f>
        <v>0</v>
      </c>
      <c r="O187" s="90">
        <f>Summary!Q40*'Demand Summ.'!Q13</f>
        <v>0</v>
      </c>
      <c r="P187" s="90">
        <f>Summary!R40*'Demand Summ.'!R13</f>
        <v>0</v>
      </c>
      <c r="Q187" s="90">
        <f>Summary!S40*'Demand Summ.'!S13</f>
        <v>0</v>
      </c>
      <c r="R187" s="90">
        <f>Summary!T40*'Demand Summ.'!T13</f>
        <v>0</v>
      </c>
      <c r="S187" s="78"/>
      <c r="T187" s="78"/>
      <c r="U187" s="78"/>
      <c r="V187" s="78"/>
      <c r="W187" s="78"/>
      <c r="X187" s="78"/>
      <c r="Y187" s="78"/>
      <c r="Z187" s="78"/>
    </row>
    <row r="188" spans="1:26">
      <c r="A188" s="87"/>
      <c r="B188" s="75"/>
      <c r="C188" s="75" t="s">
        <v>429</v>
      </c>
      <c r="D188" s="88">
        <f>E188/E$189</f>
        <v>4.2298096835884619E-2</v>
      </c>
      <c r="E188" s="78">
        <f>SUM(F188:O188)</f>
        <v>1138939.1024989623</v>
      </c>
      <c r="F188" s="90">
        <f>Summary!H40*'Commodity Summ.'!H13</f>
        <v>381390.75463402731</v>
      </c>
      <c r="G188" s="90">
        <f>Summary!I40*'Commodity Summ.'!I13</f>
        <v>261484.99397897653</v>
      </c>
      <c r="H188" s="90">
        <f>Summary!J40*'Commodity Summ.'!J13</f>
        <v>40004.988954341577</v>
      </c>
      <c r="I188" s="90">
        <f>Summary!K40*'Commodity Summ.'!K13</f>
        <v>225722.21735283916</v>
      </c>
      <c r="J188" s="90">
        <f>Summary!L40*'Commodity Summ.'!L13</f>
        <v>230336.14757877766</v>
      </c>
      <c r="K188" s="90">
        <f>Summary!M40*'Commodity Summ.'!M13</f>
        <v>0</v>
      </c>
      <c r="L188" s="90">
        <f>Summary!N40*'Commodity Summ.'!N13</f>
        <v>0</v>
      </c>
      <c r="M188" s="90">
        <f>Summary!O40*'Commodity Summ.'!O13</f>
        <v>0</v>
      </c>
      <c r="N188" s="90">
        <f>Summary!P40*'Commodity Summ.'!P13</f>
        <v>0</v>
      </c>
      <c r="O188" s="90">
        <f>Summary!Q40*'Commodity Summ.'!Q13</f>
        <v>0</v>
      </c>
      <c r="P188" s="90">
        <f>Summary!R40*'Commodity Summ.'!R13</f>
        <v>0</v>
      </c>
      <c r="Q188" s="90">
        <f>Summary!S40*'Commodity Summ.'!S13</f>
        <v>0</v>
      </c>
      <c r="R188" s="90">
        <f>Summary!T40*'Commodity Summ.'!T13</f>
        <v>0</v>
      </c>
      <c r="S188" s="78"/>
      <c r="T188" s="78"/>
      <c r="U188" s="78"/>
      <c r="V188" s="78"/>
      <c r="W188" s="78"/>
      <c r="X188" s="78"/>
      <c r="Y188" s="78"/>
      <c r="Z188" s="78"/>
    </row>
    <row r="189" spans="1:26" ht="15.75">
      <c r="A189" s="87"/>
      <c r="B189" s="75"/>
      <c r="C189" s="75" t="s">
        <v>430</v>
      </c>
      <c r="D189" s="88">
        <f>E189/E$189</f>
        <v>1</v>
      </c>
      <c r="E189" s="91">
        <f t="shared" ref="E189:R189" si="77">SUM(E186:E188)</f>
        <v>26926485.768804513</v>
      </c>
      <c r="F189" s="91">
        <f t="shared" si="77"/>
        <v>14638776.130910467</v>
      </c>
      <c r="G189" s="91">
        <f t="shared" si="77"/>
        <v>6331138.6039917385</v>
      </c>
      <c r="H189" s="91">
        <f t="shared" si="77"/>
        <v>204737.50440173596</v>
      </c>
      <c r="I189" s="91">
        <f t="shared" si="77"/>
        <v>3045359.7809913536</v>
      </c>
      <c r="J189" s="91">
        <f t="shared" si="77"/>
        <v>2706473.7485092157</v>
      </c>
      <c r="K189" s="91">
        <f t="shared" si="77"/>
        <v>0</v>
      </c>
      <c r="L189" s="91">
        <f t="shared" si="77"/>
        <v>0</v>
      </c>
      <c r="M189" s="91">
        <f t="shared" si="77"/>
        <v>0</v>
      </c>
      <c r="N189" s="91">
        <f t="shared" si="77"/>
        <v>0</v>
      </c>
      <c r="O189" s="91">
        <f t="shared" si="77"/>
        <v>0</v>
      </c>
      <c r="P189" s="91">
        <f t="shared" si="77"/>
        <v>0</v>
      </c>
      <c r="Q189" s="91">
        <f t="shared" si="77"/>
        <v>0</v>
      </c>
      <c r="R189" s="91">
        <f t="shared" si="77"/>
        <v>0</v>
      </c>
      <c r="S189" s="78"/>
      <c r="T189" s="78"/>
      <c r="U189" s="78"/>
      <c r="V189" s="78"/>
      <c r="W189" s="78"/>
      <c r="X189" s="78"/>
      <c r="Y189" s="78"/>
      <c r="Z189" s="78"/>
    </row>
    <row r="190" spans="1:26">
      <c r="A190" s="87"/>
      <c r="B190" s="75"/>
      <c r="C190" s="75"/>
      <c r="D190" s="75"/>
      <c r="E190" s="78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>
      <c r="A191" s="87"/>
      <c r="B191" s="75"/>
      <c r="C191" s="75" t="s">
        <v>431</v>
      </c>
      <c r="D191" s="88">
        <f>E191/E$189</f>
        <v>0.37522134883837582</v>
      </c>
      <c r="E191" s="92">
        <f>SUM(F191:O191)</f>
        <v>10103392.30964816</v>
      </c>
      <c r="F191" s="89">
        <f>Summary!$G$40*'Cust. Summ.'!H13</f>
        <v>7901264.7504091784</v>
      </c>
      <c r="G191" s="89">
        <f>Summary!$G$40*'Cust. Summ.'!I13</f>
        <v>2096874.6407864576</v>
      </c>
      <c r="H191" s="89">
        <f>Summary!$G$40*'Cust. Summ.'!J13</f>
        <v>6017.6837410355029</v>
      </c>
      <c r="I191" s="89">
        <f>Summary!$G$40*'Cust. Summ.'!K13</f>
        <v>63226.51644010083</v>
      </c>
      <c r="J191" s="89">
        <f>Summary!$G$40*'Cust. Summ.'!L13</f>
        <v>36008.718271387392</v>
      </c>
      <c r="K191" s="89">
        <f>Summary!$G$40*'Cust. Summ.'!M13</f>
        <v>0</v>
      </c>
      <c r="L191" s="89">
        <f>Summary!$G$40*'Cust. Summ.'!N13</f>
        <v>0</v>
      </c>
      <c r="M191" s="89">
        <f>Summary!$G$40*'Cust. Summ.'!O13</f>
        <v>0</v>
      </c>
      <c r="N191" s="89">
        <f>Summary!$G$40*'Cust. Summ.'!P13</f>
        <v>0</v>
      </c>
      <c r="O191" s="89">
        <f>Summary!$G$40*'Cust. Summ.'!Q13</f>
        <v>0</v>
      </c>
      <c r="P191" s="89">
        <f>Summary!$G$40*'Cust. Summ.'!R13</f>
        <v>0</v>
      </c>
      <c r="Q191" s="89">
        <f>Summary!$G$40*'Cust. Summ.'!S13</f>
        <v>0</v>
      </c>
      <c r="R191" s="89">
        <f>Summary!$G$40*'Cust. Summ.'!T13</f>
        <v>0</v>
      </c>
      <c r="S191" s="78"/>
      <c r="T191" s="78"/>
      <c r="U191" s="78"/>
      <c r="V191" s="78"/>
      <c r="W191" s="78"/>
      <c r="X191" s="78"/>
      <c r="Y191" s="78"/>
      <c r="Z191" s="78"/>
    </row>
    <row r="192" spans="1:26" ht="15.75">
      <c r="A192" s="87"/>
      <c r="B192" s="75"/>
      <c r="C192" s="75" t="s">
        <v>432</v>
      </c>
      <c r="D192" s="88">
        <f>E192/E$189</f>
        <v>0.58596047803872597</v>
      </c>
      <c r="E192" s="92">
        <f>SUM(F192:O192)</f>
        <v>15777856.472991645</v>
      </c>
      <c r="F192" s="89">
        <f>Summary!$G$40*'Demand Summ.'!H13</f>
        <v>7811973.1447463548</v>
      </c>
      <c r="G192" s="89">
        <f>Summary!$G$40*'Demand Summ.'!I13</f>
        <v>3973346.1571282698</v>
      </c>
      <c r="H192" s="89">
        <f>Summary!$G$40*'Demand Summ.'!J13</f>
        <v>53654.579733302067</v>
      </c>
      <c r="I192" s="89">
        <f>Summary!$G$40*'Demand Summ.'!K13</f>
        <v>1998221.8616866276</v>
      </c>
      <c r="J192" s="89">
        <f>Summary!$G$40*'Demand Summ.'!L13</f>
        <v>1940660.7296970896</v>
      </c>
      <c r="K192" s="89">
        <f>Summary!$G$40*'Demand Summ.'!M13</f>
        <v>0</v>
      </c>
      <c r="L192" s="89">
        <f>Summary!$G$40*'Demand Summ.'!N13</f>
        <v>0</v>
      </c>
      <c r="M192" s="89">
        <f>Summary!$G$40*'Demand Summ.'!O13</f>
        <v>0</v>
      </c>
      <c r="N192" s="89">
        <f>Summary!$G$40*'Demand Summ.'!P13</f>
        <v>0</v>
      </c>
      <c r="O192" s="89">
        <f>Summary!$G$40*'Demand Summ.'!Q13</f>
        <v>0</v>
      </c>
      <c r="P192" s="89">
        <f>Summary!$G$40*'Demand Summ.'!R13</f>
        <v>0</v>
      </c>
      <c r="Q192" s="89">
        <f>Summary!$G$40*'Demand Summ.'!S13</f>
        <v>0</v>
      </c>
      <c r="R192" s="89">
        <f>Summary!$G$40*'Demand Summ.'!T13</f>
        <v>0</v>
      </c>
      <c r="S192" s="78"/>
      <c r="T192" s="78"/>
      <c r="U192" s="78"/>
      <c r="V192" s="78"/>
      <c r="W192" s="78"/>
      <c r="X192" s="78"/>
      <c r="Y192" s="78"/>
      <c r="Z192" s="78"/>
    </row>
    <row r="193" spans="1:26" ht="15.75">
      <c r="A193" s="87"/>
      <c r="B193" s="75"/>
      <c r="C193" s="75" t="s">
        <v>433</v>
      </c>
      <c r="D193" s="88">
        <f>E193/E$189</f>
        <v>3.8818173122898883E-2</v>
      </c>
      <c r="E193" s="92">
        <f>SUM(F193:O193)</f>
        <v>1045236.9861647267</v>
      </c>
      <c r="F193" s="89">
        <f>Summary!$G$40*'Commodity Summ.'!H13</f>
        <v>420335.39112642739</v>
      </c>
      <c r="G193" s="89">
        <f>Summary!$G$40*'Commodity Summ.'!I13</f>
        <v>261509.42883715124</v>
      </c>
      <c r="H193" s="89">
        <f>Summary!$G$40*'Commodity Summ.'!J13</f>
        <v>14491.299636189668</v>
      </c>
      <c r="I193" s="89">
        <f>Summary!$G$40*'Commodity Summ.'!K13</f>
        <v>165026.42214367725</v>
      </c>
      <c r="J193" s="89">
        <f>Summary!$G$40*'Commodity Summ.'!L13</f>
        <v>183874.44442128111</v>
      </c>
      <c r="K193" s="89">
        <f>Summary!$G$40*'Commodity Summ.'!M13</f>
        <v>0</v>
      </c>
      <c r="L193" s="89">
        <f>Summary!$G$40*'Commodity Summ.'!N13</f>
        <v>0</v>
      </c>
      <c r="M193" s="89">
        <f>Summary!$G$40*'Commodity Summ.'!O13</f>
        <v>0</v>
      </c>
      <c r="N193" s="89">
        <f>Summary!$G$40*'Commodity Summ.'!P13</f>
        <v>0</v>
      </c>
      <c r="O193" s="89">
        <f>Summary!$G$40*'Commodity Summ.'!Q13</f>
        <v>0</v>
      </c>
      <c r="P193" s="89">
        <f>Summary!$G$40*'Commodity Summ.'!R13</f>
        <v>0</v>
      </c>
      <c r="Q193" s="89">
        <f>Summary!$G$40*'Commodity Summ.'!S13</f>
        <v>0</v>
      </c>
      <c r="R193" s="89">
        <f>Summary!$G$40*'Commodity Summ.'!T13</f>
        <v>0</v>
      </c>
      <c r="S193" s="78"/>
      <c r="T193" s="78"/>
      <c r="U193" s="78"/>
      <c r="V193" s="78"/>
      <c r="W193" s="78"/>
      <c r="X193" s="78"/>
      <c r="Y193" s="78"/>
      <c r="Z193" s="78"/>
    </row>
    <row r="194" spans="1:26" ht="15.75">
      <c r="A194" s="87"/>
      <c r="B194" s="75"/>
      <c r="C194" s="75" t="s">
        <v>430</v>
      </c>
      <c r="D194" s="88">
        <f>E194/E$189</f>
        <v>1.0000000000000007</v>
      </c>
      <c r="E194" s="91">
        <f>SUM(E191:E193)</f>
        <v>26926485.768804532</v>
      </c>
      <c r="F194" s="90">
        <f>SUM(F191:F193)</f>
        <v>16133573.286281962</v>
      </c>
      <c r="G194" s="90">
        <f t="shared" ref="G194:R194" si="78">SUM(G191:G193)</f>
        <v>6331730.2267518789</v>
      </c>
      <c r="H194" s="90">
        <f t="shared" si="78"/>
        <v>74163.563110527233</v>
      </c>
      <c r="I194" s="90">
        <f t="shared" si="78"/>
        <v>2226474.8002704056</v>
      </c>
      <c r="J194" s="90">
        <f t="shared" si="78"/>
        <v>2160543.892389758</v>
      </c>
      <c r="K194" s="90">
        <f t="shared" si="78"/>
        <v>0</v>
      </c>
      <c r="L194" s="90">
        <f t="shared" si="78"/>
        <v>0</v>
      </c>
      <c r="M194" s="90">
        <f t="shared" si="78"/>
        <v>0</v>
      </c>
      <c r="N194" s="90">
        <f t="shared" si="78"/>
        <v>0</v>
      </c>
      <c r="O194" s="90">
        <f t="shared" si="78"/>
        <v>0</v>
      </c>
      <c r="P194" s="90">
        <f t="shared" si="78"/>
        <v>0</v>
      </c>
      <c r="Q194" s="90">
        <f t="shared" si="78"/>
        <v>0</v>
      </c>
      <c r="R194" s="90">
        <f t="shared" si="78"/>
        <v>0</v>
      </c>
      <c r="S194" s="78"/>
      <c r="T194" s="78"/>
      <c r="U194" s="78"/>
      <c r="V194" s="78"/>
      <c r="W194" s="78"/>
      <c r="X194" s="78"/>
      <c r="Y194" s="78"/>
      <c r="Z194" s="78"/>
    </row>
    <row r="195" spans="1:26">
      <c r="A195" s="87"/>
      <c r="B195" s="75"/>
      <c r="C195" s="75"/>
      <c r="D195" s="75"/>
      <c r="E195" s="78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>
      <c r="A196" s="87"/>
      <c r="B196" s="75"/>
      <c r="C196" s="75" t="s">
        <v>434</v>
      </c>
      <c r="D196" s="75"/>
      <c r="E196" s="78">
        <f>SUM(F196:O196)</f>
        <v>-689310.71602812933</v>
      </c>
      <c r="F196" s="90">
        <f>F186-F191</f>
        <v>-732062.75281813461</v>
      </c>
      <c r="G196" s="90">
        <f t="shared" ref="F196:I198" si="79">G186-G191</f>
        <v>-195.92729289177805</v>
      </c>
      <c r="H196" s="90">
        <f t="shared" si="79"/>
        <v>10594.861554049257</v>
      </c>
      <c r="I196" s="90">
        <f t="shared" si="79"/>
        <v>23254.359173441619</v>
      </c>
      <c r="J196" s="90">
        <f t="shared" ref="J196:R196" si="80">J186-J191</f>
        <v>9098.7433554061208</v>
      </c>
      <c r="K196" s="90">
        <f t="shared" si="80"/>
        <v>0</v>
      </c>
      <c r="L196" s="90">
        <f t="shared" si="80"/>
        <v>0</v>
      </c>
      <c r="M196" s="90">
        <f t="shared" si="80"/>
        <v>0</v>
      </c>
      <c r="N196" s="90">
        <f t="shared" si="80"/>
        <v>0</v>
      </c>
      <c r="O196" s="90">
        <f t="shared" si="80"/>
        <v>0</v>
      </c>
      <c r="P196" s="90">
        <f t="shared" si="80"/>
        <v>0</v>
      </c>
      <c r="Q196" s="90">
        <f t="shared" si="80"/>
        <v>0</v>
      </c>
      <c r="R196" s="90">
        <f t="shared" si="80"/>
        <v>0</v>
      </c>
      <c r="S196" s="78"/>
      <c r="T196" s="78"/>
      <c r="U196" s="78"/>
      <c r="V196" s="78"/>
      <c r="W196" s="78"/>
      <c r="X196" s="78"/>
      <c r="Y196" s="78"/>
      <c r="Z196" s="78"/>
    </row>
    <row r="197" spans="1:26">
      <c r="A197" s="87"/>
      <c r="B197" s="75"/>
      <c r="C197" s="75" t="s">
        <v>435</v>
      </c>
      <c r="D197" s="75"/>
      <c r="E197" s="78">
        <f>SUM(F197:O197)</f>
        <v>595608.59969387483</v>
      </c>
      <c r="F197" s="90">
        <f t="shared" si="79"/>
        <v>-723789.76606095862</v>
      </c>
      <c r="G197" s="90">
        <f t="shared" si="79"/>
        <v>-371.26060907309875</v>
      </c>
      <c r="H197" s="90">
        <f t="shared" si="79"/>
        <v>94465.39041900757</v>
      </c>
      <c r="I197" s="90">
        <f t="shared" si="79"/>
        <v>734934.82633834449</v>
      </c>
      <c r="J197" s="90">
        <f t="shared" ref="J197:R197" si="81">J187-J192</f>
        <v>490369.40960655455</v>
      </c>
      <c r="K197" s="90">
        <f t="shared" si="81"/>
        <v>0</v>
      </c>
      <c r="L197" s="90">
        <f t="shared" si="81"/>
        <v>0</v>
      </c>
      <c r="M197" s="90">
        <f t="shared" si="81"/>
        <v>0</v>
      </c>
      <c r="N197" s="90">
        <f t="shared" si="81"/>
        <v>0</v>
      </c>
      <c r="O197" s="90">
        <f t="shared" si="81"/>
        <v>0</v>
      </c>
      <c r="P197" s="90">
        <f t="shared" si="81"/>
        <v>0</v>
      </c>
      <c r="Q197" s="90">
        <f t="shared" si="81"/>
        <v>0</v>
      </c>
      <c r="R197" s="90">
        <f t="shared" si="81"/>
        <v>0</v>
      </c>
      <c r="S197" s="78"/>
      <c r="T197" s="78"/>
      <c r="U197" s="78"/>
      <c r="V197" s="78"/>
      <c r="W197" s="78"/>
      <c r="X197" s="78"/>
      <c r="Y197" s="78"/>
      <c r="Z197" s="78"/>
    </row>
    <row r="198" spans="1:26">
      <c r="A198" s="87"/>
      <c r="B198" s="75"/>
      <c r="C198" s="75" t="s">
        <v>436</v>
      </c>
      <c r="D198" s="75"/>
      <c r="E198" s="78">
        <f>SUM(F198:O198)</f>
        <v>93702.116334235587</v>
      </c>
      <c r="F198" s="90">
        <f t="shared" si="79"/>
        <v>-38944.636492400081</v>
      </c>
      <c r="G198" s="90">
        <f t="shared" si="79"/>
        <v>-24.43485817470355</v>
      </c>
      <c r="H198" s="90">
        <f t="shared" si="79"/>
        <v>25513.689318151912</v>
      </c>
      <c r="I198" s="90">
        <f t="shared" si="79"/>
        <v>60695.795209161908</v>
      </c>
      <c r="J198" s="90">
        <f t="shared" ref="J198:R198" si="82">J188-J193</f>
        <v>46461.703157496551</v>
      </c>
      <c r="K198" s="90">
        <f t="shared" si="82"/>
        <v>0</v>
      </c>
      <c r="L198" s="90">
        <f t="shared" si="82"/>
        <v>0</v>
      </c>
      <c r="M198" s="90">
        <f t="shared" si="82"/>
        <v>0</v>
      </c>
      <c r="N198" s="90">
        <f t="shared" si="82"/>
        <v>0</v>
      </c>
      <c r="O198" s="90">
        <f t="shared" si="82"/>
        <v>0</v>
      </c>
      <c r="P198" s="90">
        <f t="shared" si="82"/>
        <v>0</v>
      </c>
      <c r="Q198" s="90">
        <f t="shared" si="82"/>
        <v>0</v>
      </c>
      <c r="R198" s="90">
        <f t="shared" si="82"/>
        <v>0</v>
      </c>
      <c r="S198" s="78"/>
      <c r="T198" s="78"/>
      <c r="U198" s="78"/>
      <c r="V198" s="78"/>
      <c r="W198" s="78"/>
      <c r="X198" s="78"/>
      <c r="Y198" s="78"/>
      <c r="Z198" s="78"/>
    </row>
    <row r="199" spans="1:26">
      <c r="A199" s="87"/>
      <c r="B199" s="75"/>
      <c r="C199" s="75" t="s">
        <v>437</v>
      </c>
      <c r="D199" s="75"/>
      <c r="E199" s="78">
        <f>SUM(F199:O199)</f>
        <v>-1.8742866814136505E-8</v>
      </c>
      <c r="F199" s="78">
        <f>SUM(F196:F198)</f>
        <v>-1494797.1553714932</v>
      </c>
      <c r="G199" s="78">
        <f>SUM(G196:G198)</f>
        <v>-591.62276013958035</v>
      </c>
      <c r="H199" s="78">
        <f>SUM(H196:H198)</f>
        <v>130573.94129120874</v>
      </c>
      <c r="I199" s="78">
        <f>SUM(I196:I198)</f>
        <v>818884.98072094808</v>
      </c>
      <c r="J199" s="78">
        <f t="shared" ref="J199:R199" si="83">SUM(J196:J198)</f>
        <v>545929.85611945717</v>
      </c>
      <c r="K199" s="78">
        <f t="shared" si="83"/>
        <v>0</v>
      </c>
      <c r="L199" s="78">
        <f t="shared" si="83"/>
        <v>0</v>
      </c>
      <c r="M199" s="78">
        <f t="shared" si="83"/>
        <v>0</v>
      </c>
      <c r="N199" s="78">
        <f t="shared" si="83"/>
        <v>0</v>
      </c>
      <c r="O199" s="78">
        <f t="shared" si="83"/>
        <v>0</v>
      </c>
      <c r="P199" s="78">
        <f t="shared" si="83"/>
        <v>0</v>
      </c>
      <c r="Q199" s="78">
        <f t="shared" si="83"/>
        <v>0</v>
      </c>
      <c r="R199" s="78">
        <f t="shared" si="83"/>
        <v>0</v>
      </c>
      <c r="S199" s="78"/>
      <c r="T199" s="78"/>
      <c r="U199" s="78"/>
      <c r="V199" s="78"/>
      <c r="W199" s="78"/>
      <c r="X199" s="78"/>
      <c r="Y199" s="78"/>
      <c r="Z199" s="78"/>
    </row>
    <row r="200" spans="1:26" s="96" customFormat="1">
      <c r="A200" s="93"/>
      <c r="B200" s="94"/>
      <c r="C200" s="94"/>
      <c r="D200" s="94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s="96" customFormat="1">
      <c r="A201" s="93"/>
      <c r="B201" s="94"/>
      <c r="C201" s="94" t="s">
        <v>438</v>
      </c>
      <c r="D201" s="94"/>
      <c r="E201" s="95">
        <f>SUM(F201:O201)</f>
        <v>10103392.309648154</v>
      </c>
      <c r="F201" s="97">
        <f>F191+$D191*F199</f>
        <v>7340384.9455309194</v>
      </c>
      <c r="G201" s="97">
        <f t="shared" ref="G201:R201" si="84">G191+$D191*G199</f>
        <v>2096652.6512963944</v>
      </c>
      <c r="H201" s="97">
        <f t="shared" si="84"/>
        <v>55011.814115465742</v>
      </c>
      <c r="I201" s="97">
        <f t="shared" si="84"/>
        <v>370489.64344970236</v>
      </c>
      <c r="J201" s="97">
        <f t="shared" si="84"/>
        <v>240853.25525567055</v>
      </c>
      <c r="K201" s="97">
        <f t="shared" si="84"/>
        <v>0</v>
      </c>
      <c r="L201" s="97">
        <f t="shared" si="84"/>
        <v>0</v>
      </c>
      <c r="M201" s="97">
        <f t="shared" si="84"/>
        <v>0</v>
      </c>
      <c r="N201" s="97">
        <f t="shared" si="84"/>
        <v>0</v>
      </c>
      <c r="O201" s="97">
        <f t="shared" si="84"/>
        <v>0</v>
      </c>
      <c r="P201" s="97">
        <f t="shared" si="84"/>
        <v>0</v>
      </c>
      <c r="Q201" s="97">
        <f t="shared" si="84"/>
        <v>0</v>
      </c>
      <c r="R201" s="97">
        <f t="shared" si="84"/>
        <v>0</v>
      </c>
      <c r="S201" s="95"/>
      <c r="T201" s="95"/>
      <c r="U201" s="95"/>
      <c r="V201" s="95"/>
      <c r="W201" s="95"/>
      <c r="X201" s="95"/>
      <c r="Y201" s="95"/>
      <c r="Z201" s="95"/>
    </row>
    <row r="202" spans="1:26" s="96" customFormat="1">
      <c r="A202" s="93"/>
      <c r="B202" s="94"/>
      <c r="C202" s="94" t="s">
        <v>439</v>
      </c>
      <c r="D202" s="94"/>
      <c r="E202" s="95">
        <f>SUM(F202:O202)</f>
        <v>15777856.472991632</v>
      </c>
      <c r="F202" s="97">
        <f>F192+$D192*F199</f>
        <v>6936081.0890139472</v>
      </c>
      <c r="G202" s="97">
        <f t="shared" ref="G202:R202" si="85">G192+$D192*G199</f>
        <v>3972999.4895729199</v>
      </c>
      <c r="H202" s="97">
        <f>H192+$D192*H199</f>
        <v>130165.74879169927</v>
      </c>
      <c r="I202" s="97">
        <f t="shared" si="85"/>
        <v>2478056.0964486073</v>
      </c>
      <c r="J202" s="97">
        <f t="shared" si="85"/>
        <v>2260554.0491644596</v>
      </c>
      <c r="K202" s="97">
        <f t="shared" si="85"/>
        <v>0</v>
      </c>
      <c r="L202" s="97">
        <f t="shared" si="85"/>
        <v>0</v>
      </c>
      <c r="M202" s="97">
        <f t="shared" si="85"/>
        <v>0</v>
      </c>
      <c r="N202" s="97">
        <f t="shared" si="85"/>
        <v>0</v>
      </c>
      <c r="O202" s="97">
        <f t="shared" si="85"/>
        <v>0</v>
      </c>
      <c r="P202" s="97">
        <f t="shared" si="85"/>
        <v>0</v>
      </c>
      <c r="Q202" s="97">
        <f t="shared" si="85"/>
        <v>0</v>
      </c>
      <c r="R202" s="97">
        <f t="shared" si="85"/>
        <v>0</v>
      </c>
      <c r="S202" s="95"/>
      <c r="T202" s="95"/>
      <c r="U202" s="95"/>
      <c r="V202" s="95"/>
      <c r="W202" s="95"/>
      <c r="X202" s="95"/>
      <c r="Y202" s="95"/>
      <c r="Z202" s="95"/>
    </row>
    <row r="203" spans="1:26" s="96" customFormat="1">
      <c r="A203" s="93"/>
      <c r="B203" s="94"/>
      <c r="C203" s="94" t="s">
        <v>440</v>
      </c>
      <c r="D203" s="94"/>
      <c r="E203" s="95">
        <f>SUM(F203:O203)</f>
        <v>1045236.986164726</v>
      </c>
      <c r="F203" s="97">
        <f>F193+$D193*F199</f>
        <v>362310.09636560001</v>
      </c>
      <c r="G203" s="97">
        <f t="shared" ref="G203:R203" si="86">G193+$D193*G199</f>
        <v>261486.4631224247</v>
      </c>
      <c r="H203" s="97">
        <f t="shared" si="86"/>
        <v>19559.941494571045</v>
      </c>
      <c r="I203" s="97">
        <f t="shared" si="86"/>
        <v>196814.04109304474</v>
      </c>
      <c r="J203" s="97">
        <f t="shared" si="86"/>
        <v>205066.44408908547</v>
      </c>
      <c r="K203" s="97">
        <f t="shared" si="86"/>
        <v>0</v>
      </c>
      <c r="L203" s="97">
        <f t="shared" si="86"/>
        <v>0</v>
      </c>
      <c r="M203" s="97">
        <f t="shared" si="86"/>
        <v>0</v>
      </c>
      <c r="N203" s="97">
        <f t="shared" si="86"/>
        <v>0</v>
      </c>
      <c r="O203" s="97">
        <f t="shared" si="86"/>
        <v>0</v>
      </c>
      <c r="P203" s="97">
        <f t="shared" si="86"/>
        <v>0</v>
      </c>
      <c r="Q203" s="97">
        <f t="shared" si="86"/>
        <v>0</v>
      </c>
      <c r="R203" s="97">
        <f t="shared" si="86"/>
        <v>0</v>
      </c>
      <c r="S203" s="95"/>
      <c r="T203" s="95"/>
      <c r="U203" s="95"/>
      <c r="V203" s="95"/>
      <c r="W203" s="95"/>
      <c r="X203" s="95"/>
      <c r="Y203" s="95"/>
      <c r="Z203" s="95"/>
    </row>
    <row r="204" spans="1:26" s="96" customFormat="1">
      <c r="A204" s="93"/>
      <c r="B204" s="94"/>
      <c r="C204" s="99" t="s">
        <v>430</v>
      </c>
      <c r="D204" s="94"/>
      <c r="E204" s="90">
        <f>SUM(E201:E203)</f>
        <v>26926485.768804513</v>
      </c>
      <c r="F204" s="95">
        <f>SUM(F201:F203)</f>
        <v>14638776.130910467</v>
      </c>
      <c r="G204" s="95">
        <f t="shared" ref="G204:R204" si="87">SUM(G201:G203)</f>
        <v>6331138.6039917385</v>
      </c>
      <c r="H204" s="95">
        <f t="shared" si="87"/>
        <v>204737.50440173605</v>
      </c>
      <c r="I204" s="95">
        <f t="shared" si="87"/>
        <v>3045359.7809913545</v>
      </c>
      <c r="J204" s="95">
        <f t="shared" si="87"/>
        <v>2706473.7485092157</v>
      </c>
      <c r="K204" s="95">
        <f t="shared" si="87"/>
        <v>0</v>
      </c>
      <c r="L204" s="95">
        <f t="shared" si="87"/>
        <v>0</v>
      </c>
      <c r="M204" s="95">
        <f t="shared" si="87"/>
        <v>0</v>
      </c>
      <c r="N204" s="95">
        <f t="shared" si="87"/>
        <v>0</v>
      </c>
      <c r="O204" s="95">
        <f t="shared" si="87"/>
        <v>0</v>
      </c>
      <c r="P204" s="95">
        <f t="shared" si="87"/>
        <v>0</v>
      </c>
      <c r="Q204" s="95">
        <f t="shared" si="87"/>
        <v>0</v>
      </c>
      <c r="R204" s="95">
        <f t="shared" si="87"/>
        <v>0</v>
      </c>
      <c r="S204" s="95"/>
      <c r="T204" s="95"/>
      <c r="U204" s="95"/>
      <c r="V204" s="95"/>
      <c r="W204" s="95"/>
      <c r="X204" s="95"/>
      <c r="Y204" s="95"/>
      <c r="Z204" s="95"/>
    </row>
    <row r="205" spans="1:26">
      <c r="A205" s="98"/>
      <c r="B205" s="99"/>
      <c r="C205" s="99"/>
      <c r="D205" s="99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s="105" customFormat="1" ht="15.75">
      <c r="A206" s="98"/>
      <c r="B206" s="99"/>
      <c r="C206" s="99" t="s">
        <v>441</v>
      </c>
      <c r="D206" s="101">
        <f>E206/E$214</f>
        <v>0.37522134883837571</v>
      </c>
      <c r="E206" s="102">
        <f>SUM(F206:O206)</f>
        <v>12474666.295081681</v>
      </c>
      <c r="F206" s="103">
        <f>Summary!$G$61*'Cust. Summ.'!H13</f>
        <v>9755697.695349494</v>
      </c>
      <c r="G206" s="103">
        <f>Summary!$G$61*'Cust. Summ.'!I13</f>
        <v>2589012.7399538001</v>
      </c>
      <c r="H206" s="103">
        <f>Summary!$G$61*'Cust. Summ.'!J13</f>
        <v>7430.0387669862557</v>
      </c>
      <c r="I206" s="103">
        <f>Summary!$G$61*'Cust. Summ.'!K13</f>
        <v>78065.82872542346</v>
      </c>
      <c r="J206" s="103">
        <f>Summary!$G$61*'Cust. Summ.'!L13</f>
        <v>44459.992285978158</v>
      </c>
      <c r="K206" s="103">
        <f>Summary!$G$61*'Cust. Summ.'!M13</f>
        <v>0</v>
      </c>
      <c r="L206" s="103">
        <f>Summary!$G$61*'Cust. Summ.'!N13</f>
        <v>0</v>
      </c>
      <c r="M206" s="103">
        <f>Summary!$G$61*'Cust. Summ.'!O13</f>
        <v>0</v>
      </c>
      <c r="N206" s="103">
        <f>Summary!$G$61*'Cust. Summ.'!P13</f>
        <v>0</v>
      </c>
      <c r="O206" s="103">
        <f>Summary!$G$61*'Cust. Summ.'!Q13</f>
        <v>0</v>
      </c>
      <c r="P206" s="103">
        <f>Summary!$G$61*'Cust. Summ.'!R13</f>
        <v>0</v>
      </c>
      <c r="Q206" s="103">
        <f>Summary!$G$61*'Cust. Summ.'!S13</f>
        <v>0</v>
      </c>
      <c r="R206" s="103">
        <f>Summary!$G$61*'Cust. Summ.'!T13</f>
        <v>0</v>
      </c>
      <c r="S206" s="104"/>
      <c r="T206" s="104"/>
      <c r="U206" s="104"/>
      <c r="V206" s="104"/>
      <c r="W206" s="104"/>
      <c r="X206" s="104"/>
      <c r="Y206" s="104"/>
      <c r="Z206" s="104"/>
    </row>
    <row r="207" spans="1:26" s="105" customFormat="1" ht="15.75">
      <c r="A207" s="98"/>
      <c r="B207" s="99"/>
      <c r="C207" s="99" t="s">
        <v>442</v>
      </c>
      <c r="D207" s="101">
        <f>E207/E$214</f>
        <v>0.58596047803872586</v>
      </c>
      <c r="E207" s="102">
        <f>SUM(F207:O207)</f>
        <v>19480931.584168028</v>
      </c>
      <c r="F207" s="106">
        <f>Summary!$G$61*'Demand Summ.'!H13</f>
        <v>9645449.280811334</v>
      </c>
      <c r="G207" s="106">
        <f>Summary!$G$61*'Demand Summ.'!I13</f>
        <v>4905893.5717746513</v>
      </c>
      <c r="H207" s="106">
        <f>Summary!$G$61*'Demand Summ.'!J13</f>
        <v>66247.351074018079</v>
      </c>
      <c r="I207" s="106">
        <f>Summary!$G$61*'Demand Summ.'!K13</f>
        <v>2467206.0773363761</v>
      </c>
      <c r="J207" s="106">
        <f>Summary!$G$61*'Demand Summ.'!L13</f>
        <v>2396135.30317165</v>
      </c>
      <c r="K207" s="106">
        <f>Summary!$G$61*'Demand Summ.'!M13</f>
        <v>0</v>
      </c>
      <c r="L207" s="106">
        <f>Summary!$G$61*'Demand Summ.'!N13</f>
        <v>0</v>
      </c>
      <c r="M207" s="106">
        <f>Summary!$G$61*'Demand Summ.'!O13</f>
        <v>0</v>
      </c>
      <c r="N207" s="106">
        <f>Summary!$G$61*'Demand Summ.'!P13</f>
        <v>0</v>
      </c>
      <c r="O207" s="106">
        <f>Summary!$G$61*'Demand Summ.'!Q13</f>
        <v>0</v>
      </c>
      <c r="P207" s="106">
        <f>Summary!$G$61*'Demand Summ.'!R13</f>
        <v>0</v>
      </c>
      <c r="Q207" s="106">
        <f>Summary!$G$61*'Demand Summ.'!S13</f>
        <v>0</v>
      </c>
      <c r="R207" s="106">
        <f>Summary!$G$61*'Demand Summ.'!T13</f>
        <v>0</v>
      </c>
      <c r="S207" s="104"/>
      <c r="T207" s="104"/>
      <c r="U207" s="104"/>
      <c r="V207" s="104"/>
      <c r="W207" s="104"/>
      <c r="X207" s="104"/>
      <c r="Y207" s="104"/>
      <c r="Z207" s="104"/>
    </row>
    <row r="208" spans="1:26" s="105" customFormat="1" ht="15.75">
      <c r="A208" s="98"/>
      <c r="B208" s="99"/>
      <c r="C208" s="99" t="s">
        <v>443</v>
      </c>
      <c r="D208" s="101">
        <f>E208/E$214</f>
        <v>3.8818173122898883E-2</v>
      </c>
      <c r="E208" s="102">
        <f>SUM(F208:O208)</f>
        <v>1290554.9148309715</v>
      </c>
      <c r="F208" s="106">
        <f>Summary!$G$61*'Commodity Summ.'!H13</f>
        <v>518988.43236123148</v>
      </c>
      <c r="G208" s="106">
        <f>Summary!$G$61*'Commodity Summ.'!I13</f>
        <v>322885.89394332608</v>
      </c>
      <c r="H208" s="106">
        <f>Summary!$G$61*'Commodity Summ.'!J13</f>
        <v>17892.418863204566</v>
      </c>
      <c r="I208" s="106">
        <f>Summary!$G$61*'Commodity Summ.'!K13</f>
        <v>203758.25099335794</v>
      </c>
      <c r="J208" s="106">
        <f>Summary!$G$61*'Commodity Summ.'!L13</f>
        <v>227029.91866985156</v>
      </c>
      <c r="K208" s="106">
        <f>Summary!$G$61*'Commodity Summ.'!M13</f>
        <v>0</v>
      </c>
      <c r="L208" s="106">
        <f>Summary!$G$61*'Commodity Summ.'!N13</f>
        <v>0</v>
      </c>
      <c r="M208" s="106">
        <f>Summary!$G$61*'Commodity Summ.'!O13</f>
        <v>0</v>
      </c>
      <c r="N208" s="106">
        <f>Summary!$G$61*'Commodity Summ.'!P13</f>
        <v>0</v>
      </c>
      <c r="O208" s="106">
        <f>Summary!$G$61*'Commodity Summ.'!Q13</f>
        <v>0</v>
      </c>
      <c r="P208" s="106">
        <f>Summary!$G$61*'Commodity Summ.'!R13</f>
        <v>0</v>
      </c>
      <c r="Q208" s="106">
        <f>Summary!$G$61*'Commodity Summ.'!S13</f>
        <v>0</v>
      </c>
      <c r="R208" s="106">
        <f>Summary!$G$61*'Commodity Summ.'!T13</f>
        <v>0</v>
      </c>
      <c r="S208" s="104"/>
      <c r="T208" s="104"/>
      <c r="U208" s="104"/>
      <c r="V208" s="104"/>
      <c r="W208" s="104"/>
      <c r="X208" s="104"/>
      <c r="Y208" s="104"/>
      <c r="Z208" s="104"/>
    </row>
    <row r="209" spans="1:26" s="105" customFormat="1" ht="15.75">
      <c r="A209" s="98"/>
      <c r="B209" s="99"/>
      <c r="C209" s="99" t="s">
        <v>430</v>
      </c>
      <c r="D209" s="107">
        <f t="shared" ref="D209:R209" si="88">SUM(D206:D208)</f>
        <v>1.0000000000000004</v>
      </c>
      <c r="E209" s="108">
        <f t="shared" si="88"/>
        <v>33246152.794080678</v>
      </c>
      <c r="F209" s="106">
        <f t="shared" si="88"/>
        <v>19920135.408522058</v>
      </c>
      <c r="G209" s="106">
        <f t="shared" si="88"/>
        <v>7817792.2056717779</v>
      </c>
      <c r="H209" s="106">
        <f t="shared" si="88"/>
        <v>91569.808704208903</v>
      </c>
      <c r="I209" s="106">
        <f t="shared" si="88"/>
        <v>2749030.1570551577</v>
      </c>
      <c r="J209" s="106">
        <f t="shared" si="88"/>
        <v>2667625.2141274796</v>
      </c>
      <c r="K209" s="106">
        <f t="shared" si="88"/>
        <v>0</v>
      </c>
      <c r="L209" s="106">
        <f t="shared" si="88"/>
        <v>0</v>
      </c>
      <c r="M209" s="106">
        <f t="shared" si="88"/>
        <v>0</v>
      </c>
      <c r="N209" s="106">
        <f t="shared" si="88"/>
        <v>0</v>
      </c>
      <c r="O209" s="106">
        <f t="shared" si="88"/>
        <v>0</v>
      </c>
      <c r="P209" s="106">
        <f t="shared" si="88"/>
        <v>0</v>
      </c>
      <c r="Q209" s="106">
        <f t="shared" si="88"/>
        <v>0</v>
      </c>
      <c r="R209" s="106">
        <f t="shared" si="88"/>
        <v>0</v>
      </c>
      <c r="S209" s="104"/>
      <c r="T209" s="104"/>
      <c r="U209" s="104"/>
      <c r="V209" s="104"/>
      <c r="W209" s="104"/>
      <c r="X209" s="104"/>
      <c r="Y209" s="104"/>
      <c r="Z209" s="104"/>
    </row>
    <row r="210" spans="1:26" s="105" customFormat="1">
      <c r="A210" s="98"/>
      <c r="B210" s="99"/>
      <c r="C210" s="99"/>
      <c r="D210" s="99"/>
      <c r="E210" s="100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</row>
    <row r="211" spans="1:26" s="105" customFormat="1">
      <c r="A211" s="98"/>
      <c r="B211" s="99"/>
      <c r="C211" s="99" t="s">
        <v>441</v>
      </c>
      <c r="D211" s="101">
        <f>E211/E$214</f>
        <v>0.34981042536925261</v>
      </c>
      <c r="E211" s="100">
        <f>SUM(F211:O211)</f>
        <v>11629850.850788523</v>
      </c>
      <c r="F211" s="103">
        <f>Summary!H61*'Cust. Summ.'!H13</f>
        <v>8855686.0381262191</v>
      </c>
      <c r="G211" s="103">
        <f>Summary!I61*'Cust. Summ.'!I13</f>
        <v>2592221.6413440206</v>
      </c>
      <c r="H211" s="103">
        <f>Summary!J61*'Cust. Summ.'!J13</f>
        <v>19314.596464797694</v>
      </c>
      <c r="I211" s="103">
        <f>Summary!K61*'Cust. Summ.'!K13</f>
        <v>107300.29664673761</v>
      </c>
      <c r="J211" s="103">
        <f>Summary!L61*'Cust. Summ.'!L13</f>
        <v>55328.278206746421</v>
      </c>
      <c r="K211" s="103">
        <f>Summary!M61*'Cust. Summ.'!M13</f>
        <v>0</v>
      </c>
      <c r="L211" s="103">
        <f>Summary!N61*'Cust. Summ.'!N13</f>
        <v>0</v>
      </c>
      <c r="M211" s="103">
        <f>Summary!O61*'Cust. Summ.'!O13</f>
        <v>0</v>
      </c>
      <c r="N211" s="103">
        <f>Summary!P61*'Cust. Summ.'!P13</f>
        <v>0</v>
      </c>
      <c r="O211" s="103">
        <f>Summary!Q61*'Cust. Summ.'!Q13</f>
        <v>0</v>
      </c>
      <c r="P211" s="103">
        <f>Summary!R61*'Cust. Summ.'!R13</f>
        <v>0</v>
      </c>
      <c r="Q211" s="103">
        <f>Summary!S61*'Cust. Summ.'!S13</f>
        <v>0</v>
      </c>
      <c r="R211" s="103">
        <f>Summary!T61*'Cust. Summ.'!T13</f>
        <v>0</v>
      </c>
      <c r="S211" s="104"/>
      <c r="T211" s="104"/>
      <c r="U211" s="104"/>
      <c r="V211" s="104"/>
      <c r="W211" s="104"/>
      <c r="X211" s="104"/>
      <c r="Y211" s="104"/>
      <c r="Z211" s="104"/>
    </row>
    <row r="212" spans="1:26" s="105" customFormat="1">
      <c r="A212" s="98"/>
      <c r="B212" s="99"/>
      <c r="C212" s="99" t="s">
        <v>442</v>
      </c>
      <c r="D212" s="101">
        <f>E212/E$214</f>
        <v>0.60797424438479553</v>
      </c>
      <c r="E212" s="100">
        <f>SUM(F212:O212)</f>
        <v>20212804.623682652</v>
      </c>
      <c r="F212" s="106">
        <f>Summary!H61*'Demand Summ.'!H13</f>
        <v>8755608.5884306896</v>
      </c>
      <c r="G212" s="106">
        <f>Summary!I61*'Demand Summ.'!I13</f>
        <v>4911974.085964405</v>
      </c>
      <c r="H212" s="106">
        <f>Summary!J61*'Demand Summ.'!J13</f>
        <v>172211.86766101411</v>
      </c>
      <c r="I212" s="106">
        <f>Summary!K61*'Demand Summ.'!K13</f>
        <v>3391137.3043633956</v>
      </c>
      <c r="J212" s="106">
        <f>Summary!L61*'Demand Summ.'!L13</f>
        <v>2981872.7772631454</v>
      </c>
      <c r="K212" s="106">
        <f>Summary!M61*'Demand Summ.'!M13</f>
        <v>0</v>
      </c>
      <c r="L212" s="106">
        <f>Summary!N61*'Demand Summ.'!N13</f>
        <v>0</v>
      </c>
      <c r="M212" s="106">
        <f>Summary!O61*'Demand Summ.'!O13</f>
        <v>0</v>
      </c>
      <c r="N212" s="106">
        <f>Summary!P61*'Demand Summ.'!P13</f>
        <v>0</v>
      </c>
      <c r="O212" s="106">
        <f>Summary!Q61*'Demand Summ.'!Q13</f>
        <v>0</v>
      </c>
      <c r="P212" s="106">
        <f>Summary!R61*'Demand Summ.'!R13</f>
        <v>0</v>
      </c>
      <c r="Q212" s="106">
        <f>Summary!S61*'Demand Summ.'!S13</f>
        <v>0</v>
      </c>
      <c r="R212" s="106">
        <f>Summary!T61*'Demand Summ.'!T13</f>
        <v>0</v>
      </c>
      <c r="S212" s="104"/>
      <c r="T212" s="104"/>
      <c r="U212" s="104"/>
      <c r="V212" s="104"/>
      <c r="W212" s="104"/>
      <c r="X212" s="104"/>
      <c r="Y212" s="104"/>
      <c r="Z212" s="104"/>
    </row>
    <row r="213" spans="1:26" s="105" customFormat="1">
      <c r="A213" s="98"/>
      <c r="B213" s="99"/>
      <c r="C213" s="99" t="s">
        <v>443</v>
      </c>
      <c r="D213" s="101">
        <f>E213/E$214</f>
        <v>4.2215330245951803E-2</v>
      </c>
      <c r="E213" s="100">
        <f>SUM(F213:O213)</f>
        <v>1403497.3196094884</v>
      </c>
      <c r="F213" s="106">
        <f>Summary!H61*'Commodity Summ.'!H13</f>
        <v>471109.16696416977</v>
      </c>
      <c r="G213" s="106">
        <f>Summary!I61*'Commodity Summ.'!I13</f>
        <v>323286.08857271826</v>
      </c>
      <c r="H213" s="106">
        <f>Summary!J61*'Commodity Summ.'!J13</f>
        <v>46511.850201571069</v>
      </c>
      <c r="I213" s="106">
        <f>Summary!K61*'Commodity Summ.'!K13</f>
        <v>280062.62320875825</v>
      </c>
      <c r="J213" s="106">
        <f>Summary!L61*'Commodity Summ.'!L13</f>
        <v>282527.5906622709</v>
      </c>
      <c r="K213" s="106">
        <f>Summary!M61*'Commodity Summ.'!M13</f>
        <v>0</v>
      </c>
      <c r="L213" s="106">
        <f>Summary!N61*'Commodity Summ.'!N13</f>
        <v>0</v>
      </c>
      <c r="M213" s="106">
        <f>Summary!O61*'Commodity Summ.'!O13</f>
        <v>0</v>
      </c>
      <c r="N213" s="106">
        <f>Summary!P61*'Commodity Summ.'!P13</f>
        <v>0</v>
      </c>
      <c r="O213" s="106">
        <f>Summary!Q61*'Commodity Summ.'!Q13</f>
        <v>0</v>
      </c>
      <c r="P213" s="106">
        <f>Summary!R61*'Commodity Summ.'!R13</f>
        <v>0</v>
      </c>
      <c r="Q213" s="106">
        <f>Summary!S61*'Commodity Summ.'!S13</f>
        <v>0</v>
      </c>
      <c r="R213" s="106">
        <f>Summary!T61*'Commodity Summ.'!T13</f>
        <v>0</v>
      </c>
      <c r="S213" s="104"/>
      <c r="T213" s="104"/>
      <c r="U213" s="104"/>
      <c r="V213" s="104"/>
      <c r="W213" s="104"/>
      <c r="X213" s="104"/>
      <c r="Y213" s="104"/>
      <c r="Z213" s="104"/>
    </row>
    <row r="214" spans="1:26" s="105" customFormat="1" ht="15.75">
      <c r="A214" s="98"/>
      <c r="B214" s="99"/>
      <c r="C214" s="99" t="s">
        <v>430</v>
      </c>
      <c r="D214" s="107">
        <f>SUM(D211:D213)</f>
        <v>1</v>
      </c>
      <c r="E214" s="108">
        <f>SUM(E211:E213)</f>
        <v>33246152.794080663</v>
      </c>
      <c r="F214" s="108">
        <f t="shared" ref="F214:R214" si="89">SUM(F211:F213)</f>
        <v>18082403.79352108</v>
      </c>
      <c r="G214" s="108">
        <f t="shared" si="89"/>
        <v>7827481.8158811443</v>
      </c>
      <c r="H214" s="108">
        <f t="shared" si="89"/>
        <v>238038.31432738289</v>
      </c>
      <c r="I214" s="108">
        <f t="shared" si="89"/>
        <v>3778500.2242188915</v>
      </c>
      <c r="J214" s="108">
        <f t="shared" si="89"/>
        <v>3319728.6461321628</v>
      </c>
      <c r="K214" s="108">
        <f t="shared" si="89"/>
        <v>0</v>
      </c>
      <c r="L214" s="108">
        <f t="shared" si="89"/>
        <v>0</v>
      </c>
      <c r="M214" s="108">
        <f t="shared" si="89"/>
        <v>0</v>
      </c>
      <c r="N214" s="108">
        <f t="shared" si="89"/>
        <v>0</v>
      </c>
      <c r="O214" s="108">
        <f t="shared" si="89"/>
        <v>0</v>
      </c>
      <c r="P214" s="108">
        <f t="shared" si="89"/>
        <v>0</v>
      </c>
      <c r="Q214" s="108">
        <f t="shared" si="89"/>
        <v>0</v>
      </c>
      <c r="R214" s="108">
        <f t="shared" si="89"/>
        <v>0</v>
      </c>
      <c r="S214" s="104"/>
      <c r="T214" s="104"/>
      <c r="U214" s="104"/>
      <c r="V214" s="104"/>
      <c r="W214" s="104"/>
      <c r="X214" s="104"/>
      <c r="Y214" s="104"/>
      <c r="Z214" s="104"/>
    </row>
    <row r="215" spans="1:26" s="105" customFormat="1">
      <c r="A215" s="98"/>
      <c r="B215" s="99"/>
      <c r="C215" s="99"/>
      <c r="D215" s="99"/>
      <c r="E215" s="100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4"/>
      <c r="T215" s="104"/>
      <c r="U215" s="104"/>
      <c r="V215" s="104"/>
      <c r="W215" s="104"/>
      <c r="X215" s="104"/>
      <c r="Y215" s="104"/>
      <c r="Z215" s="104"/>
    </row>
    <row r="216" spans="1:26" s="105" customFormat="1">
      <c r="A216" s="98"/>
      <c r="B216" s="99"/>
      <c r="C216" s="99" t="s">
        <v>434</v>
      </c>
      <c r="D216" s="101"/>
      <c r="E216" s="100">
        <f>SUM(F216:O216)</f>
        <v>-844815.44429316057</v>
      </c>
      <c r="F216" s="106">
        <f>+F211-F206</f>
        <v>-900011.65722327493</v>
      </c>
      <c r="G216" s="106">
        <f t="shared" ref="G216:R216" si="90">+G211-G206</f>
        <v>3208.9013902205043</v>
      </c>
      <c r="H216" s="106">
        <f t="shared" si="90"/>
        <v>11884.557697811439</v>
      </c>
      <c r="I216" s="106">
        <f t="shared" si="90"/>
        <v>29234.46792131415</v>
      </c>
      <c r="J216" s="106">
        <f t="shared" si="90"/>
        <v>10868.285920768263</v>
      </c>
      <c r="K216" s="106">
        <f t="shared" si="90"/>
        <v>0</v>
      </c>
      <c r="L216" s="106">
        <f t="shared" si="90"/>
        <v>0</v>
      </c>
      <c r="M216" s="106">
        <f t="shared" si="90"/>
        <v>0</v>
      </c>
      <c r="N216" s="106">
        <f t="shared" si="90"/>
        <v>0</v>
      </c>
      <c r="O216" s="106">
        <f t="shared" si="90"/>
        <v>0</v>
      </c>
      <c r="P216" s="106">
        <f t="shared" si="90"/>
        <v>0</v>
      </c>
      <c r="Q216" s="106">
        <f t="shared" si="90"/>
        <v>0</v>
      </c>
      <c r="R216" s="106">
        <f t="shared" si="90"/>
        <v>0</v>
      </c>
      <c r="S216" s="104"/>
      <c r="T216" s="104"/>
      <c r="U216" s="104"/>
      <c r="V216" s="104"/>
      <c r="W216" s="104"/>
      <c r="X216" s="104"/>
      <c r="Y216" s="104"/>
      <c r="Z216" s="104"/>
    </row>
    <row r="217" spans="1:26" s="105" customFormat="1">
      <c r="A217" s="98"/>
      <c r="B217" s="99"/>
      <c r="C217" s="99" t="s">
        <v>435</v>
      </c>
      <c r="D217" s="101"/>
      <c r="E217" s="100">
        <f>SUM(F217:O217)</f>
        <v>731873.03951462021</v>
      </c>
      <c r="F217" s="106">
        <f t="shared" ref="F217:R217" si="91">+F212-F207</f>
        <v>-889840.69238064438</v>
      </c>
      <c r="G217" s="106">
        <f t="shared" si="91"/>
        <v>6080.5141897536814</v>
      </c>
      <c r="H217" s="106">
        <f t="shared" si="91"/>
        <v>105964.51658699603</v>
      </c>
      <c r="I217" s="106">
        <f t="shared" si="91"/>
        <v>923931.22702701949</v>
      </c>
      <c r="J217" s="106">
        <f t="shared" si="91"/>
        <v>585737.47409149539</v>
      </c>
      <c r="K217" s="106">
        <f t="shared" si="91"/>
        <v>0</v>
      </c>
      <c r="L217" s="106">
        <f t="shared" si="91"/>
        <v>0</v>
      </c>
      <c r="M217" s="106">
        <f t="shared" si="91"/>
        <v>0</v>
      </c>
      <c r="N217" s="106">
        <f t="shared" si="91"/>
        <v>0</v>
      </c>
      <c r="O217" s="106">
        <f t="shared" si="91"/>
        <v>0</v>
      </c>
      <c r="P217" s="106">
        <f t="shared" si="91"/>
        <v>0</v>
      </c>
      <c r="Q217" s="106">
        <f t="shared" si="91"/>
        <v>0</v>
      </c>
      <c r="R217" s="106">
        <f t="shared" si="91"/>
        <v>0</v>
      </c>
      <c r="S217" s="104"/>
      <c r="T217" s="104"/>
      <c r="U217" s="104"/>
      <c r="V217" s="104"/>
      <c r="W217" s="104"/>
      <c r="X217" s="104"/>
      <c r="Y217" s="104"/>
      <c r="Z217" s="104"/>
    </row>
    <row r="218" spans="1:26" s="105" customFormat="1">
      <c r="A218" s="98"/>
      <c r="B218" s="99"/>
      <c r="C218" s="99" t="s">
        <v>436</v>
      </c>
      <c r="D218" s="101"/>
      <c r="E218" s="100">
        <f>SUM(F218:O218)</f>
        <v>112942.40477851662</v>
      </c>
      <c r="F218" s="106">
        <f t="shared" ref="F218:R218" si="92">+F213-F208</f>
        <v>-47879.26539706171</v>
      </c>
      <c r="G218" s="106">
        <f t="shared" si="92"/>
        <v>400.19462939217919</v>
      </c>
      <c r="H218" s="106">
        <f t="shared" si="92"/>
        <v>28619.431338366503</v>
      </c>
      <c r="I218" s="106">
        <f t="shared" si="92"/>
        <v>76304.372215400304</v>
      </c>
      <c r="J218" s="106">
        <f t="shared" si="92"/>
        <v>55497.671992419346</v>
      </c>
      <c r="K218" s="106">
        <f t="shared" si="92"/>
        <v>0</v>
      </c>
      <c r="L218" s="106">
        <f t="shared" si="92"/>
        <v>0</v>
      </c>
      <c r="M218" s="106">
        <f t="shared" si="92"/>
        <v>0</v>
      </c>
      <c r="N218" s="106">
        <f t="shared" si="92"/>
        <v>0</v>
      </c>
      <c r="O218" s="106">
        <f t="shared" si="92"/>
        <v>0</v>
      </c>
      <c r="P218" s="106">
        <f t="shared" si="92"/>
        <v>0</v>
      </c>
      <c r="Q218" s="106">
        <f t="shared" si="92"/>
        <v>0</v>
      </c>
      <c r="R218" s="106">
        <f t="shared" si="92"/>
        <v>0</v>
      </c>
      <c r="S218" s="104"/>
      <c r="T218" s="104"/>
      <c r="U218" s="104"/>
      <c r="V218" s="104"/>
      <c r="W218" s="104"/>
      <c r="X218" s="104"/>
      <c r="Y218" s="104"/>
      <c r="Z218" s="104"/>
    </row>
    <row r="219" spans="1:26" s="105" customFormat="1">
      <c r="A219" s="98"/>
      <c r="B219" s="99"/>
      <c r="C219" s="99" t="s">
        <v>437</v>
      </c>
      <c r="D219" s="107"/>
      <c r="E219" s="100">
        <f>SUM(F219:O219)</f>
        <v>-2.3748725652694702E-8</v>
      </c>
      <c r="F219" s="100">
        <f>SUM(F216:F218)</f>
        <v>-1837731.6150009809</v>
      </c>
      <c r="G219" s="100">
        <f t="shared" ref="G219:O219" si="93">SUM(G216:G218)</f>
        <v>9689.6102093663649</v>
      </c>
      <c r="H219" s="100">
        <f t="shared" si="93"/>
        <v>146468.50562317399</v>
      </c>
      <c r="I219" s="100">
        <f t="shared" si="93"/>
        <v>1029470.067163734</v>
      </c>
      <c r="J219" s="100">
        <f t="shared" si="93"/>
        <v>652103.43200468295</v>
      </c>
      <c r="K219" s="100">
        <f t="shared" si="93"/>
        <v>0</v>
      </c>
      <c r="L219" s="100">
        <f t="shared" si="93"/>
        <v>0</v>
      </c>
      <c r="M219" s="100">
        <f t="shared" si="93"/>
        <v>0</v>
      </c>
      <c r="N219" s="100">
        <f t="shared" si="93"/>
        <v>0</v>
      </c>
      <c r="O219" s="100">
        <f t="shared" si="93"/>
        <v>0</v>
      </c>
      <c r="P219" s="100">
        <f>SUM(P216:P218)</f>
        <v>0</v>
      </c>
      <c r="Q219" s="100">
        <f>SUM(Q216:Q218)</f>
        <v>0</v>
      </c>
      <c r="R219" s="100">
        <f>SUM(R216:R218)</f>
        <v>0</v>
      </c>
      <c r="S219" s="104"/>
      <c r="T219" s="104"/>
      <c r="U219" s="104"/>
      <c r="V219" s="104"/>
      <c r="W219" s="104"/>
      <c r="X219" s="104"/>
      <c r="Y219" s="104"/>
      <c r="Z219" s="104"/>
    </row>
    <row r="220" spans="1:26" s="105" customFormat="1">
      <c r="A220" s="98"/>
      <c r="B220" s="99"/>
      <c r="C220" s="99"/>
      <c r="D220" s="99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4"/>
      <c r="T220" s="104"/>
      <c r="U220" s="104"/>
      <c r="V220" s="104"/>
      <c r="W220" s="104"/>
      <c r="X220" s="104"/>
      <c r="Y220" s="104"/>
      <c r="Z220" s="104"/>
    </row>
    <row r="221" spans="1:26" s="105" customFormat="1">
      <c r="A221" s="98"/>
      <c r="B221" s="99"/>
      <c r="C221" s="99" t="s">
        <v>438</v>
      </c>
      <c r="D221" s="99"/>
      <c r="E221" s="100">
        <f>SUM(F221:O221)</f>
        <v>12474666.295081675</v>
      </c>
      <c r="F221" s="106">
        <f>F206+$D206*F$219</f>
        <v>9066141.5599658992</v>
      </c>
      <c r="G221" s="106">
        <f t="shared" ref="G221:R221" si="94">G206+$D206*G$219</f>
        <v>2592648.4885662766</v>
      </c>
      <c r="H221" s="106">
        <f t="shared" si="94"/>
        <v>62388.149009254812</v>
      </c>
      <c r="I221" s="106">
        <f t="shared" si="94"/>
        <v>464344.97591533302</v>
      </c>
      <c r="J221" s="106">
        <f t="shared" si="94"/>
        <v>289143.12162490928</v>
      </c>
      <c r="K221" s="106">
        <f t="shared" si="94"/>
        <v>0</v>
      </c>
      <c r="L221" s="106">
        <f t="shared" si="94"/>
        <v>0</v>
      </c>
      <c r="M221" s="106">
        <f t="shared" si="94"/>
        <v>0</v>
      </c>
      <c r="N221" s="106">
        <f t="shared" si="94"/>
        <v>0</v>
      </c>
      <c r="O221" s="106">
        <f t="shared" si="94"/>
        <v>0</v>
      </c>
      <c r="P221" s="106">
        <f t="shared" si="94"/>
        <v>0</v>
      </c>
      <c r="Q221" s="106">
        <f t="shared" si="94"/>
        <v>0</v>
      </c>
      <c r="R221" s="106">
        <f t="shared" si="94"/>
        <v>0</v>
      </c>
      <c r="S221" s="104"/>
      <c r="T221" s="104"/>
      <c r="U221" s="104"/>
      <c r="V221" s="104"/>
      <c r="W221" s="104"/>
      <c r="X221" s="104"/>
      <c r="Y221" s="104"/>
      <c r="Z221" s="104"/>
    </row>
    <row r="222" spans="1:26" s="105" customFormat="1">
      <c r="A222" s="98"/>
      <c r="B222" s="99"/>
      <c r="C222" s="99" t="s">
        <v>439</v>
      </c>
      <c r="D222" s="99"/>
      <c r="E222" s="100">
        <f>SUM(F222:O222)</f>
        <v>19480931.584168017</v>
      </c>
      <c r="F222" s="106">
        <f t="shared" ref="F222:F223" si="95">F207+$D207*F$219</f>
        <v>8568611.1851784792</v>
      </c>
      <c r="G222" s="106">
        <f t="shared" ref="G222:R222" si="96">G207+$D207*G$219</f>
        <v>4911571.3004049407</v>
      </c>
      <c r="H222" s="106">
        <f t="shared" si="96"/>
        <v>152072.10664659092</v>
      </c>
      <c r="I222" s="106">
        <f t="shared" si="96"/>
        <v>3070434.8500181967</v>
      </c>
      <c r="J222" s="106">
        <f t="shared" si="96"/>
        <v>2778242.141919808</v>
      </c>
      <c r="K222" s="106">
        <f t="shared" si="96"/>
        <v>0</v>
      </c>
      <c r="L222" s="106">
        <f t="shared" si="96"/>
        <v>0</v>
      </c>
      <c r="M222" s="106">
        <f t="shared" si="96"/>
        <v>0</v>
      </c>
      <c r="N222" s="106">
        <f t="shared" si="96"/>
        <v>0</v>
      </c>
      <c r="O222" s="106">
        <f t="shared" si="96"/>
        <v>0</v>
      </c>
      <c r="P222" s="106">
        <f t="shared" si="96"/>
        <v>0</v>
      </c>
      <c r="Q222" s="106">
        <f t="shared" si="96"/>
        <v>0</v>
      </c>
      <c r="R222" s="106">
        <f t="shared" si="96"/>
        <v>0</v>
      </c>
      <c r="S222" s="104"/>
      <c r="T222" s="104"/>
      <c r="U222" s="104"/>
      <c r="V222" s="104"/>
      <c r="W222" s="104"/>
      <c r="X222" s="104"/>
      <c r="Y222" s="104"/>
      <c r="Z222" s="104"/>
    </row>
    <row r="223" spans="1:26" s="105" customFormat="1">
      <c r="A223" s="98"/>
      <c r="B223" s="99"/>
      <c r="C223" s="99" t="s">
        <v>440</v>
      </c>
      <c r="D223" s="99"/>
      <c r="E223" s="100">
        <f>SUM(F223:O223)</f>
        <v>1290554.9148309708</v>
      </c>
      <c r="F223" s="106">
        <f t="shared" si="95"/>
        <v>447651.04837669886</v>
      </c>
      <c r="G223" s="106">
        <f t="shared" ref="G223:R223" si="97">G208+$D208*G$219</f>
        <v>323262.02690992667</v>
      </c>
      <c r="H223" s="106">
        <f t="shared" si="97"/>
        <v>23578.058671537223</v>
      </c>
      <c r="I223" s="106">
        <f t="shared" si="97"/>
        <v>243720.39828536211</v>
      </c>
      <c r="J223" s="106">
        <f t="shared" si="97"/>
        <v>252343.38258744587</v>
      </c>
      <c r="K223" s="106">
        <f t="shared" si="97"/>
        <v>0</v>
      </c>
      <c r="L223" s="106">
        <f t="shared" si="97"/>
        <v>0</v>
      </c>
      <c r="M223" s="106">
        <f t="shared" si="97"/>
        <v>0</v>
      </c>
      <c r="N223" s="106">
        <f t="shared" si="97"/>
        <v>0</v>
      </c>
      <c r="O223" s="106">
        <f t="shared" si="97"/>
        <v>0</v>
      </c>
      <c r="P223" s="106">
        <f t="shared" si="97"/>
        <v>0</v>
      </c>
      <c r="Q223" s="106">
        <f t="shared" si="97"/>
        <v>0</v>
      </c>
      <c r="R223" s="106">
        <f t="shared" si="97"/>
        <v>0</v>
      </c>
      <c r="S223" s="104"/>
      <c r="T223" s="104"/>
      <c r="U223" s="104"/>
      <c r="V223" s="104"/>
      <c r="W223" s="104"/>
      <c r="X223" s="104"/>
      <c r="Y223" s="104"/>
      <c r="Z223" s="104"/>
    </row>
    <row r="224" spans="1:26" s="105" customFormat="1">
      <c r="A224" s="98"/>
      <c r="B224" s="99"/>
      <c r="C224" s="99" t="s">
        <v>430</v>
      </c>
      <c r="D224" s="99"/>
      <c r="E224" s="100">
        <f>SUM(F224:O224)</f>
        <v>33246152.79408066</v>
      </c>
      <c r="F224" s="100">
        <f>SUM(F221:F223)</f>
        <v>18082403.793521076</v>
      </c>
      <c r="G224" s="100">
        <f t="shared" ref="G224:R224" si="98">SUM(G221:G223)</f>
        <v>7827481.8158811443</v>
      </c>
      <c r="H224" s="100">
        <f>SUM(H221:H223)</f>
        <v>238038.31432738298</v>
      </c>
      <c r="I224" s="100">
        <f t="shared" si="98"/>
        <v>3778500.2242188919</v>
      </c>
      <c r="J224" s="100">
        <f t="shared" si="98"/>
        <v>3319728.6461321632</v>
      </c>
      <c r="K224" s="100">
        <f t="shared" si="98"/>
        <v>0</v>
      </c>
      <c r="L224" s="100">
        <f t="shared" si="98"/>
        <v>0</v>
      </c>
      <c r="M224" s="100">
        <f t="shared" si="98"/>
        <v>0</v>
      </c>
      <c r="N224" s="100">
        <f t="shared" si="98"/>
        <v>0</v>
      </c>
      <c r="O224" s="100">
        <f t="shared" si="98"/>
        <v>0</v>
      </c>
      <c r="P224" s="100">
        <f t="shared" si="98"/>
        <v>0</v>
      </c>
      <c r="Q224" s="100">
        <f t="shared" si="98"/>
        <v>0</v>
      </c>
      <c r="R224" s="100">
        <f t="shared" si="98"/>
        <v>0</v>
      </c>
      <c r="S224" s="104"/>
      <c r="T224" s="104"/>
      <c r="U224" s="104"/>
      <c r="V224" s="104"/>
      <c r="W224" s="104"/>
      <c r="X224" s="104"/>
      <c r="Y224" s="104"/>
      <c r="Z224" s="104"/>
    </row>
    <row r="225" spans="1:26">
      <c r="A225" s="87"/>
      <c r="B225" s="75"/>
      <c r="C225" s="75"/>
      <c r="D225" s="109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s="29" customFormat="1">
      <c r="A226" s="41"/>
    </row>
    <row r="227" spans="1:26" s="29" customFormat="1">
      <c r="A227" s="41"/>
    </row>
    <row r="228" spans="1:26" s="29" customFormat="1">
      <c r="A228" s="41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PHR-3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252018865.09362251</v>
      </c>
      <c r="H13" s="2">
        <f>+'Plant Alloc.'!J545+'Plant Alloc.'!J547-'Dep.Res. Alloc.'!J535+'Oth. RB Alloc.'!I85</f>
        <v>124780232.94551727</v>
      </c>
      <c r="I13" s="2">
        <f>+'Plant Alloc.'!K545+'Plant Alloc.'!K547-'Dep.Res. Alloc.'!K535+'Oth. RB Alloc.'!J85</f>
        <v>63466047.549468279</v>
      </c>
      <c r="J13" s="2">
        <f>+'Plant Alloc.'!L545+'Plant Alloc.'!L547-'Dep.Res. Alloc.'!L535+'Oth. RB Alloc.'!K85</f>
        <v>857021.75796875986</v>
      </c>
      <c r="K13" s="2">
        <f>+'Plant Alloc.'!M545+'Plant Alloc.'!M547-'Dep.Res. Alloc.'!M535+'Oth. RB Alloc.'!L85</f>
        <v>31917491.87537412</v>
      </c>
      <c r="L13" s="2">
        <f>+'Plant Alloc.'!N545+'Plant Alloc.'!N547-'Dep.Res. Alloc.'!N535+'Oth. RB Alloc.'!M85</f>
        <v>30998070.965294249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Summary'!J35</f>
        <v>15777856.472991632</v>
      </c>
      <c r="H15" s="2">
        <f>+'Alloc. Factors'!F202</f>
        <v>6936081.0890139472</v>
      </c>
      <c r="I15" s="2">
        <f>+'Alloc. Factors'!G202</f>
        <v>3972999.4895729199</v>
      </c>
      <c r="J15" s="2">
        <f>+'Alloc. Factors'!H202</f>
        <v>130165.74879169927</v>
      </c>
      <c r="K15" s="2">
        <f>+'Alloc. Factors'!I202</f>
        <v>2478056.0964486073</v>
      </c>
      <c r="L15" s="2">
        <f>+'Alloc. Factors'!J202</f>
        <v>2260554.0491644596</v>
      </c>
      <c r="M15" s="2">
        <f>+'Alloc. Factors'!K202</f>
        <v>0</v>
      </c>
      <c r="N15" s="2">
        <f>+'Alloc. Factors'!L202</f>
        <v>0</v>
      </c>
      <c r="O15" s="2">
        <f>+'Alloc. Factors'!M202</f>
        <v>0</v>
      </c>
      <c r="P15" s="2">
        <f>+'Alloc. Factors'!N202</f>
        <v>0</v>
      </c>
      <c r="Q15" s="2">
        <f>+'Alloc. Factors'!O202</f>
        <v>0</v>
      </c>
      <c r="R15" s="2">
        <f>+'Alloc. Factors'!P202</f>
        <v>0</v>
      </c>
      <c r="S15" s="2">
        <f>+'Alloc. Factors'!Q202</f>
        <v>0</v>
      </c>
      <c r="T15" s="2">
        <f>+'Alloc. Factors'!R202</f>
        <v>0</v>
      </c>
      <c r="U15" s="2">
        <f>+'Alloc. Factors'!S202</f>
        <v>0</v>
      </c>
      <c r="V15" s="2">
        <f>+'Alloc. Factors'!T202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14832390.991878914</v>
      </c>
      <c r="H16" s="2">
        <f>'O and M Alloc.'!J341</f>
        <v>7343851.8279895093</v>
      </c>
      <c r="I16" s="2">
        <f>'O and M Alloc.'!K341</f>
        <v>3735249.0719819246</v>
      </c>
      <c r="J16" s="2">
        <f>'O and M Alloc.'!L341</f>
        <v>50439.405788204778</v>
      </c>
      <c r="K16" s="2">
        <f>'O and M Alloc.'!M341</f>
        <v>1878481.2748037693</v>
      </c>
      <c r="L16" s="2">
        <f>'O and M Alloc.'!N341</f>
        <v>1824369.4113155035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9257229.8470257167</v>
      </c>
      <c r="H17" s="2">
        <f>'Dep.Exp. Alloc.'!J533</f>
        <v>4583463.60822214</v>
      </c>
      <c r="I17" s="2">
        <f>'Dep.Exp. Alloc.'!K533</f>
        <v>2331253.2156250798</v>
      </c>
      <c r="J17" s="2">
        <f>'Dep.Exp. Alloc.'!L533</f>
        <v>31480.371100280845</v>
      </c>
      <c r="K17" s="2">
        <f>'Dep.Exp. Alloc.'!M533</f>
        <v>1172402.5434411452</v>
      </c>
      <c r="L17" s="2">
        <f>'Dep.Exp. Alloc.'!N533</f>
        <v>1138630.1086370717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3157226.3130002292</v>
      </c>
      <c r="H18" s="2">
        <f>'Taxes Alloc.'!I44</f>
        <v>1563214.0659451545</v>
      </c>
      <c r="I18" s="2">
        <f>'Taxes Alloc.'!J44</f>
        <v>795086.01560786681</v>
      </c>
      <c r="J18" s="2">
        <f>'Taxes Alloc.'!K44</f>
        <v>10736.544044301996</v>
      </c>
      <c r="K18" s="2">
        <f>'Taxes Alloc.'!L44</f>
        <v>399853.97583814524</v>
      </c>
      <c r="L18" s="2">
        <f>'Taxes Alloc.'!M44</f>
        <v>388335.71156476066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G20" s="2">
        <f>'Class. Summary'!J24</f>
        <v>5836366.286327403</v>
      </c>
      <c r="H20" s="2">
        <f>'Taxes Alloc.'!I55</f>
        <v>2889716.7856571134</v>
      </c>
      <c r="I20" s="2">
        <f>'Taxes Alloc.'!J55</f>
        <v>1469775.2888719833</v>
      </c>
      <c r="J20" s="2">
        <f>'Taxes Alloc.'!K55</f>
        <v>19847.295530831616</v>
      </c>
      <c r="K20" s="2">
        <f>'Taxes Alloc.'!L55</f>
        <v>739159.6397212575</v>
      </c>
      <c r="L20" s="2">
        <f>'Taxes Alloc.'!M55</f>
        <v>717867.27654621832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Summary'!J28</f>
        <v>976251.08216015343</v>
      </c>
      <c r="H24" s="2">
        <f>(H$15-H20)/(1-$F$24-$F$25+$F$24*$F$25)*$F$24</f>
        <v>397351.65008414077</v>
      </c>
      <c r="I24" s="2">
        <f t="shared" ref="I24:V24" si="1">(I$15-I20)/(1-$F$24-$F$25+$F$24*$F$25)*$F$24</f>
        <v>245815.79712284158</v>
      </c>
      <c r="J24" s="2">
        <f t="shared" si="1"/>
        <v>10833.235999430539</v>
      </c>
      <c r="K24" s="2">
        <f t="shared" si="1"/>
        <v>170759.06285374955</v>
      </c>
      <c r="L24" s="2">
        <f t="shared" si="1"/>
        <v>151491.33609999093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Summary'!J29</f>
        <v>5353110.1005115081</v>
      </c>
      <c r="H25" s="2">
        <f>(((H$15-H20)/(1-$F$24-$F$25+$F$24*$F$25))-H$24)*$F$25</f>
        <v>2178811.547961372</v>
      </c>
      <c r="I25" s="2">
        <f t="shared" ref="I25:V25" si="2">(((I$15-I20)/(1-$F$24-$F$25+$F$24*$F$25))-I$24)*$F$25</f>
        <v>1347889.9542235811</v>
      </c>
      <c r="J25" s="2">
        <f t="shared" si="2"/>
        <v>59402.244063544123</v>
      </c>
      <c r="K25" s="2">
        <f t="shared" si="2"/>
        <v>936328.86131472676</v>
      </c>
      <c r="L25" s="2">
        <f t="shared" si="2"/>
        <v>830677.49294828356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6329361.1826716615</v>
      </c>
      <c r="H29" s="2">
        <f t="shared" ref="H29:V29" si="3">SUM(H24:H27)</f>
        <v>2576163.1980455127</v>
      </c>
      <c r="I29" s="2">
        <f t="shared" si="3"/>
        <v>1593705.7513464228</v>
      </c>
      <c r="J29" s="2">
        <f t="shared" si="3"/>
        <v>70235.480062974661</v>
      </c>
      <c r="K29" s="2">
        <f t="shared" si="3"/>
        <v>1107087.9241684764</v>
      </c>
      <c r="L29" s="2">
        <f t="shared" si="3"/>
        <v>982168.82904827455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190</v>
      </c>
      <c r="D31" s="2"/>
      <c r="G31" s="54">
        <f>'Class. Summary'!J12</f>
        <v>49354064.807568148</v>
      </c>
      <c r="H31" s="54">
        <f t="shared" ref="H31:V31" si="4">SUM(H15:H18)+H29</f>
        <v>23002773.789216265</v>
      </c>
      <c r="I31" s="54">
        <f t="shared" si="4"/>
        <v>12428293.544134215</v>
      </c>
      <c r="J31" s="54">
        <f t="shared" si="4"/>
        <v>293057.54978746152</v>
      </c>
      <c r="K31" s="54">
        <f t="shared" si="4"/>
        <v>7035881.8147001434</v>
      </c>
      <c r="L31" s="54">
        <f t="shared" si="4"/>
        <v>6594058.1097300705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181</v>
      </c>
      <c r="D34" s="2"/>
      <c r="E34" s="57"/>
      <c r="F34" s="124"/>
      <c r="G34" s="2">
        <f>Summary!$G$50*'Demand Summ.'!G13-'Demand Summ.'!G15</f>
        <v>3703201.7987453844</v>
      </c>
      <c r="H34" s="2">
        <f>Summary!$G$50*'Demand Summ.'!H13-'Demand Summ.'!H15</f>
        <v>2709430.9176745377</v>
      </c>
      <c r="I34" s="2">
        <f>Summary!$G$50*'Demand Summ.'!I13-'Demand Summ.'!I15</f>
        <v>932925.98600097746</v>
      </c>
      <c r="J34" s="2">
        <f>Summary!$G$50*'Demand Summ.'!J13-'Demand Summ.'!J15</f>
        <v>-63917.966900714135</v>
      </c>
      <c r="K34" s="2">
        <f>Summary!$G$50*'Demand Summ.'!K13-'Demand Summ.'!K15</f>
        <v>-10833.974482188001</v>
      </c>
      <c r="L34" s="2">
        <f>Summary!$G$50*'Demand Summ.'!L13-'Demand Summ.'!L15</f>
        <v>135596.83645278588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1.4435499906539917E-8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19"/>
      <c r="G35" s="2">
        <f>(G$34/(1-$F$24-$F$25+$F$24*$F$25)*$F$24)*(1-$F$25)+G$34/(1-$F$24-$F$25+$F$24*$F$25)*$F$25</f>
        <v>2357684.9422454247</v>
      </c>
      <c r="H35" s="2">
        <f t="shared" ref="H35:V35" si="6">(H$34/(1-$F$24-$F$25+$F$24*$F$25)*$F$24)*(1-$F$25)+H$34/(1-$F$24-$F$25+$F$24*$F$25)*$F$25</f>
        <v>1724989.5695178318</v>
      </c>
      <c r="I35" s="2">
        <f t="shared" si="6"/>
        <v>593957.78814137517</v>
      </c>
      <c r="J35" s="2">
        <f t="shared" si="6"/>
        <v>-40694.090219930928</v>
      </c>
      <c r="K35" s="2">
        <f t="shared" si="6"/>
        <v>-6897.5713151737036</v>
      </c>
      <c r="L35" s="2">
        <f t="shared" si="6"/>
        <v>86329.246121331758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9.3132257461547852E-9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7" t="s">
        <v>456</v>
      </c>
      <c r="D36" s="1"/>
      <c r="F36" s="127">
        <f>Summary!F46</f>
        <v>6.9960000000000005E-3</v>
      </c>
      <c r="G36" s="2">
        <f>$F$36*G$34/(1-$F$25*(1-$F$36)-$F$24*(1-$F$36)+$F$24*$F$25*(1-$F$36)-$F$36)</f>
        <v>42700.697721229422</v>
      </c>
      <c r="H36" s="2">
        <f>$F$36*H$34/(1-$F$25*(1-$F$36)-$F$24*(1-$F$36)+$F$24*$F$25*(1-$F$36)-$F$36)</f>
        <v>31241.773173519759</v>
      </c>
      <c r="I36" s="2">
        <f>$F$36*I$34/(1-$F$25*(1-$F$36)-$F$24*(1-$F$36)+$F$24*$F$25*(1-$F$36)-$F$36)</f>
        <v>10757.337215056434</v>
      </c>
      <c r="J36" s="2">
        <f>$F$36*J$34/(1-$F$25*(1-$F$36)-$F$24*(1-$F$36)+$F$24*$F$25*(1-$F$36)-$F$36)</f>
        <v>-737.02215863786341</v>
      </c>
      <c r="K36" s="2">
        <f>$F$36*K$34/(1-$F$25*(1-$F$36)-$F$24*(1-$F$36)+$F$24*$F$25*(1-$F$36)-$F$36)</f>
        <v>-124.92386173504083</v>
      </c>
      <c r="L36" s="2">
        <f t="shared" ref="L36:T36" si="7">$F$36*L$34/(1-$F$25*(1-$F$36)-$F$24*(1-$F$36)+$F$24*$F$25*(1-$F$36)-$F$36)</f>
        <v>1563.533353026299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1.673470251262188E-10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1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188</v>
      </c>
      <c r="D38" s="2"/>
      <c r="G38" s="54">
        <f>G34+G35+G31+G36</f>
        <v>55457652.246280186</v>
      </c>
      <c r="H38" s="54">
        <f t="shared" ref="H38:U38" si="8">H34+H35+H31+H36</f>
        <v>27468436.049582154</v>
      </c>
      <c r="I38" s="54">
        <f t="shared" si="8"/>
        <v>13965934.655491624</v>
      </c>
      <c r="J38" s="54">
        <f t="shared" si="8"/>
        <v>187708.47050817858</v>
      </c>
      <c r="K38" s="54">
        <f t="shared" si="8"/>
        <v>7018025.3450410459</v>
      </c>
      <c r="L38" s="54">
        <f t="shared" si="8"/>
        <v>6817547.7256572144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185</v>
      </c>
      <c r="D41" s="2"/>
      <c r="E41" s="57"/>
      <c r="F41" s="124"/>
      <c r="G41" s="2">
        <f>Summary!$G$61*'Demand Summ.'!G13-'Demand Summ.'!G15</f>
        <v>3703075.1111763846</v>
      </c>
      <c r="H41" s="53">
        <f>+'Alloc. Factors'!F222-'Demand Summ.'!H15</f>
        <v>1632530.096164532</v>
      </c>
      <c r="I41" s="53">
        <f>+'Alloc. Factors'!G222-'Demand Summ.'!I15</f>
        <v>938571.81083202083</v>
      </c>
      <c r="J41" s="53">
        <f>+'Alloc. Factors'!H222-'Demand Summ.'!J15</f>
        <v>21906.357854891656</v>
      </c>
      <c r="K41" s="53">
        <f>+'Alloc. Factors'!I222-'Demand Summ.'!K15</f>
        <v>592378.75356958946</v>
      </c>
      <c r="L41" s="53">
        <f>+'Alloc. Factors'!J222-'Demand Summ.'!L15</f>
        <v>517688.09275534842</v>
      </c>
      <c r="M41" s="53">
        <f>+'Alloc. Factors'!K222-'Demand Summ.'!M15</f>
        <v>0</v>
      </c>
      <c r="N41" s="53">
        <f>+'Alloc. Factors'!L222-'Demand Summ.'!N15</f>
        <v>0</v>
      </c>
      <c r="O41" s="53">
        <f>+'Alloc. Factors'!M222-'Demand Summ.'!O15</f>
        <v>0</v>
      </c>
      <c r="P41" s="53">
        <f>+'Alloc. Factors'!N222-'Demand Summ.'!P15</f>
        <v>0</v>
      </c>
      <c r="Q41" s="53">
        <f>+'Alloc. Factors'!O222-'Demand Summ.'!Q15</f>
        <v>0</v>
      </c>
      <c r="R41" s="53">
        <f>+'Alloc. Factors'!P222-'Demand Summ.'!R15</f>
        <v>0</v>
      </c>
      <c r="S41" s="53">
        <f>+'Alloc. Factors'!Q222-'Demand Summ.'!S15</f>
        <v>0</v>
      </c>
      <c r="T41" s="53">
        <f>+'Alloc. Factors'!R222-'Demand Summ.'!T15</f>
        <v>0</v>
      </c>
      <c r="U41" s="53">
        <f>+'Alloc. Factors'!S222-'Demand Summ.'!U15</f>
        <v>0</v>
      </c>
      <c r="V41" s="53">
        <f>+'Alloc. Factors'!T222-'Demand Summ.'!V15</f>
        <v>0</v>
      </c>
      <c r="W41" s="2">
        <f>SUM(H41:V41)-G41</f>
        <v>0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19"/>
      <c r="G42" s="2">
        <f>(G$41/(1-$F$24-$F$25+$F$24*$F$25)*$F$24)*(1-$F$25)+G$41/(1-$F$24-$F$25+$F$24*$F$25)*$F$25</f>
        <v>2357604.2851843103</v>
      </c>
      <c r="H42" s="2">
        <f t="shared" ref="H42:V42" si="9">(H$41/(1-$F$24-$F$25+$F$24*$F$25)*$F$24)*(1-$F$25)+H$41/(1-$F$24-$F$25+$F$24*$F$25)*$F$25</f>
        <v>1039368.5882291374</v>
      </c>
      <c r="I42" s="2">
        <f t="shared" si="9"/>
        <v>597552.26581613114</v>
      </c>
      <c r="J42" s="2">
        <f t="shared" si="9"/>
        <v>13946.928323327091</v>
      </c>
      <c r="K42" s="2">
        <f t="shared" si="9"/>
        <v>377144.57469487772</v>
      </c>
      <c r="L42" s="2">
        <f t="shared" si="9"/>
        <v>329591.92812083557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7" t="s">
        <v>456</v>
      </c>
      <c r="D43" s="1"/>
      <c r="F43" s="127">
        <f>Summary!F53</f>
        <v>0</v>
      </c>
      <c r="G43" s="2">
        <f>$F$36*G$41/(1-$F$25*(1-$F$36)-$F$24*(1-$F$36)+$F$24*$F$25*(1-$F$36)-$F$36)</f>
        <v>42699.236918420691</v>
      </c>
      <c r="H43" s="2">
        <f>$F$36*H$41/(1-$F$25*(1-$F$36)-$F$24*(1-$F$36)+$F$24*$F$25*(1-$F$36)-$F$36)</f>
        <v>18824.297984719204</v>
      </c>
      <c r="I43" s="2">
        <f t="shared" ref="I43:V43" si="10">$F$36*I$41/(1-$F$25*(1-$F$36)-$F$24*(1-$F$36)+$F$24*$F$25*(1-$F$36)-$F$36)</f>
        <v>10822.437815185507</v>
      </c>
      <c r="J43" s="2">
        <f t="shared" si="10"/>
        <v>252.59675701489456</v>
      </c>
      <c r="K43" s="2">
        <f t="shared" si="10"/>
        <v>6830.5718854488114</v>
      </c>
      <c r="L43" s="2">
        <f t="shared" si="10"/>
        <v>5969.3324760522446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0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19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189</v>
      </c>
      <c r="D45" s="2"/>
      <c r="G45" s="54">
        <f>G31+G41+G42+G43</f>
        <v>55457443.440847263</v>
      </c>
      <c r="H45" s="54">
        <f t="shared" ref="H45:V45" si="11">H31+H41+H42+H43</f>
        <v>25693496.771594655</v>
      </c>
      <c r="I45" s="54">
        <f t="shared" si="11"/>
        <v>13975240.058597552</v>
      </c>
      <c r="J45" s="54">
        <f t="shared" si="11"/>
        <v>329163.43272269523</v>
      </c>
      <c r="K45" s="54">
        <f t="shared" si="11"/>
        <v>8012235.7148500597</v>
      </c>
      <c r="L45" s="54">
        <f t="shared" si="11"/>
        <v>7447307.463082307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16695514.974295232</v>
      </c>
      <c r="H13" s="2">
        <f>+'Plant Alloc.'!J816+'Plant Alloc.'!J818-'Dep.Res. Alloc.'!J800+'Oth. RB Alloc.'!I126</f>
        <v>6713994.9214077462</v>
      </c>
      <c r="I13" s="2">
        <f>+'Plant Alloc.'!K816+'Plant Alloc.'!K818-'Dep.Res. Alloc.'!K800+'Oth. RB Alloc.'!J126</f>
        <v>4177076.2447761074</v>
      </c>
      <c r="J13" s="2">
        <f>+'Plant Alloc.'!L816+'Plant Alloc.'!L818-'Dep.Res. Alloc.'!L800+'Oth. RB Alloc.'!K126</f>
        <v>231468.76093693322</v>
      </c>
      <c r="K13" s="2">
        <f>+'Plant Alloc.'!M816+'Plant Alloc.'!M818-'Dep.Res. Alloc.'!M800+'Oth. RB Alloc.'!L126</f>
        <v>2635958.2932132464</v>
      </c>
      <c r="L13" s="2">
        <f>+'Plant Alloc.'!N816+'Plant Alloc.'!N818-'Dep.Res. Alloc.'!N800+'Oth. RB Alloc.'!M126</f>
        <v>2937016.7539612022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Summary'!K35</f>
        <v>1045236.9861647264</v>
      </c>
      <c r="H15" s="2">
        <f>+'Alloc. Factors'!F193</f>
        <v>420335.39112642739</v>
      </c>
      <c r="I15" s="2">
        <f>+'Alloc. Factors'!G193</f>
        <v>261509.42883715124</v>
      </c>
      <c r="J15" s="2">
        <f>+'Alloc. Factors'!H193</f>
        <v>14491.299636189668</v>
      </c>
      <c r="K15" s="2">
        <f>+'Alloc. Factors'!I193</f>
        <v>165026.42214367725</v>
      </c>
      <c r="L15" s="2">
        <f>+'Alloc. Factors'!J193</f>
        <v>183874.44442128111</v>
      </c>
      <c r="M15" s="2">
        <f>+'Alloc. Factors'!K193</f>
        <v>0</v>
      </c>
      <c r="N15" s="2">
        <f>+'Alloc. Factors'!L193</f>
        <v>0</v>
      </c>
      <c r="O15" s="2">
        <f>+'Alloc. Factors'!M193</f>
        <v>0</v>
      </c>
      <c r="P15" s="2">
        <f>+'Alloc. Factors'!N193</f>
        <v>0</v>
      </c>
      <c r="Q15" s="2">
        <f>+'Alloc. Factors'!O193</f>
        <v>0</v>
      </c>
      <c r="R15" s="2">
        <f>+'Alloc. Factors'!P193</f>
        <v>0</v>
      </c>
      <c r="S15" s="2">
        <f>+'Alloc. Factors'!Q193</f>
        <v>0</v>
      </c>
      <c r="T15" s="2">
        <f>+'Alloc. Factors'!R193</f>
        <v>0</v>
      </c>
      <c r="U15" s="2">
        <f>+'Alloc. Factors'!S193</f>
        <v>0</v>
      </c>
      <c r="V15" s="2">
        <f>+'Alloc. Factors'!T193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78924922.570725992</v>
      </c>
      <c r="H16" s="2">
        <f>'O and M Alloc.'!J509</f>
        <v>47126969.44092308</v>
      </c>
      <c r="I16" s="2">
        <f>'O and M Alloc.'!K509</f>
        <v>30274273.339591756</v>
      </c>
      <c r="J16" s="2">
        <f>'O and M Alloc.'!L509</f>
        <v>1441734.316548503</v>
      </c>
      <c r="K16" s="2">
        <f>'O and M Alloc.'!M509</f>
        <v>39915.339043499247</v>
      </c>
      <c r="L16" s="2">
        <f>'O and M Alloc.'!N509</f>
        <v>42030.134619185876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142948.70980425051</v>
      </c>
      <c r="H17" s="2">
        <f>'Dep.Exp. Alloc.'!J797</f>
        <v>56154.500884534471</v>
      </c>
      <c r="I17" s="2">
        <f>'Dep.Exp. Alloc.'!K797</f>
        <v>31772.160688703596</v>
      </c>
      <c r="J17" s="2">
        <f>'Dep.Exp. Alloc.'!L797</f>
        <v>1666.2834253085555</v>
      </c>
      <c r="K17" s="2">
        <f>'Dep.Exp. Alloc.'!M797</f>
        <v>26080.860575944411</v>
      </c>
      <c r="L17" s="2">
        <f>'Dep.Exp. Alloc.'!N797</f>
        <v>27274.90422975945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1105152.1453081132</v>
      </c>
      <c r="H18" s="2">
        <f>'Taxes Alloc.'!I78</f>
        <v>549412.02689600247</v>
      </c>
      <c r="I18" s="2">
        <f>'Taxes Alloc.'!J78</f>
        <v>350838.34928138508</v>
      </c>
      <c r="J18" s="2">
        <f>'Taxes Alloc.'!K78</f>
        <v>17925.634363856312</v>
      </c>
      <c r="K18" s="2">
        <f>'Taxes Alloc.'!L78</f>
        <v>87757.201188890074</v>
      </c>
      <c r="L18" s="2">
        <f>'Taxes Alloc.'!M78</f>
        <v>99218.933577979406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G20" s="2">
        <f>'Class. Summary'!K24</f>
        <v>386642.24875646754</v>
      </c>
      <c r="H20" s="2">
        <f>'Taxes Alloc.'!I81</f>
        <v>155485.71568767526</v>
      </c>
      <c r="I20" s="2">
        <f>'Taxes Alloc.'!J81</f>
        <v>96734.611360835261</v>
      </c>
      <c r="J20" s="2">
        <f>'Taxes Alloc.'!K81</f>
        <v>5360.457726719922</v>
      </c>
      <c r="K20" s="2">
        <f>'Taxes Alloc.'!L81</f>
        <v>61044.708335464311</v>
      </c>
      <c r="L20" s="2">
        <f>'Taxes Alloc.'!M81</f>
        <v>68016.755645772821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Summary'!K28</f>
        <v>64673.787634198918</v>
      </c>
      <c r="H24" s="2">
        <f>(H$15-H20)/(1-$F$24-$F$25+$F$24*$F$25)*$F$24</f>
        <v>26008.151434247349</v>
      </c>
      <c r="I24" s="2">
        <f t="shared" ref="I24:V24" si="1">(I$15-I20)/(1-$F$24-$F$25+$F$24*$F$25)*$F$24</f>
        <v>16180.833140063762</v>
      </c>
      <c r="J24" s="2">
        <f t="shared" si="1"/>
        <v>896.64568669097343</v>
      </c>
      <c r="K24" s="2">
        <f t="shared" si="1"/>
        <v>10210.970259398979</v>
      </c>
      <c r="L24" s="2">
        <f t="shared" si="1"/>
        <v>11377.187113797869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Summary'!K29</f>
        <v>354627.93552752404</v>
      </c>
      <c r="H25" s="2">
        <f>(((H$15-H20)/(1-$F$24-$F$25+$F$24*$F$25))-H$24)*$F$25</f>
        <v>142611.36369778964</v>
      </c>
      <c r="I25" s="2">
        <f t="shared" ref="I25:V25" si="2">(((I$15-I20)/(1-$F$24-$F$25+$F$24*$F$25))-I$24)*$F$25</f>
        <v>88724.901718016292</v>
      </c>
      <c r="J25" s="2">
        <f t="shared" si="2"/>
        <v>4916.6071820221705</v>
      </c>
      <c r="K25" s="2">
        <f t="shared" si="2"/>
        <v>55990.153589037727</v>
      </c>
      <c r="L25" s="2">
        <f t="shared" si="2"/>
        <v>62384.909340658305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419301.72316172294</v>
      </c>
      <c r="H29" s="2">
        <f t="shared" ref="H29:V29" si="3">SUM(H24:H27)</f>
        <v>168619.51513203699</v>
      </c>
      <c r="I29" s="2">
        <f t="shared" si="3"/>
        <v>104905.73485808005</v>
      </c>
      <c r="J29" s="2">
        <f t="shared" si="3"/>
        <v>5813.2528687131435</v>
      </c>
      <c r="K29" s="2">
        <f t="shared" si="3"/>
        <v>66201.123848436706</v>
      </c>
      <c r="L29" s="2">
        <f t="shared" si="3"/>
        <v>73762.096454456172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81637562.135164812</v>
      </c>
      <c r="H31" s="54">
        <f t="shared" si="4"/>
        <v>48321490.874962077</v>
      </c>
      <c r="I31" s="54">
        <f t="shared" si="4"/>
        <v>31023299.013257075</v>
      </c>
      <c r="J31" s="54">
        <f t="shared" si="4"/>
        <v>1481630.7868425706</v>
      </c>
      <c r="K31" s="54">
        <f t="shared" si="4"/>
        <v>384980.94680044771</v>
      </c>
      <c r="L31" s="54">
        <f t="shared" si="4"/>
        <v>426160.513302662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32376913.514094047</v>
      </c>
      <c r="H32" s="54">
        <f>'Alloc. Factors'!F12</f>
        <v>10026385.522694048</v>
      </c>
      <c r="I32" s="54">
        <f>'Alloc. Factors'!G12</f>
        <v>6416580.2100000009</v>
      </c>
      <c r="J32" s="54">
        <f>'Alloc. Factors'!H12</f>
        <v>415032.19779999997</v>
      </c>
      <c r="K32" s="54">
        <f>'Alloc. Factors'!I12</f>
        <v>7240217</v>
      </c>
      <c r="L32" s="54">
        <f>'Alloc. Factors'!J12</f>
        <v>8278698.5835999995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4.8194327622441451</v>
      </c>
      <c r="I33" s="63">
        <f t="shared" si="5"/>
        <v>4.8348649900625293</v>
      </c>
      <c r="J33" s="63">
        <f t="shared" si="5"/>
        <v>3.5699176948111249</v>
      </c>
      <c r="K33" s="63">
        <f t="shared" si="5"/>
        <v>5.3172570214462866E-2</v>
      </c>
      <c r="L33" s="58">
        <f t="shared" si="5"/>
        <v>5.147675193138216E-2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181</v>
      </c>
      <c r="D36" s="2"/>
      <c r="E36" s="57"/>
      <c r="F36" s="124"/>
      <c r="G36" s="2">
        <f>Summary!$G$50*'Commodity Summ.'!G13-'Commodity Summ.'!G15</f>
        <v>245326.32134829496</v>
      </c>
      <c r="H36" s="2">
        <f>Summary!$G$50*'Commodity Summ.'!H13-'Commodity Summ.'!H15</f>
        <v>98656.416298391356</v>
      </c>
      <c r="I36" s="2">
        <f>Summary!$G$50*'Commodity Summ.'!I13-'Commodity Summ.'!I15</f>
        <v>61378.564884041814</v>
      </c>
      <c r="J36" s="2">
        <f>Summary!$G$50*'Commodity Summ.'!J13-'Commodity Summ.'!J15</f>
        <v>3401.2355842352681</v>
      </c>
      <c r="K36" s="2">
        <f>Summary!$G$50*'Commodity Summ.'!K13-'Commodity Summ.'!K15</f>
        <v>38733.153921706689</v>
      </c>
      <c r="L36" s="2">
        <f>Summary!$G$50*'Commodity Summ.'!L13-'Commodity Summ.'!L15</f>
        <v>43156.950659919792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>(G$36/(1-$F$24-$F$25+$F$24*$F$25)*$F$24)*(1-$F$25)+G$36/(1-$F$24-$F$25+$F$24*$F$25)*$F$25</f>
        <v>156189.75287150039</v>
      </c>
      <c r="H37" s="2">
        <f t="shared" ref="H37:V37" si="7">(H$36/(1-$F$24-$F$25+$F$24*$F$25)*$F$24)*(1-$F$25)+H$36/(1-$F$24-$F$25+$F$24*$F$25)*$F$25</f>
        <v>62810.713486209883</v>
      </c>
      <c r="I37" s="2">
        <f t="shared" si="7"/>
        <v>39077.351456452154</v>
      </c>
      <c r="J37" s="2">
        <f t="shared" si="7"/>
        <v>2165.4347663952854</v>
      </c>
      <c r="K37" s="2">
        <f t="shared" si="7"/>
        <v>24659.896686651231</v>
      </c>
      <c r="L37" s="2">
        <f t="shared" si="7"/>
        <v>27476.356475791814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2828.7967170743404</v>
      </c>
      <c r="H38" s="2">
        <f t="shared" ref="H38:U38" si="8">$F$38*H$36/(1-$F$25*(1-$F$38)-$F$24*(1-$F$38)+$F$24*$F$25*(1-$F$38)-$F$38)</f>
        <v>1137.5825676161126</v>
      </c>
      <c r="I38" s="2">
        <f t="shared" si="8"/>
        <v>707.74094637896303</v>
      </c>
      <c r="J38" s="2">
        <f t="shared" si="8"/>
        <v>39.218800501318576</v>
      </c>
      <c r="K38" s="2">
        <f t="shared" si="8"/>
        <v>446.62235203088005</v>
      </c>
      <c r="L38" s="2">
        <f t="shared" si="8"/>
        <v>497.6320505470656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191</v>
      </c>
      <c r="D40" s="2"/>
      <c r="G40" s="54">
        <f>G36+G37+G31+G38</f>
        <v>82041907.006101683</v>
      </c>
      <c r="H40" s="54">
        <f t="shared" ref="H40:V40" si="9">H36+H37+H31+H38</f>
        <v>48484095.587314293</v>
      </c>
      <c r="I40" s="54">
        <f t="shared" si="9"/>
        <v>31124462.670543946</v>
      </c>
      <c r="J40" s="54">
        <f t="shared" si="9"/>
        <v>1487236.6759937026</v>
      </c>
      <c r="K40" s="54">
        <f t="shared" si="9"/>
        <v>448820.61976083653</v>
      </c>
      <c r="L40" s="54">
        <f t="shared" si="9"/>
        <v>497291.45248892065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32376913.514094047</v>
      </c>
      <c r="H41" s="54">
        <f>'Alloc. Factors'!F12</f>
        <v>10026385.522694048</v>
      </c>
      <c r="I41" s="54">
        <f>'Alloc. Factors'!G12</f>
        <v>6416580.2100000009</v>
      </c>
      <c r="J41" s="54">
        <f>'Alloc. Factors'!H12</f>
        <v>415032.19779999997</v>
      </c>
      <c r="K41" s="54">
        <f>'Alloc. Factors'!I12</f>
        <v>7240217</v>
      </c>
      <c r="L41" s="54">
        <f>'Alloc. Factors'!J12</f>
        <v>8278698.5835999995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2.533963188627844</v>
      </c>
      <c r="H42" s="58">
        <f t="shared" si="10"/>
        <v>4.8356504422828959</v>
      </c>
      <c r="I42" s="58">
        <f t="shared" si="10"/>
        <v>4.8506309672616004</v>
      </c>
      <c r="J42" s="58">
        <f t="shared" si="10"/>
        <v>3.5834248134897422</v>
      </c>
      <c r="K42" s="58">
        <f t="shared" si="10"/>
        <v>6.1989940323727385E-2</v>
      </c>
      <c r="L42" s="58">
        <f t="shared" si="10"/>
        <v>6.0068795531950991E-2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Summary!$G$61*'Commodity Summ.'!G13-'Commodity Summ.'!G15</f>
        <v>245317.92866624508</v>
      </c>
      <c r="H45" s="53">
        <f>'Alloc. Factors'!F223-H15</f>
        <v>27315.65725027147</v>
      </c>
      <c r="I45" s="53">
        <f>'Alloc. Factors'!G223-I15</f>
        <v>61752.598072775436</v>
      </c>
      <c r="J45" s="53">
        <f>'Alloc. Factors'!H223-J15</f>
        <v>9086.7590353475553</v>
      </c>
      <c r="K45" s="53">
        <f>'Alloc. Factors'!I223-K15</f>
        <v>78693.976141684863</v>
      </c>
      <c r="L45" s="53">
        <f>'Alloc. Factors'!J223-L15</f>
        <v>68468.938166164764</v>
      </c>
      <c r="M45" s="53">
        <f>'Alloc. Factors'!K223-M15</f>
        <v>0</v>
      </c>
      <c r="N45" s="53">
        <f>'Alloc. Factors'!L223-N15</f>
        <v>0</v>
      </c>
      <c r="O45" s="53">
        <f>'Alloc. Factors'!M223-O15</f>
        <v>0</v>
      </c>
      <c r="P45" s="53">
        <f>'Alloc. Factors'!N223-P15</f>
        <v>0</v>
      </c>
      <c r="Q45" s="53">
        <f>'Alloc. Factors'!O223-Q15</f>
        <v>0</v>
      </c>
      <c r="R45" s="53">
        <f>'Alloc. Factors'!P223-R15</f>
        <v>0</v>
      </c>
      <c r="S45" s="53">
        <f>'Alloc. Factors'!Q223-S15</f>
        <v>0</v>
      </c>
      <c r="T45" s="53">
        <f>'Alloc. Factors'!R223-T15</f>
        <v>0</v>
      </c>
      <c r="U45" s="53">
        <f>'Alloc. Factors'!S223-U15</f>
        <v>0</v>
      </c>
      <c r="V45" s="53">
        <f>'Alloc. Factors'!T223-V15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156184.40957638188</v>
      </c>
      <c r="H46" s="2">
        <f>(H$45/(1-$F$24-$F$25+$F$24*$F$25)*$F$24)*(1-$F$25)+H$45/(1-$F$24-$F$25+$F$24*$F$25)*$F$25</f>
        <v>17390.819427750575</v>
      </c>
      <c r="I46" s="2">
        <f t="shared" ref="I46:V46" si="11">(I$45/(1-$F$24-$F$25+$F$24*$F$25)*$F$24)*(1-$F$25)+I$45/(1-$F$24-$F$25+$F$24*$F$25)*$F$25</f>
        <v>39315.483879393854</v>
      </c>
      <c r="J46" s="2">
        <f t="shared" si="11"/>
        <v>5785.1870126844497</v>
      </c>
      <c r="K46" s="2">
        <f t="shared" si="11"/>
        <v>50101.402158945028</v>
      </c>
      <c r="L46" s="2">
        <f t="shared" si="11"/>
        <v>43591.517097607357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-6.1118043959140778E-10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2828.6999431476793</v>
      </c>
      <c r="H47" s="2">
        <f t="shared" ref="H47:U47" si="12">$F$38*H$45/(1-$F$25*(1-$F$38)-$F$24*(1-$F$38)+$F$24*$F$25*(1-$F$38)-$F$38)</f>
        <v>314.97004124801333</v>
      </c>
      <c r="I47" s="2">
        <f t="shared" si="12"/>
        <v>712.05382993157764</v>
      </c>
      <c r="J47" s="2">
        <f t="shared" si="12"/>
        <v>104.77715553213471</v>
      </c>
      <c r="K47" s="2">
        <f t="shared" si="12"/>
        <v>907.40064147899375</v>
      </c>
      <c r="L47" s="2">
        <f t="shared" si="12"/>
        <v>789.49827495694853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-1.1368683772161603E-11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192</v>
      </c>
      <c r="D49" s="2"/>
      <c r="G49" s="54">
        <f>G31+G45+G46+G47</f>
        <v>82041893.173350602</v>
      </c>
      <c r="H49" s="54">
        <f t="shared" ref="H49:V49" si="13">H31+H45+H46+H47</f>
        <v>48366512.321681343</v>
      </c>
      <c r="I49" s="54">
        <f t="shared" si="13"/>
        <v>31125079.149039175</v>
      </c>
      <c r="J49" s="54">
        <f t="shared" si="13"/>
        <v>1496607.5100461347</v>
      </c>
      <c r="K49" s="54">
        <f t="shared" si="13"/>
        <v>514683.72574255662</v>
      </c>
      <c r="L49" s="54">
        <f t="shared" si="13"/>
        <v>539010.46684139105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-6.1118043959140778E-10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32376913.514094047</v>
      </c>
      <c r="H50" s="54">
        <f>'Alloc. Factors'!F12</f>
        <v>10026385.522694048</v>
      </c>
      <c r="I50" s="54">
        <f>'Alloc. Factors'!G12</f>
        <v>6416580.2100000009</v>
      </c>
      <c r="J50" s="54">
        <f>'Alloc. Factors'!H12</f>
        <v>415032.19779999997</v>
      </c>
      <c r="K50" s="54">
        <f>'Alloc. Factors'!I12</f>
        <v>7240217</v>
      </c>
      <c r="L50" s="54">
        <f>'Alloc. Factors'!J12</f>
        <v>8278698.5835999995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2.5339627613866531</v>
      </c>
      <c r="H51" s="58">
        <f t="shared" si="14"/>
        <v>4.8239230590332882</v>
      </c>
      <c r="I51" s="58">
        <f t="shared" si="14"/>
        <v>4.8507270431267893</v>
      </c>
      <c r="J51" s="58">
        <f t="shared" si="14"/>
        <v>3.6060033847478397</v>
      </c>
      <c r="K51" s="58">
        <f t="shared" si="14"/>
        <v>7.1086781755651335E-2</v>
      </c>
      <c r="L51" s="58">
        <f t="shared" si="14"/>
        <v>6.5108115895071261E-2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>
      <selection activeCell="E11" sqref="E11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Demand-Only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430095329.87132102</v>
      </c>
      <c r="H13" s="2">
        <f>'Cust. Summ.'!H13+'Demand Summ.'!H13+'Commodity Summ.'!H13</f>
        <v>257700710.89654294</v>
      </c>
      <c r="I13" s="2">
        <f>'Cust. Summ.'!I13+'Demand Summ.'!I13+'Commodity Summ.'!I13</f>
        <v>101136391.28081322</v>
      </c>
      <c r="J13" s="2">
        <f>'Cust. Summ.'!J13+'Demand Summ.'!J13+'Commodity Summ.'!J13</f>
        <v>1184610.662317072</v>
      </c>
      <c r="K13" s="2">
        <f>'Cust. Summ.'!K13+'Demand Summ.'!K13+'Commodity Summ.'!K13</f>
        <v>35563363.964186512</v>
      </c>
      <c r="L13" s="2">
        <f>'Cust. Summ.'!L13+'Demand Summ.'!L13+'Commodity Summ.'!L13</f>
        <v>34510253.067461357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57"/>
      <c r="G15" s="2">
        <f>Summary!G36</f>
        <v>26926485.768804528</v>
      </c>
      <c r="H15" s="2">
        <f>'Cust. Summ.'!H15+'Demand Summ.'!H15+'Commodity Summ.'!H15</f>
        <v>14696801.425671294</v>
      </c>
      <c r="I15" s="2">
        <f>'Cust. Summ.'!I15+'Demand Summ.'!I15+'Commodity Summ.'!I15</f>
        <v>6331161.5697064651</v>
      </c>
      <c r="J15" s="2">
        <f>'Cust. Summ.'!J15+'Demand Summ.'!J15+'Commodity Summ.'!J15</f>
        <v>199668.86254335468</v>
      </c>
      <c r="K15" s="2">
        <f>'Cust. Summ.'!K15+'Demand Summ.'!K15+'Commodity Summ.'!K15</f>
        <v>3013572.1620419868</v>
      </c>
      <c r="L15" s="2">
        <f>'Cust. Summ.'!L15+'Demand Summ.'!L15+'Commodity Summ.'!L15</f>
        <v>2685281.7488414114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104873146.47210157</v>
      </c>
      <c r="H16" s="2">
        <f>'Cust. Summ.'!H16+'Demand Summ.'!H16+'Commodity Summ.'!H16</f>
        <v>63223111.647825494</v>
      </c>
      <c r="I16" s="2">
        <f>'Cust. Summ.'!I16+'Demand Summ.'!I16+'Commodity Summ.'!I16</f>
        <v>36266135.677143112</v>
      </c>
      <c r="J16" s="2">
        <f>'Cust. Summ.'!J16+'Demand Summ.'!J16+'Commodity Summ.'!J16</f>
        <v>1502952.162791345</v>
      </c>
      <c r="K16" s="2">
        <f>'Cust. Summ.'!K16+'Demand Summ.'!K16+'Commodity Summ.'!K16</f>
        <v>1979651.3775732587</v>
      </c>
      <c r="L16" s="2">
        <f>'Cust. Summ.'!L16+'Demand Summ.'!L16+'Commodity Summ.'!L16</f>
        <v>1901295.6067683876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21561512.250947833</v>
      </c>
      <c r="H17" s="2">
        <f>'Cust. Summ.'!H17+'Demand Summ.'!H17+'Commodity Summ.'!H17</f>
        <v>13693351.494052945</v>
      </c>
      <c r="I17" s="2">
        <f>'Cust. Summ.'!I17+'Demand Summ.'!I17+'Commodity Summ.'!I17</f>
        <v>5298099.8293086085</v>
      </c>
      <c r="J17" s="2">
        <f>'Cust. Summ.'!J17+'Demand Summ.'!J17+'Commodity Summ.'!J17</f>
        <v>42985.478452135823</v>
      </c>
      <c r="K17" s="2">
        <f>'Cust. Summ.'!K17+'Demand Summ.'!K17+'Commodity Summ.'!K17</f>
        <v>1302137.4927080295</v>
      </c>
      <c r="L17" s="2">
        <f>'Cust. Summ.'!L17+'Demand Summ.'!L17+'Commodity Summ.'!L17</f>
        <v>1224937.9564261097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6566445.2651408128</v>
      </c>
      <c r="H18" s="2">
        <f>'Cust. Summ.'!H18+'Demand Summ.'!H18+'Commodity Summ.'!H18</f>
        <v>3878582.9021316543</v>
      </c>
      <c r="I18" s="2">
        <f>'Cust. Summ.'!I18+'Demand Summ.'!I18+'Commodity Summ.'!I18</f>
        <v>1657480.0821283085</v>
      </c>
      <c r="J18" s="2">
        <f>'Cust. Summ.'!J18+'Demand Summ.'!J18+'Commodity Summ.'!J18</f>
        <v>30218.209268573934</v>
      </c>
      <c r="K18" s="2">
        <f>'Cust. Summ.'!K18+'Demand Summ.'!K18+'Commodity Summ.'!K18</f>
        <v>503538.45282048854</v>
      </c>
      <c r="L18" s="2">
        <f>'Cust. Summ.'!L18+'Demand Summ.'!L18+'Commodity Summ.'!L18</f>
        <v>496625.61879178736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F20" s="2"/>
      <c r="G20" s="2">
        <f>Summary!G25</f>
        <v>9960341.1920584962</v>
      </c>
      <c r="H20" s="2">
        <f>'Cust. Summ.'!H20+'Demand Summ.'!H20+'Commodity Summ.'!H20</f>
        <v>5967949.0282620452</v>
      </c>
      <c r="I20" s="2">
        <f>'Cust. Summ.'!I20+'Demand Summ.'!I20+'Commodity Summ.'!I20</f>
        <v>2342162.0606571496</v>
      </c>
      <c r="J20" s="2">
        <f>'Cust. Summ.'!J20+'Demand Summ.'!J20+'Commodity Summ.'!J20</f>
        <v>27433.746792736791</v>
      </c>
      <c r="K20" s="2">
        <f>'Cust. Summ.'!K20+'Demand Summ.'!K20+'Commodity Summ.'!K20</f>
        <v>823592.38619641482</v>
      </c>
      <c r="L20" s="2">
        <f>'Cust. Summ.'!L20+'Demand Summ.'!L20+'Commodity Summ.'!L20</f>
        <v>799203.97015015013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5" t="s">
        <v>416</v>
      </c>
      <c r="F24" s="1"/>
      <c r="G24" s="2">
        <f>+Summary!G29</f>
        <v>1666069.8438703138</v>
      </c>
      <c r="H24" s="2">
        <f>'Cust. Summ.'!H24+'Demand Summ.'!H24+'Commodity Summ.'!H24</f>
        <v>857170.44819076103</v>
      </c>
      <c r="I24" s="2">
        <f>'Cust. Summ.'!I24+'Demand Summ.'!I24+'Commodity Summ.'!I24</f>
        <v>391718.44606048934</v>
      </c>
      <c r="J24" s="2">
        <f>'Cust. Summ.'!J24+'Demand Summ.'!J24+'Commodity Summ.'!J24</f>
        <v>16913.431988604047</v>
      </c>
      <c r="K24" s="2">
        <f>'Cust. Summ.'!K24+'Demand Summ.'!K24+'Commodity Summ.'!K24</f>
        <v>215055.29713704472</v>
      </c>
      <c r="L24" s="2">
        <f>'Cust. Summ.'!L24+'Demand Summ.'!L24+'Commodity Summ.'!L24</f>
        <v>185212.22049341351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75" t="s">
        <v>417</v>
      </c>
      <c r="F25" s="1"/>
      <c r="G25" s="2">
        <f>+Summary!G30</f>
        <v>9135616.3105555549</v>
      </c>
      <c r="H25" s="2">
        <f>'Cust. Summ.'!H25+'Demand Summ.'!H25+'Commodity Summ.'!H25</f>
        <v>4700151.2909126729</v>
      </c>
      <c r="I25" s="2">
        <f>'Cust. Summ.'!I25+'Demand Summ.'!I25+'Commodity Summ.'!I25</f>
        <v>2147922.8125650161</v>
      </c>
      <c r="J25" s="2">
        <f>'Cust. Summ.'!J25+'Demand Summ.'!J25+'Commodity Summ.'!J25</f>
        <v>92741.985404178864</v>
      </c>
      <c r="K25" s="2">
        <f>'Cust. Summ.'!K25+'Demand Summ.'!K25+'Commodity Summ.'!K25</f>
        <v>1179219.8793014619</v>
      </c>
      <c r="L25" s="2">
        <f>'Cust. Summ.'!L25+'Demand Summ.'!L25+'Commodity Summ.'!L25</f>
        <v>1015580.3423722173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10801686.154425869</v>
      </c>
      <c r="H29" s="2">
        <f t="shared" ref="H29:V29" si="1">SUM(H24:H27)</f>
        <v>5557321.7391034337</v>
      </c>
      <c r="I29" s="2">
        <f t="shared" si="1"/>
        <v>2539641.2586255055</v>
      </c>
      <c r="J29" s="2">
        <f t="shared" si="1"/>
        <v>109655.41739278291</v>
      </c>
      <c r="K29" s="2">
        <f t="shared" si="1"/>
        <v>1394275.1764385067</v>
      </c>
      <c r="L29" s="2">
        <f t="shared" si="1"/>
        <v>1200792.5628656307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195</v>
      </c>
      <c r="D31" s="2"/>
      <c r="G31" s="54">
        <f>+Summary!G13</f>
        <v>170729275.91142061</v>
      </c>
      <c r="H31" s="54">
        <f t="shared" ref="H31:V31" si="2">SUM(H15:H18)+H29</f>
        <v>101049169.20878482</v>
      </c>
      <c r="I31" s="54">
        <f t="shared" si="2"/>
        <v>52092518.416911997</v>
      </c>
      <c r="J31" s="54">
        <f t="shared" si="2"/>
        <v>1885480.1304481924</v>
      </c>
      <c r="K31" s="54">
        <f t="shared" si="2"/>
        <v>8193174.6615822697</v>
      </c>
      <c r="L31" s="54">
        <f t="shared" si="2"/>
        <v>7508933.4936933266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181</v>
      </c>
      <c r="D34" s="2"/>
      <c r="E34" s="57"/>
      <c r="F34" s="57"/>
      <c r="G34" s="2">
        <f>Summary!G45</f>
        <v>6319883.2302485853</v>
      </c>
      <c r="H34" s="2">
        <f>+'Cust. Summ.'!H36+'Demand Summ.'!H34+'Commodity Summ.'!H36</f>
        <v>5223463.5266314726</v>
      </c>
      <c r="I34" s="2">
        <f>+'Cust. Summ.'!I36+'Demand Summ.'!I34+'Commodity Summ.'!I36</f>
        <v>1486681.476300396</v>
      </c>
      <c r="J34" s="2">
        <f>+'Cust. Summ.'!J36+'Demand Summ.'!J34+'Commodity Summ.'!J36</f>
        <v>-108098.45834624501</v>
      </c>
      <c r="K34" s="2">
        <f>+'Cust. Summ.'!K36+'Demand Summ.'!K34+'Commodity Summ.'!K36</f>
        <v>-264524.12761036993</v>
      </c>
      <c r="L34" s="2">
        <f>+'Cust. Summ.'!L36+'Demand Summ.'!L34+'Commodity Summ.'!L36</f>
        <v>-17639.18672664836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2.0489096641540527E-8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4023624.5115657928</v>
      </c>
      <c r="H35" s="2">
        <f>+'Cust. Summ.'!H37+'Demand Summ.'!H35+'Commodity Summ.'!H37</f>
        <v>3325576.6151548983</v>
      </c>
      <c r="I35" s="2">
        <f>+'Cust. Summ.'!I37+'Demand Summ.'!I35+'Commodity Summ.'!I37</f>
        <v>946512.42926490027</v>
      </c>
      <c r="J35" s="2">
        <f>+'Cust. Summ.'!J37+'Demand Summ.'!J35+'Commodity Summ.'!J37</f>
        <v>-68822.095411930131</v>
      </c>
      <c r="K35" s="2">
        <f>+'Cust. Summ.'!K37+'Demand Summ.'!K35+'Commodity Summ.'!K37</f>
        <v>-168412.25145733866</v>
      </c>
      <c r="L35" s="2">
        <f>+'Cust. Summ.'!L37+'Demand Summ.'!L35+'Commodity Summ.'!L37</f>
        <v>-11230.185984723772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1.3504177331924438E-8</v>
      </c>
      <c r="X35" s="2"/>
    </row>
    <row r="36" spans="1:55" s="29" customFormat="1">
      <c r="A36" s="1">
        <f t="shared" si="3"/>
        <v>24</v>
      </c>
      <c r="B36" s="1"/>
      <c r="C36" s="67" t="s">
        <v>456</v>
      </c>
      <c r="D36" s="1"/>
      <c r="F36" s="1"/>
      <c r="G36" s="2">
        <f>Summary!G46</f>
        <v>72872.999667406577</v>
      </c>
      <c r="H36" s="2">
        <f>+'Cust. Summ.'!H38+'Demand Summ.'!H36+'Commodity Summ.'!H38</f>
        <v>60230.457109878153</v>
      </c>
      <c r="I36" s="2">
        <f>+'Cust. Summ.'!I38+'Demand Summ.'!I36+'Commodity Summ.'!I38</f>
        <v>17142.553870210806</v>
      </c>
      <c r="J36" s="2">
        <f>+'Cust. Summ.'!J38+'Demand Summ.'!J36+'Commodity Summ.'!J38</f>
        <v>-1246.4564030881984</v>
      </c>
      <c r="K36" s="2">
        <f>+'Cust. Summ.'!K38+'Demand Summ.'!K36+'Commodity Summ.'!K38</f>
        <v>-3050.1618401916703</v>
      </c>
      <c r="L36" s="2">
        <f>+'Cust. Summ.'!L38+'Demand Summ.'!L36+'Commodity Summ.'!L38</f>
        <v>-203.39306940229784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2.1827872842550278E-10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193</v>
      </c>
      <c r="D38" s="2"/>
      <c r="G38" s="2">
        <f>Summary!G48</f>
        <v>181145656.65290239</v>
      </c>
      <c r="H38" s="2">
        <f>'Cust. Summ.'!H40+'Demand Summ.'!H38+'Commodity Summ.'!H40</f>
        <v>109658439.80768105</v>
      </c>
      <c r="I38" s="2">
        <f>'Cust. Summ.'!I40+'Demand Summ.'!I38+'Commodity Summ.'!I40</f>
        <v>54542854.876347512</v>
      </c>
      <c r="J38" s="2">
        <f>'Cust. Summ.'!J40+'Demand Summ.'!J38+'Commodity Summ.'!J40</f>
        <v>1707313.1202869292</v>
      </c>
      <c r="K38" s="2">
        <f>'Cust. Summ.'!K40+'Demand Summ.'!K38+'Commodity Summ.'!K40</f>
        <v>7757188.1206743689</v>
      </c>
      <c r="L38" s="2">
        <f>'Cust. Summ.'!L40+'Demand Summ.'!L38+'Commodity Summ.'!L40</f>
        <v>7479860.7279125527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185</v>
      </c>
      <c r="D41" s="2"/>
      <c r="E41" s="57"/>
      <c r="F41" s="57"/>
      <c r="G41" s="2">
        <f>Summary!G56</f>
        <v>6319667.0252761515</v>
      </c>
      <c r="H41" s="2">
        <f>'Cust. Summ.'!H45+'Demand Summ.'!H41+'Commodity Summ.'!H45</f>
        <v>3385602.3678497835</v>
      </c>
      <c r="I41" s="2">
        <f>'Cust. Summ.'!I45+'Demand Summ.'!I41+'Commodity Summ.'!I45</f>
        <v>1496320.2461746784</v>
      </c>
      <c r="J41" s="2">
        <f>'Cust. Summ.'!J45+'Demand Summ.'!J41+'Commodity Summ.'!J45</f>
        <v>38369.451784028279</v>
      </c>
      <c r="K41" s="2">
        <f>'Cust. Summ.'!K45+'Demand Summ.'!K41+'Commodity Summ.'!K45</f>
        <v>764928.06217690511</v>
      </c>
      <c r="L41" s="2">
        <f>'Cust. Summ.'!L45+'Demand Summ.'!L41+'Commodity Summ.'!L45</f>
        <v>634446.89729075192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4023486.8622461902</v>
      </c>
      <c r="H42" s="2">
        <f>'Cust. Summ.'!H46+'Demand Summ.'!H42+'Commodity Summ.'!H46</f>
        <v>2155481.7039174559</v>
      </c>
      <c r="I42" s="2">
        <f>'Cust. Summ.'!I46+'Demand Summ.'!I42+'Commodity Summ.'!I46</f>
        <v>952649.06016685755</v>
      </c>
      <c r="J42" s="2">
        <f>'Cust. Summ.'!J46+'Demand Summ.'!J42+'Commodity Summ.'!J46</f>
        <v>24428.341643186577</v>
      </c>
      <c r="K42" s="2">
        <f>'Cust. Summ.'!K46+'Demand Summ.'!K42+'Commodity Summ.'!K46</f>
        <v>487000.02649233391</v>
      </c>
      <c r="L42" s="2">
        <f>'Cust. Summ.'!L46+'Demand Summ.'!L42+'Commodity Summ.'!L46</f>
        <v>403927.73002635431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>
      <c r="A43" s="1">
        <f t="shared" si="3"/>
        <v>31</v>
      </c>
      <c r="B43" s="1"/>
      <c r="C43" s="67" t="s">
        <v>456</v>
      </c>
      <c r="D43" s="1"/>
      <c r="F43" s="1"/>
      <c r="G43" s="2">
        <f>Summary!G57</f>
        <v>72870.506661711639</v>
      </c>
      <c r="H43" s="2">
        <f>+'Cust. Summ.'!H47+'Demand Summ.'!H43+'Commodity Summ.'!H47</f>
        <v>39038.537776367069</v>
      </c>
      <c r="I43" s="2">
        <f>+'Cust. Summ.'!I47+'Demand Summ.'!I43+'Commodity Summ.'!I47</f>
        <v>17253.696125257688</v>
      </c>
      <c r="J43" s="2">
        <f>+'Cust. Summ.'!J47+'Demand Summ.'!J43+'Commodity Summ.'!J47</f>
        <v>442.42859325520857</v>
      </c>
      <c r="K43" s="2">
        <f>+'Cust. Summ.'!K47+'Demand Summ.'!K43+'Commodity Summ.'!K47</f>
        <v>8820.194992497507</v>
      </c>
      <c r="L43" s="2">
        <f>+'Cust. Summ.'!L47+'Demand Summ.'!L43+'Commodity Summ.'!L47</f>
        <v>7315.6491743341157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194</v>
      </c>
      <c r="D45" s="2"/>
      <c r="G45" s="54">
        <f>Summary!G59</f>
        <v>181145300.30560467</v>
      </c>
      <c r="H45" s="2">
        <f>'Cust. Summ.'!H49+'Demand Summ.'!H45+'Commodity Summ.'!H49</f>
        <v>106629291.81832841</v>
      </c>
      <c r="I45" s="2">
        <f>'Cust. Summ.'!I49+'Demand Summ.'!I45+'Commodity Summ.'!I49</f>
        <v>54558741.419378802</v>
      </c>
      <c r="J45" s="2">
        <f>'Cust. Summ.'!J49+'Demand Summ.'!J45+'Commodity Summ.'!J49</f>
        <v>1948720.3524686624</v>
      </c>
      <c r="K45" s="2">
        <f>'Cust. Summ.'!K49+'Demand Summ.'!K45+'Commodity Summ.'!K49</f>
        <v>9453922.9452440068</v>
      </c>
      <c r="L45" s="2">
        <f>'Cust. Summ.'!L49+'Demand Summ.'!L45+'Commodity Summ.'!L49</f>
        <v>8554623.7701847684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PHR-3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20"/>
  <sheetViews>
    <sheetView defaultGridColor="0" view="pageBreakPreview" topLeftCell="A238" colorId="22" zoomScale="60" zoomScaleNormal="57" workbookViewId="0">
      <selection activeCell="E11" sqref="E11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8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36" style="129" bestFit="1" customWidth="1"/>
    <col min="15" max="30" width="12.77734375" style="129" customWidth="1"/>
    <col min="31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3471.1097749032256</v>
      </c>
      <c r="K14" s="135">
        <f>$G14*VLOOKUP($H14,class,7)</f>
        <v>4762.0078698808193</v>
      </c>
      <c r="L14" s="135">
        <f>$G14*VLOOKUP($H14,class,8)</f>
        <v>96.602355215954091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49944.277095442099</v>
      </c>
      <c r="K15" s="135">
        <f>$G15*VLOOKUP($H15,class,7)</f>
        <v>68518.443958066549</v>
      </c>
      <c r="L15" s="135">
        <f>$G15*VLOOKUP($H15,class,8)</f>
        <v>1389.9689464913138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128182.40999999996</v>
      </c>
      <c r="H18" s="130"/>
      <c r="I18" s="42"/>
      <c r="J18" s="42">
        <f>SUM(J14:J16)</f>
        <v>53415.386870345326</v>
      </c>
      <c r="K18" s="42">
        <f>SUM(K14:K16)</f>
        <v>73280.45182794737</v>
      </c>
      <c r="L18" s="42">
        <f>SUM(L14:L16)</f>
        <v>1486.5713017072678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261126.68999999997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130563.34499999999</v>
      </c>
      <c r="L34" s="135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4681.5800000000008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2340.7900000000004</v>
      </c>
      <c r="L35" s="135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17916.189999999999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8958.0949999999993</v>
      </c>
      <c r="L36" s="135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153261.30000000002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76630.650000000009</v>
      </c>
      <c r="L37" s="135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23138.38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11569.19</v>
      </c>
      <c r="L38" s="135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137442.53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68721.264999999999</v>
      </c>
      <c r="L39" s="135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7430333.9399999985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3715166.9699999993</v>
      </c>
      <c r="L40" s="135">
        <f t="shared" si="9"/>
        <v>3715166.9699999993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1699998.5399999993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849999.26999999967</v>
      </c>
      <c r="L41" s="135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415818.86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207909.43</v>
      </c>
      <c r="L42" s="135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1694832.9600000007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847416.48000000033</v>
      </c>
      <c r="L43" s="135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178530.09000000003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89265.045000000013</v>
      </c>
      <c r="L44" s="135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54614.270000000011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27307.135000000006</v>
      </c>
      <c r="L45" s="135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178496.89999999994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89248.449999999968</v>
      </c>
      <c r="L46" s="135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209458.21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104729.105</v>
      </c>
      <c r="L47" s="135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923446.05000000016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461723.02500000008</v>
      </c>
      <c r="L48" s="135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439116.75239859428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219558.37619929714</v>
      </c>
      <c r="L49" s="135">
        <f t="shared" si="9"/>
        <v>219558.37619929714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414663.45000000013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207331.72500000006</v>
      </c>
      <c r="L50" s="135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14236876.692398593</v>
      </c>
      <c r="H52" s="130"/>
      <c r="I52" s="42"/>
      <c r="J52" s="42">
        <f>SUM(J34:J50)</f>
        <v>0</v>
      </c>
      <c r="K52" s="42">
        <f>SUM(K34:K50)</f>
        <v>7118438.3461992964</v>
      </c>
      <c r="L52" s="42">
        <f>SUM(L34:L50)</f>
        <v>7118438.3461992964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26970.37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26970.37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867772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867772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49001.719999999987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49001.719999999987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60826.290000000008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60826.290000000008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158925.43999999997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158925.43999999997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27643441.629999999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27643441.629999999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731466.6399999999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731466.6399999999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2269555.91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2269555.91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31807960</v>
      </c>
      <c r="H65" s="130"/>
      <c r="I65" s="42"/>
      <c r="J65" s="42">
        <f>SUM(J56:J63)</f>
        <v>0</v>
      </c>
      <c r="K65" s="42">
        <f>SUM(K56:K63)</f>
        <v>31807960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531166.79</v>
      </c>
      <c r="H69" s="130">
        <v>4</v>
      </c>
      <c r="I69" s="135" t="str">
        <f t="shared" ref="I69:I89" si="16">VLOOKUP($H69,class,3)</f>
        <v>Mains (100% Demand)</v>
      </c>
      <c r="J69" s="135">
        <f t="shared" ref="J69:J89" si="17">$G69*VLOOKUP($H69,class,6)</f>
        <v>0</v>
      </c>
      <c r="K69" s="135">
        <f t="shared" ref="K69:K89" si="18">$G69*VLOOKUP($H69,class,7)</f>
        <v>531166.79</v>
      </c>
      <c r="L69" s="135">
        <f t="shared" ref="L69:L89" si="19">$G69*VLOOKUP($H69,class,8)</f>
        <v>0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37326.419999999991</v>
      </c>
      <c r="H70" s="130">
        <v>4</v>
      </c>
      <c r="I70" s="135" t="str">
        <f t="shared" si="16"/>
        <v>Mains (100% Demand)</v>
      </c>
      <c r="J70" s="135">
        <f t="shared" si="17"/>
        <v>0</v>
      </c>
      <c r="K70" s="135">
        <f t="shared" si="18"/>
        <v>37326.419999999991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3231772.0035037072</v>
      </c>
      <c r="H71" s="130">
        <v>4</v>
      </c>
      <c r="I71" s="135" t="str">
        <f t="shared" si="16"/>
        <v>Mains (100% Demand)</v>
      </c>
      <c r="J71" s="135">
        <f t="shared" si="17"/>
        <v>0</v>
      </c>
      <c r="K71" s="135">
        <f t="shared" si="18"/>
        <v>3231772.0035037072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2783.89</v>
      </c>
      <c r="H72" s="130">
        <v>4</v>
      </c>
      <c r="I72" s="135" t="str">
        <f t="shared" si="16"/>
        <v>Mains (100% Demand)</v>
      </c>
      <c r="J72" s="135">
        <f t="shared" si="17"/>
        <v>0</v>
      </c>
      <c r="K72" s="135">
        <f t="shared" si="18"/>
        <v>2783.89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336167.54</v>
      </c>
      <c r="H73" s="130">
        <v>4</v>
      </c>
      <c r="I73" s="135" t="str">
        <f t="shared" si="16"/>
        <v>Mains (100% Demand)</v>
      </c>
      <c r="J73" s="135">
        <f t="shared" si="17"/>
        <v>0</v>
      </c>
      <c r="K73" s="135">
        <f t="shared" si="18"/>
        <v>336167.54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99818.12999999999</v>
      </c>
      <c r="H74" s="130">
        <v>4</v>
      </c>
      <c r="I74" s="135" t="str">
        <f t="shared" si="16"/>
        <v>Mains (100% Demand)</v>
      </c>
      <c r="J74" s="135">
        <f t="shared" si="17"/>
        <v>0</v>
      </c>
      <c r="K74" s="135">
        <f t="shared" si="18"/>
        <v>99818.12999999999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46264.189999999995</v>
      </c>
      <c r="H75" s="130">
        <v>4</v>
      </c>
      <c r="I75" s="135" t="str">
        <f t="shared" si="16"/>
        <v>Mains (100% Demand)</v>
      </c>
      <c r="J75" s="135">
        <f t="shared" si="17"/>
        <v>0</v>
      </c>
      <c r="K75" s="135">
        <f t="shared" si="18"/>
        <v>46264.189999999995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4005.0800000000013</v>
      </c>
      <c r="H76" s="130">
        <v>4</v>
      </c>
      <c r="I76" s="135" t="str">
        <f t="shared" si="16"/>
        <v>Mains (100% Demand)</v>
      </c>
      <c r="J76" s="135">
        <f t="shared" si="17"/>
        <v>0</v>
      </c>
      <c r="K76" s="135">
        <f t="shared" si="18"/>
        <v>4005.0800000000013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6">
        <v>37600</v>
      </c>
      <c r="E77" s="137" t="s">
        <v>282</v>
      </c>
      <c r="G77" s="134">
        <v>20712559.000218406</v>
      </c>
      <c r="H77" s="130">
        <v>4</v>
      </c>
      <c r="I77" s="135" t="str">
        <f t="shared" si="16"/>
        <v>Mains (100% Demand)</v>
      </c>
      <c r="J77" s="135">
        <f t="shared" si="17"/>
        <v>0</v>
      </c>
      <c r="K77" s="135">
        <f t="shared" si="18"/>
        <v>20712559.000218406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6">
        <v>37601</v>
      </c>
      <c r="E78" s="137" t="s">
        <v>283</v>
      </c>
      <c r="G78" s="134">
        <v>140488694.34852239</v>
      </c>
      <c r="H78" s="130">
        <v>4</v>
      </c>
      <c r="I78" s="135" t="str">
        <f t="shared" si="16"/>
        <v>Mains (100% Demand)</v>
      </c>
      <c r="J78" s="135">
        <f t="shared" si="17"/>
        <v>0</v>
      </c>
      <c r="K78" s="135">
        <f t="shared" si="18"/>
        <v>140488694.34852239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6">
        <v>37602</v>
      </c>
      <c r="E79" s="137" t="s">
        <v>290</v>
      </c>
      <c r="G79" s="134">
        <v>125040068.23160912</v>
      </c>
      <c r="H79" s="130">
        <v>4</v>
      </c>
      <c r="I79" s="135" t="str">
        <f t="shared" si="16"/>
        <v>Mains (100% Demand)</v>
      </c>
      <c r="J79" s="135">
        <f t="shared" si="17"/>
        <v>0</v>
      </c>
      <c r="K79" s="135">
        <f t="shared" si="18"/>
        <v>125040068.23160912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6">
        <v>37800</v>
      </c>
      <c r="E80" s="137" t="s">
        <v>291</v>
      </c>
      <c r="G80" s="134">
        <v>13616672.591601254</v>
      </c>
      <c r="H80" s="130">
        <v>4</v>
      </c>
      <c r="I80" s="135" t="str">
        <f t="shared" si="16"/>
        <v>Mains (100% Demand)</v>
      </c>
      <c r="J80" s="135">
        <f t="shared" si="17"/>
        <v>0</v>
      </c>
      <c r="K80" s="135">
        <f t="shared" si="18"/>
        <v>13616672.591601254</v>
      </c>
      <c r="L80" s="135">
        <f t="shared" si="19"/>
        <v>0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6">
        <v>37900</v>
      </c>
      <c r="E81" s="137" t="s">
        <v>292</v>
      </c>
      <c r="G81" s="134">
        <v>5018152.1710744491</v>
      </c>
      <c r="H81" s="130">
        <v>4</v>
      </c>
      <c r="I81" s="135" t="str">
        <f t="shared" si="16"/>
        <v>Mains (100% Demand)</v>
      </c>
      <c r="J81" s="135">
        <f t="shared" si="17"/>
        <v>0</v>
      </c>
      <c r="K81" s="135">
        <f t="shared" si="18"/>
        <v>5018152.1710744491</v>
      </c>
      <c r="L81" s="135">
        <f t="shared" si="19"/>
        <v>0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6">
        <v>37905</v>
      </c>
      <c r="E82" s="137" t="s">
        <v>293</v>
      </c>
      <c r="G82" s="134">
        <v>2811184.1186289769</v>
      </c>
      <c r="H82" s="130">
        <v>4</v>
      </c>
      <c r="I82" s="135" t="str">
        <f t="shared" si="16"/>
        <v>Mains (100% Demand)</v>
      </c>
      <c r="J82" s="135">
        <f t="shared" si="17"/>
        <v>0</v>
      </c>
      <c r="K82" s="135">
        <f t="shared" si="18"/>
        <v>2811184.1186289769</v>
      </c>
      <c r="L82" s="135">
        <f t="shared" si="19"/>
        <v>0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6">
        <v>38000</v>
      </c>
      <c r="E83" s="137" t="s">
        <v>52</v>
      </c>
      <c r="G83" s="134">
        <v>139868620.0155507</v>
      </c>
      <c r="H83" s="130">
        <v>1</v>
      </c>
      <c r="I83" s="135" t="str">
        <f t="shared" si="16"/>
        <v>Customer</v>
      </c>
      <c r="J83" s="135">
        <f t="shared" si="17"/>
        <v>139868620.0155507</v>
      </c>
      <c r="K83" s="135">
        <f t="shared" si="18"/>
        <v>0</v>
      </c>
      <c r="L83" s="135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6">
        <v>38100</v>
      </c>
      <c r="E84" s="137" t="s">
        <v>51</v>
      </c>
      <c r="G84" s="134">
        <v>41724894.701585218</v>
      </c>
      <c r="H84" s="130">
        <v>1</v>
      </c>
      <c r="I84" s="135" t="str">
        <f t="shared" si="16"/>
        <v>Customer</v>
      </c>
      <c r="J84" s="135">
        <f t="shared" si="17"/>
        <v>41724894.701585218</v>
      </c>
      <c r="K84" s="135">
        <f t="shared" si="18"/>
        <v>0</v>
      </c>
      <c r="L84" s="135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6">
        <v>38200</v>
      </c>
      <c r="E85" s="137" t="s">
        <v>460</v>
      </c>
      <c r="G85" s="134">
        <v>56980787.1217167</v>
      </c>
      <c r="H85" s="130">
        <v>1</v>
      </c>
      <c r="I85" s="135" t="str">
        <f t="shared" si="16"/>
        <v>Customer</v>
      </c>
      <c r="J85" s="135">
        <f t="shared" si="17"/>
        <v>56980787.1217167</v>
      </c>
      <c r="K85" s="135">
        <f t="shared" si="18"/>
        <v>0</v>
      </c>
      <c r="L85" s="135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6">
        <v>38300</v>
      </c>
      <c r="E86" s="137" t="s">
        <v>295</v>
      </c>
      <c r="G86" s="134">
        <v>11717794.277451711</v>
      </c>
      <c r="H86" s="130">
        <v>1</v>
      </c>
      <c r="I86" s="135" t="str">
        <f t="shared" si="16"/>
        <v>Customer</v>
      </c>
      <c r="J86" s="135">
        <f t="shared" si="17"/>
        <v>11717794.277451711</v>
      </c>
      <c r="K86" s="135">
        <f t="shared" si="18"/>
        <v>0</v>
      </c>
      <c r="L86" s="135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6">
        <v>38400</v>
      </c>
      <c r="E87" s="137" t="s">
        <v>296</v>
      </c>
      <c r="G87" s="134">
        <v>249551.83348966861</v>
      </c>
      <c r="H87" s="130">
        <v>1</v>
      </c>
      <c r="I87" s="135" t="str">
        <f t="shared" si="16"/>
        <v>Customer</v>
      </c>
      <c r="J87" s="135">
        <f t="shared" si="17"/>
        <v>249551.83348966861</v>
      </c>
      <c r="K87" s="135">
        <f t="shared" si="18"/>
        <v>0</v>
      </c>
      <c r="L87" s="135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6">
        <v>38500</v>
      </c>
      <c r="E88" s="137" t="s">
        <v>297</v>
      </c>
      <c r="G88" s="134">
        <v>5237632.693020015</v>
      </c>
      <c r="H88" s="130">
        <v>1</v>
      </c>
      <c r="I88" s="135" t="str">
        <f t="shared" si="16"/>
        <v>Customer</v>
      </c>
      <c r="J88" s="135">
        <f t="shared" si="17"/>
        <v>5237632.693020015</v>
      </c>
      <c r="K88" s="135">
        <f t="shared" si="18"/>
        <v>0</v>
      </c>
      <c r="L88" s="135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567755915.14797235</v>
      </c>
      <c r="H91" s="130"/>
      <c r="I91" s="42"/>
      <c r="J91" s="42">
        <f>SUM(J69:J89)</f>
        <v>255779280.64281401</v>
      </c>
      <c r="K91" s="42">
        <f>SUM(K69:K89)</f>
        <v>311976634.50515831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6">
        <v>38900</v>
      </c>
      <c r="E95" s="137" t="s">
        <v>125</v>
      </c>
      <c r="G95" s="134">
        <f>+O95</f>
        <v>1211697.3000000003</v>
      </c>
      <c r="H95" s="130">
        <v>5.4</v>
      </c>
      <c r="I95" s="135" t="str">
        <f>VLOOKUP($H95,class,3)</f>
        <v>P, S, T &amp; D Plant</v>
      </c>
      <c r="J95" s="135">
        <f>$G95*VLOOKUP($H95,class,6)</f>
        <v>504931.05917772115</v>
      </c>
      <c r="K95" s="135">
        <f>$G95*VLOOKUP($H95,class,7)</f>
        <v>692713.81012967334</v>
      </c>
      <c r="L95" s="135">
        <f>$G95*VLOOKUP($H95,class,8)</f>
        <v>14052.430692605816</v>
      </c>
      <c r="M95" s="42">
        <f>SUM(J95:L95)-G95</f>
        <v>0</v>
      </c>
      <c r="N95" s="42" t="s">
        <v>125</v>
      </c>
      <c r="O95" s="42">
        <v>1211697.3000000003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6">
        <v>39000</v>
      </c>
      <c r="E96" s="137" t="s">
        <v>149</v>
      </c>
      <c r="G96" s="134">
        <f>+O96</f>
        <v>7148202.0262166616</v>
      </c>
      <c r="H96" s="130">
        <v>5.4</v>
      </c>
      <c r="I96" s="135" t="str">
        <f t="shared" ref="I96:I129" si="22">VLOOKUP($H96,class,3)</f>
        <v>P, S, T &amp; D Plant</v>
      </c>
      <c r="J96" s="135">
        <f t="shared" ref="J96:J129" si="23">$G96*VLOOKUP($H96,class,6)</f>
        <v>2978754.8592490144</v>
      </c>
      <c r="K96" s="135">
        <f t="shared" ref="K96:K129" si="24">$G96*VLOOKUP($H96,class,7)</f>
        <v>4086547.2434057523</v>
      </c>
      <c r="L96" s="135">
        <f t="shared" ref="L96:L129" si="25">$G96*VLOOKUP($H96,class,8)</f>
        <v>82899.923561894611</v>
      </c>
      <c r="M96" s="42">
        <f t="shared" ref="M96:M106" si="26">SUM(J96:L96)-G96</f>
        <v>0</v>
      </c>
      <c r="N96" s="42" t="s">
        <v>149</v>
      </c>
      <c r="O96" s="42">
        <v>7148202.0262166616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6">
        <v>39001</v>
      </c>
      <c r="E97" s="137" t="s">
        <v>302</v>
      </c>
      <c r="G97" s="134">
        <v>0</v>
      </c>
      <c r="H97" s="130">
        <v>5.4</v>
      </c>
      <c r="I97" s="135" t="str">
        <f t="shared" si="22"/>
        <v>P, S, T &amp; D Plant</v>
      </c>
      <c r="J97" s="135">
        <f t="shared" si="23"/>
        <v>0</v>
      </c>
      <c r="K97" s="135">
        <f t="shared" si="24"/>
        <v>0</v>
      </c>
      <c r="L97" s="135">
        <f t="shared" si="25"/>
        <v>0</v>
      </c>
      <c r="M97" s="42">
        <f t="shared" si="26"/>
        <v>0</v>
      </c>
      <c r="N97" s="42" t="s">
        <v>303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6">
        <v>39002</v>
      </c>
      <c r="E98" s="137" t="s">
        <v>303</v>
      </c>
      <c r="G98" s="134">
        <f>+O97</f>
        <v>173114.85000000003</v>
      </c>
      <c r="H98" s="130">
        <v>5.4</v>
      </c>
      <c r="I98" s="135" t="str">
        <f t="shared" si="22"/>
        <v>P, S, T &amp; D Plant</v>
      </c>
      <c r="J98" s="135">
        <f t="shared" si="23"/>
        <v>72139.357387271826</v>
      </c>
      <c r="K98" s="135">
        <f t="shared" si="24"/>
        <v>98967.825820464292</v>
      </c>
      <c r="L98" s="135">
        <f t="shared" si="25"/>
        <v>2007.6667922639194</v>
      </c>
      <c r="M98" s="42">
        <f t="shared" si="26"/>
        <v>0</v>
      </c>
      <c r="N98" s="42" t="s">
        <v>289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6">
        <v>39003</v>
      </c>
      <c r="E99" s="137" t="s">
        <v>289</v>
      </c>
      <c r="G99" s="134">
        <f t="shared" ref="G99:G102" si="27">+O98</f>
        <v>709199.17999999982</v>
      </c>
      <c r="H99" s="130">
        <v>5.4</v>
      </c>
      <c r="I99" s="135" t="str">
        <f t="shared" si="22"/>
        <v>P, S, T &amp; D Plant</v>
      </c>
      <c r="J99" s="135">
        <f t="shared" si="23"/>
        <v>295533.12789041549</v>
      </c>
      <c r="K99" s="135">
        <f t="shared" si="24"/>
        <v>405441.24850211333</v>
      </c>
      <c r="L99" s="135">
        <f t="shared" si="25"/>
        <v>8224.8036074710017</v>
      </c>
      <c r="M99" s="42">
        <f t="shared" si="26"/>
        <v>0</v>
      </c>
      <c r="N99" s="42" t="s">
        <v>304</v>
      </c>
      <c r="O99" s="42">
        <v>12954.74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6">
        <v>39004</v>
      </c>
      <c r="E100" s="137" t="s">
        <v>304</v>
      </c>
      <c r="G100" s="134">
        <f t="shared" si="27"/>
        <v>12954.74</v>
      </c>
      <c r="H100" s="130">
        <v>5.4</v>
      </c>
      <c r="I100" s="135" t="str">
        <f t="shared" si="22"/>
        <v>P, S, T &amp; D Plant</v>
      </c>
      <c r="J100" s="135">
        <f t="shared" si="23"/>
        <v>5398.4197122267997</v>
      </c>
      <c r="K100" s="135">
        <f t="shared" si="24"/>
        <v>7406.0801362182465</v>
      </c>
      <c r="L100" s="135">
        <f t="shared" si="25"/>
        <v>150.24015155495374</v>
      </c>
      <c r="M100" s="42">
        <f t="shared" si="26"/>
        <v>0</v>
      </c>
      <c r="N100" s="42" t="s">
        <v>305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6">
        <v>39009</v>
      </c>
      <c r="E101" s="137" t="s">
        <v>305</v>
      </c>
      <c r="G101" s="134">
        <f t="shared" si="27"/>
        <v>1246194.18</v>
      </c>
      <c r="H101" s="130">
        <v>5.4</v>
      </c>
      <c r="I101" s="135" t="str">
        <f t="shared" si="22"/>
        <v>P, S, T &amp; D Plant</v>
      </c>
      <c r="J101" s="135">
        <f t="shared" si="23"/>
        <v>519306.38720455306</v>
      </c>
      <c r="K101" s="135">
        <f t="shared" si="24"/>
        <v>712435.29104935995</v>
      </c>
      <c r="L101" s="135">
        <f t="shared" si="25"/>
        <v>14452.501746086858</v>
      </c>
      <c r="M101" s="42">
        <f t="shared" si="26"/>
        <v>0</v>
      </c>
      <c r="N101" s="42" t="s">
        <v>306</v>
      </c>
      <c r="O101" s="42">
        <v>1794619.1000000003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6">
        <v>39100</v>
      </c>
      <c r="E102" s="137" t="s">
        <v>306</v>
      </c>
      <c r="G102" s="134">
        <f t="shared" si="27"/>
        <v>1794619.1000000003</v>
      </c>
      <c r="H102" s="130">
        <v>5.4</v>
      </c>
      <c r="I102" s="135" t="str">
        <f t="shared" si="22"/>
        <v>P, S, T &amp; D Plant</v>
      </c>
      <c r="J102" s="135">
        <f t="shared" si="23"/>
        <v>747842.6526027323</v>
      </c>
      <c r="K102" s="135">
        <f t="shared" si="24"/>
        <v>1025963.6911731049</v>
      </c>
      <c r="L102" s="135">
        <f t="shared" si="25"/>
        <v>20812.756224163102</v>
      </c>
      <c r="M102" s="42">
        <f t="shared" si="26"/>
        <v>0</v>
      </c>
      <c r="N102" s="42" t="s">
        <v>309</v>
      </c>
      <c r="O102" s="42">
        <v>220986.89999999994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6">
        <v>39102</v>
      </c>
      <c r="E103" s="137" t="s">
        <v>307</v>
      </c>
      <c r="G103" s="134"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311</v>
      </c>
      <c r="O103" s="42">
        <v>0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6">
        <v>39103</v>
      </c>
      <c r="E104" s="137" t="s">
        <v>308</v>
      </c>
      <c r="G104" s="134">
        <v>0</v>
      </c>
      <c r="H104" s="130">
        <v>5.4</v>
      </c>
      <c r="I104" s="135" t="str">
        <f t="shared" si="22"/>
        <v>P, S, T &amp; D Plant</v>
      </c>
      <c r="J104" s="135">
        <f t="shared" si="23"/>
        <v>0</v>
      </c>
      <c r="K104" s="135">
        <f t="shared" si="24"/>
        <v>0</v>
      </c>
      <c r="L104" s="135">
        <f t="shared" si="25"/>
        <v>0</v>
      </c>
      <c r="M104" s="42">
        <f t="shared" si="26"/>
        <v>0</v>
      </c>
      <c r="N104" s="42" t="s">
        <v>312</v>
      </c>
      <c r="O104" s="42">
        <v>5455993.2745073829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6">
        <v>39200</v>
      </c>
      <c r="E105" s="137" t="s">
        <v>309</v>
      </c>
      <c r="G105" s="134">
        <f>+O102</f>
        <v>220986.89999999994</v>
      </c>
      <c r="H105" s="130">
        <v>5.4</v>
      </c>
      <c r="I105" s="135" t="str">
        <f t="shared" si="22"/>
        <v>P, S, T &amp; D Plant</v>
      </c>
      <c r="J105" s="135">
        <f t="shared" si="23"/>
        <v>92088.304134540114</v>
      </c>
      <c r="K105" s="135">
        <f t="shared" si="24"/>
        <v>126335.74201060366</v>
      </c>
      <c r="L105" s="135">
        <f t="shared" si="25"/>
        <v>2562.8538548561683</v>
      </c>
      <c r="M105" s="42">
        <f t="shared" si="26"/>
        <v>0</v>
      </c>
      <c r="N105" s="42" t="s">
        <v>314</v>
      </c>
      <c r="O105" s="42">
        <v>39610.080000000009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6">
        <v>39201</v>
      </c>
      <c r="E106" s="137" t="s">
        <v>310</v>
      </c>
      <c r="G106" s="134"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315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6">
        <v>39202</v>
      </c>
      <c r="E107" s="137" t="s">
        <v>311</v>
      </c>
      <c r="G107" s="134">
        <f>+O103</f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ref="M107:M129" si="28">SUM(J107:L107)-G107</f>
        <v>0</v>
      </c>
      <c r="N107" s="42" t="s">
        <v>316</v>
      </c>
      <c r="O107" s="42">
        <v>19427.230000000003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6">
        <v>39300</v>
      </c>
      <c r="E108" s="137" t="s">
        <v>197</v>
      </c>
      <c r="G108" s="134">
        <v>0</v>
      </c>
      <c r="H108" s="130">
        <v>5.4</v>
      </c>
      <c r="I108" s="135" t="str">
        <f t="shared" si="22"/>
        <v>P, S, T &amp; D Plant</v>
      </c>
      <c r="J108" s="135">
        <f t="shared" si="23"/>
        <v>0</v>
      </c>
      <c r="K108" s="135">
        <f t="shared" si="24"/>
        <v>0</v>
      </c>
      <c r="L108" s="135">
        <f t="shared" si="25"/>
        <v>0</v>
      </c>
      <c r="M108" s="42">
        <f t="shared" si="28"/>
        <v>0</v>
      </c>
      <c r="N108" s="42" t="s">
        <v>317</v>
      </c>
      <c r="O108" s="42">
        <v>358964.51999999996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6">
        <v>39400</v>
      </c>
      <c r="E109" s="137" t="s">
        <v>312</v>
      </c>
      <c r="G109" s="134">
        <f>+O104</f>
        <v>5455993.2745073829</v>
      </c>
      <c r="H109" s="130">
        <v>5.4</v>
      </c>
      <c r="I109" s="135" t="str">
        <f t="shared" si="22"/>
        <v>P, S, T &amp; D Plant</v>
      </c>
      <c r="J109" s="135">
        <f t="shared" si="23"/>
        <v>2273588.0181985511</v>
      </c>
      <c r="K109" s="135">
        <f t="shared" si="24"/>
        <v>3119130.4042898179</v>
      </c>
      <c r="L109" s="135">
        <f t="shared" si="25"/>
        <v>63274.852019013699</v>
      </c>
      <c r="M109" s="42">
        <f t="shared" si="28"/>
        <v>0</v>
      </c>
      <c r="N109" s="42" t="s">
        <v>320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6">
        <v>39600</v>
      </c>
      <c r="E110" s="137" t="s">
        <v>313</v>
      </c>
      <c r="G110" s="134">
        <v>0</v>
      </c>
      <c r="H110" s="130">
        <v>5.4</v>
      </c>
      <c r="I110" s="135" t="str">
        <f t="shared" si="22"/>
        <v>P, S, T &amp; D Plant</v>
      </c>
      <c r="J110" s="135">
        <f t="shared" si="23"/>
        <v>0</v>
      </c>
      <c r="K110" s="135">
        <f t="shared" si="24"/>
        <v>0</v>
      </c>
      <c r="L110" s="135">
        <f t="shared" si="25"/>
        <v>0</v>
      </c>
      <c r="M110" s="42">
        <f t="shared" si="28"/>
        <v>0</v>
      </c>
      <c r="N110" s="42" t="s">
        <v>321</v>
      </c>
      <c r="O110" s="42">
        <v>3791155.2795283841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6">
        <v>39603</v>
      </c>
      <c r="E111" s="137" t="s">
        <v>314</v>
      </c>
      <c r="G111" s="134">
        <f>+O105</f>
        <v>39610.080000000009</v>
      </c>
      <c r="H111" s="130">
        <v>5.4</v>
      </c>
      <c r="I111" s="135" t="str">
        <f t="shared" si="22"/>
        <v>P, S, T &amp; D Plant</v>
      </c>
      <c r="J111" s="135">
        <f t="shared" si="23"/>
        <v>16506.069336388115</v>
      </c>
      <c r="K111" s="135">
        <f t="shared" si="24"/>
        <v>22644.64023840044</v>
      </c>
      <c r="L111" s="135">
        <f t="shared" si="25"/>
        <v>459.37042521145486</v>
      </c>
      <c r="M111" s="42">
        <f t="shared" si="28"/>
        <v>0</v>
      </c>
      <c r="N111" s="42" t="s">
        <v>325</v>
      </c>
      <c r="O111" s="42">
        <v>134598.85999999993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6">
        <v>39604</v>
      </c>
      <c r="E112" s="137" t="s">
        <v>315</v>
      </c>
      <c r="G112" s="134">
        <f t="shared" ref="G112:G114" si="29">+O106</f>
        <v>62747.290000000008</v>
      </c>
      <c r="H112" s="130">
        <v>5.4</v>
      </c>
      <c r="I112" s="135" t="str">
        <f t="shared" si="22"/>
        <v>P, S, T &amp; D Plant</v>
      </c>
      <c r="J112" s="135">
        <f t="shared" si="23"/>
        <v>26147.665427852011</v>
      </c>
      <c r="K112" s="135">
        <f t="shared" si="24"/>
        <v>35871.924721802665</v>
      </c>
      <c r="L112" s="135">
        <f t="shared" si="25"/>
        <v>727.69985034532795</v>
      </c>
      <c r="M112" s="42">
        <f t="shared" si="28"/>
        <v>0</v>
      </c>
      <c r="N112" s="42" t="s">
        <v>328</v>
      </c>
      <c r="O112" s="42">
        <v>1770508.9860929651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6">
        <v>39605</v>
      </c>
      <c r="E113" s="140" t="s">
        <v>316</v>
      </c>
      <c r="G113" s="134">
        <f t="shared" si="29"/>
        <v>19427.230000000003</v>
      </c>
      <c r="H113" s="130">
        <v>5.4</v>
      </c>
      <c r="I113" s="135" t="str">
        <f t="shared" si="22"/>
        <v>P, S, T &amp; D Plant</v>
      </c>
      <c r="J113" s="135">
        <f t="shared" si="23"/>
        <v>8095.5960047028238</v>
      </c>
      <c r="K113" s="135">
        <f t="shared" si="24"/>
        <v>11106.330362843502</v>
      </c>
      <c r="L113" s="135">
        <f t="shared" si="25"/>
        <v>225.30363245367676</v>
      </c>
      <c r="M113" s="42">
        <f t="shared" si="28"/>
        <v>0</v>
      </c>
      <c r="N113" s="42" t="s">
        <v>329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6">
        <v>39700</v>
      </c>
      <c r="E114" s="137" t="s">
        <v>317</v>
      </c>
      <c r="G114" s="134">
        <f t="shared" si="29"/>
        <v>358964.51999999996</v>
      </c>
      <c r="H114" s="130">
        <v>5.4</v>
      </c>
      <c r="I114" s="135" t="str">
        <f t="shared" si="22"/>
        <v>P, S, T &amp; D Plant</v>
      </c>
      <c r="J114" s="135">
        <f t="shared" si="23"/>
        <v>149585.49077465321</v>
      </c>
      <c r="K114" s="135">
        <f t="shared" si="24"/>
        <v>205216.00596994747</v>
      </c>
      <c r="L114" s="135">
        <f t="shared" si="25"/>
        <v>4163.0232553992755</v>
      </c>
      <c r="M114" s="42">
        <f t="shared" si="28"/>
        <v>0</v>
      </c>
      <c r="N114" s="42" t="s">
        <v>330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6">
        <v>39701</v>
      </c>
      <c r="E115" s="137" t="s">
        <v>318</v>
      </c>
      <c r="G115" s="134"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6">
        <v>39702</v>
      </c>
      <c r="E116" s="137" t="s">
        <v>319</v>
      </c>
      <c r="G116" s="134"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6">
        <v>39705</v>
      </c>
      <c r="E117" s="137" t="s">
        <v>320</v>
      </c>
      <c r="G117" s="134">
        <v>0</v>
      </c>
      <c r="H117" s="130">
        <v>5.4</v>
      </c>
      <c r="I117" s="135" t="str">
        <f t="shared" si="22"/>
        <v>P, S, T &amp; D Plant</v>
      </c>
      <c r="J117" s="135">
        <f t="shared" si="23"/>
        <v>0</v>
      </c>
      <c r="K117" s="135">
        <f t="shared" si="24"/>
        <v>0</v>
      </c>
      <c r="L117" s="135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6">
        <v>39800</v>
      </c>
      <c r="E118" s="137" t="s">
        <v>321</v>
      </c>
      <c r="G118" s="134">
        <f>+O110</f>
        <v>3791155.2795283841</v>
      </c>
      <c r="H118" s="130">
        <v>5.4</v>
      </c>
      <c r="I118" s="135" t="str">
        <f t="shared" si="22"/>
        <v>P, S, T &amp; D Plant</v>
      </c>
      <c r="J118" s="135">
        <f t="shared" si="23"/>
        <v>1579826.9508395174</v>
      </c>
      <c r="K118" s="135">
        <f t="shared" si="24"/>
        <v>2167361.121028604</v>
      </c>
      <c r="L118" s="135">
        <f t="shared" si="25"/>
        <v>43967.207660262378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6">
        <v>39900</v>
      </c>
      <c r="E119" s="137" t="s">
        <v>322</v>
      </c>
      <c r="G119" s="134">
        <v>0</v>
      </c>
      <c r="H119" s="130">
        <v>5.4</v>
      </c>
      <c r="I119" s="135" t="str">
        <f t="shared" si="22"/>
        <v>P, S, T &amp; D Plant</v>
      </c>
      <c r="J119" s="135">
        <f t="shared" si="23"/>
        <v>0</v>
      </c>
      <c r="K119" s="135">
        <f t="shared" si="24"/>
        <v>0</v>
      </c>
      <c r="L119" s="135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6">
        <v>39901</v>
      </c>
      <c r="E120" s="137" t="s">
        <v>323</v>
      </c>
      <c r="G120" s="134"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6">
        <v>39902</v>
      </c>
      <c r="E121" s="137" t="s">
        <v>324</v>
      </c>
      <c r="G121" s="134">
        <v>0</v>
      </c>
      <c r="H121" s="130">
        <v>5.4</v>
      </c>
      <c r="I121" s="135" t="str">
        <f t="shared" si="22"/>
        <v>P, S, T &amp; D Plant</v>
      </c>
      <c r="J121" s="135">
        <f t="shared" si="23"/>
        <v>0</v>
      </c>
      <c r="K121" s="135">
        <f t="shared" si="24"/>
        <v>0</v>
      </c>
      <c r="L121" s="135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6">
        <v>39903</v>
      </c>
      <c r="E122" s="137" t="s">
        <v>325</v>
      </c>
      <c r="G122" s="134">
        <f>+O111</f>
        <v>134598.85999999993</v>
      </c>
      <c r="H122" s="130">
        <v>5.4</v>
      </c>
      <c r="I122" s="135" t="str">
        <f t="shared" si="22"/>
        <v>P, S, T &amp; D Plant</v>
      </c>
      <c r="J122" s="135">
        <f t="shared" si="23"/>
        <v>56089.210518100313</v>
      </c>
      <c r="K122" s="135">
        <f t="shared" si="24"/>
        <v>76948.66461261439</v>
      </c>
      <c r="L122" s="135">
        <f t="shared" si="25"/>
        <v>1560.9848692852183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6">
        <v>39904</v>
      </c>
      <c r="E123" s="137" t="s">
        <v>326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6">
        <v>39905</v>
      </c>
      <c r="E124" s="137" t="s">
        <v>327</v>
      </c>
      <c r="G124" s="134">
        <v>0</v>
      </c>
      <c r="H124" s="130">
        <v>5.4</v>
      </c>
      <c r="I124" s="135" t="str">
        <f t="shared" si="22"/>
        <v>P, S, T &amp; D Plant</v>
      </c>
      <c r="J124" s="135">
        <f t="shared" si="23"/>
        <v>0</v>
      </c>
      <c r="K124" s="135">
        <f t="shared" si="24"/>
        <v>0</v>
      </c>
      <c r="L124" s="135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6">
        <v>39906</v>
      </c>
      <c r="E125" s="137" t="s">
        <v>328</v>
      </c>
      <c r="G125" s="134">
        <f>+O112</f>
        <v>1770508.9860929651</v>
      </c>
      <c r="H125" s="130">
        <v>5.4</v>
      </c>
      <c r="I125" s="135" t="str">
        <f t="shared" si="22"/>
        <v>P, S, T &amp; D Plant</v>
      </c>
      <c r="J125" s="135">
        <f t="shared" si="23"/>
        <v>737795.63396864373</v>
      </c>
      <c r="K125" s="135">
        <f t="shared" si="24"/>
        <v>1012180.2083946893</v>
      </c>
      <c r="L125" s="135">
        <f t="shared" si="25"/>
        <v>20533.143729632131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6">
        <v>39907</v>
      </c>
      <c r="E126" s="137" t="s">
        <v>329</v>
      </c>
      <c r="G126" s="134">
        <f t="shared" ref="G126:G127" si="30">+O113</f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6">
        <v>39908</v>
      </c>
      <c r="E127" s="137" t="s">
        <v>330</v>
      </c>
      <c r="G127" s="134">
        <f t="shared" si="30"/>
        <v>123514.83000000002</v>
      </c>
      <c r="H127" s="130">
        <v>5.4</v>
      </c>
      <c r="I127" s="135" t="str">
        <f t="shared" si="22"/>
        <v>P, S, T &amp; D Plant</v>
      </c>
      <c r="J127" s="135">
        <f t="shared" si="23"/>
        <v>51470.341591135148</v>
      </c>
      <c r="K127" s="135">
        <f t="shared" si="24"/>
        <v>70612.048485062129</v>
      </c>
      <c r="L127" s="135">
        <f t="shared" si="25"/>
        <v>1432.4399238027431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6">
        <v>39909</v>
      </c>
      <c r="E128" s="137" t="s">
        <v>331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6">
        <v>39924</v>
      </c>
      <c r="E129" s="137" t="s">
        <v>332</v>
      </c>
      <c r="G129" s="139">
        <v>0</v>
      </c>
      <c r="H129" s="130">
        <v>5.4</v>
      </c>
      <c r="I129" s="135" t="str">
        <f t="shared" si="22"/>
        <v>P, S, T &amp; D Plant</v>
      </c>
      <c r="J129" s="135">
        <f t="shared" si="23"/>
        <v>0</v>
      </c>
      <c r="K129" s="135">
        <f t="shared" si="24"/>
        <v>0</v>
      </c>
      <c r="L129" s="135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24273488.626345389</v>
      </c>
      <c r="H131" s="130"/>
      <c r="I131" s="135"/>
      <c r="J131" s="42">
        <f>SUM(J95:J129)</f>
        <v>10115099.14401802</v>
      </c>
      <c r="K131" s="42">
        <f>SUM(K95:K129)</f>
        <v>13876882.280331073</v>
      </c>
      <c r="L131" s="42">
        <f>SUM(L95:L129)</f>
        <v>281507.20199630229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360</v>
      </c>
      <c r="E133" s="44"/>
      <c r="G133" s="42">
        <f>G131+G91+G65+G52+G30+G18</f>
        <v>638202422.87671626</v>
      </c>
      <c r="H133" s="130"/>
      <c r="I133" s="135"/>
      <c r="J133" s="42">
        <f>J131+J91+J65+J52+J30+J18</f>
        <v>265947795.17370239</v>
      </c>
      <c r="K133" s="42">
        <f>K131+K91+K65+K52+K30+K18</f>
        <v>364853195.5835166</v>
      </c>
      <c r="L133" s="42">
        <f>L131+L91+L65+L52+L30+L18</f>
        <v>7401432.1194973057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359</v>
      </c>
      <c r="E135" s="44"/>
      <c r="G135" s="139">
        <v>26845504.509999994</v>
      </c>
      <c r="H135" s="130">
        <v>5.4</v>
      </c>
      <c r="I135" s="135" t="str">
        <f>VLOOKUP($H135,class,3)</f>
        <v>P, S, T &amp; D Plant</v>
      </c>
      <c r="J135" s="135">
        <f>$G135*VLOOKUP($H135,class,6)</f>
        <v>11186893.811180882</v>
      </c>
      <c r="K135" s="135">
        <f>$G135*VLOOKUP($H135,class,7)</f>
        <v>15347275.028157132</v>
      </c>
      <c r="L135" s="135">
        <f>$G135*VLOOKUP($H135,class,8)</f>
        <v>311335.6706619811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358</v>
      </c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333</v>
      </c>
      <c r="E139" s="44"/>
      <c r="G139" s="134"/>
      <c r="H139" s="130"/>
      <c r="I139" s="135"/>
      <c r="J139" s="135"/>
      <c r="K139" s="135"/>
      <c r="L139" s="135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0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6">
        <v>30100</v>
      </c>
      <c r="D141" s="44"/>
      <c r="E141" s="137" t="s">
        <v>334</v>
      </c>
      <c r="G141" s="134">
        <v>93120.429709970282</v>
      </c>
      <c r="H141" s="130">
        <v>5.4</v>
      </c>
      <c r="I141" s="135" t="str">
        <f>VLOOKUP($H141,class,3)</f>
        <v>P, S, T &amp; D Plant</v>
      </c>
      <c r="J141" s="135">
        <f>$G141*VLOOKUP($H141,class,6)</f>
        <v>38804.573720301116</v>
      </c>
      <c r="K141" s="135">
        <f>$G141*VLOOKUP($H141,class,7)</f>
        <v>53235.909385376966</v>
      </c>
      <c r="L141" s="135">
        <f>$G141*VLOOKUP($H141,class,8)</f>
        <v>1079.9466042922013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6">
        <v>30200</v>
      </c>
      <c r="D142" s="44"/>
      <c r="E142" s="137" t="s">
        <v>196</v>
      </c>
      <c r="G142" s="134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8">
        <v>30300</v>
      </c>
      <c r="D143" s="44"/>
      <c r="E143" s="137" t="s">
        <v>335</v>
      </c>
      <c r="G143" s="134">
        <v>557564.81705971563</v>
      </c>
      <c r="H143" s="130">
        <v>5.4</v>
      </c>
      <c r="I143" s="135" t="str">
        <f>VLOOKUP($H143,class,3)</f>
        <v>P, S, T &amp; D Plant</v>
      </c>
      <c r="J143" s="135">
        <f>$G143*VLOOKUP($H143,class,6)</f>
        <v>232344.9871830155</v>
      </c>
      <c r="K143" s="135">
        <f>$G143*VLOOKUP($H143,class,7)</f>
        <v>318753.57716790307</v>
      </c>
      <c r="L143" s="135">
        <f>$G143*VLOOKUP($H143,class,8)</f>
        <v>6466.2527087970675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336</v>
      </c>
      <c r="E145" s="44"/>
      <c r="G145" s="42">
        <f>SUM(G141:G143)</f>
        <v>650685.24676968588</v>
      </c>
      <c r="H145" s="130"/>
      <c r="I145" s="42"/>
      <c r="J145" s="42">
        <f>SUM(J141:J143)</f>
        <v>271149.5609033166</v>
      </c>
      <c r="K145" s="42">
        <f>SUM(K141:K143)</f>
        <v>371989.48655328003</v>
      </c>
      <c r="L145" s="42">
        <f>SUM(L141:L143)</f>
        <v>7546.1993130892688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0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1">
        <v>37400</v>
      </c>
      <c r="E149" s="137" t="s">
        <v>125</v>
      </c>
      <c r="G149" s="134">
        <v>0</v>
      </c>
      <c r="H149" s="130">
        <v>5.4</v>
      </c>
      <c r="I149" s="135" t="str">
        <f>VLOOKUP($H149,class,3)</f>
        <v>P, S, T &amp; D Plant</v>
      </c>
      <c r="J149" s="135">
        <f>$G149*VLOOKUP($H149,class,6)</f>
        <v>0</v>
      </c>
      <c r="K149" s="135">
        <f>$G149*VLOOKUP($H149,class,7)</f>
        <v>0</v>
      </c>
      <c r="L149" s="135">
        <f>$G149*VLOOKUP($H149,class,8)</f>
        <v>0</v>
      </c>
      <c r="M149" s="42">
        <f>SUM(J149:L149)-G149</f>
        <v>0</v>
      </c>
      <c r="N149" s="42" t="s">
        <v>302</v>
      </c>
      <c r="O149" s="42">
        <v>90120.046589952573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1">
        <v>39001</v>
      </c>
      <c r="E150" s="137" t="s">
        <v>302</v>
      </c>
      <c r="G150" s="134">
        <f>+O149</f>
        <v>90120.046589952573</v>
      </c>
      <c r="H150" s="130">
        <v>5.4</v>
      </c>
      <c r="I150" s="135" t="str">
        <f t="shared" ref="I150:I182" si="31">VLOOKUP($H150,class,3)</f>
        <v>P, S, T &amp; D Plant</v>
      </c>
      <c r="J150" s="135">
        <f t="shared" ref="J150:J182" si="32">$G150*VLOOKUP($H150,class,6)</f>
        <v>37554.272488525246</v>
      </c>
      <c r="K150" s="135">
        <f t="shared" ref="K150:K182" si="33">$G150*VLOOKUP($H150,class,7)</f>
        <v>51520.623873957382</v>
      </c>
      <c r="L150" s="135">
        <f t="shared" ref="L150:L182" si="34">$G150*VLOOKUP($H150,class,8)</f>
        <v>1045.1502274699428</v>
      </c>
      <c r="M150" s="42">
        <f t="shared" ref="M150:M182" si="35">SUM(J150:L150)-G150</f>
        <v>0</v>
      </c>
      <c r="N150" s="42" t="s">
        <v>304</v>
      </c>
      <c r="O150" s="42">
        <v>7730.6241064977976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1">
        <v>36602</v>
      </c>
      <c r="E151" s="137" t="s">
        <v>149</v>
      </c>
      <c r="G151" s="134">
        <v>0</v>
      </c>
      <c r="H151" s="130">
        <v>5.4</v>
      </c>
      <c r="I151" s="135" t="str">
        <f t="shared" si="31"/>
        <v>P, S, T &amp; D Plant</v>
      </c>
      <c r="J151" s="135">
        <f t="shared" si="32"/>
        <v>0</v>
      </c>
      <c r="K151" s="135">
        <f t="shared" si="33"/>
        <v>0</v>
      </c>
      <c r="L151" s="135">
        <f t="shared" si="34"/>
        <v>0</v>
      </c>
      <c r="M151" s="42">
        <f t="shared" si="35"/>
        <v>0</v>
      </c>
      <c r="N151" s="42" t="s">
        <v>305</v>
      </c>
      <c r="O151" s="42">
        <v>19514.613420888152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1">
        <v>38900</v>
      </c>
      <c r="E152" s="137" t="s">
        <v>125</v>
      </c>
      <c r="G152" s="134">
        <v>0</v>
      </c>
      <c r="H152" s="130">
        <v>5.4</v>
      </c>
      <c r="I152" s="135" t="str">
        <f t="shared" si="31"/>
        <v>P, S, T &amp; D Plant</v>
      </c>
      <c r="J152" s="135">
        <f t="shared" si="32"/>
        <v>0</v>
      </c>
      <c r="K152" s="135">
        <f t="shared" si="33"/>
        <v>0</v>
      </c>
      <c r="L152" s="135">
        <f t="shared" si="34"/>
        <v>0</v>
      </c>
      <c r="M152" s="42">
        <f t="shared" si="35"/>
        <v>0</v>
      </c>
      <c r="N152" s="42" t="s">
        <v>306</v>
      </c>
      <c r="O152" s="42">
        <v>20802.661323925564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1">
        <v>39004</v>
      </c>
      <c r="E153" s="137" t="s">
        <v>304</v>
      </c>
      <c r="G153" s="134">
        <f>+O150</f>
        <v>7730.6241064977976</v>
      </c>
      <c r="H153" s="130">
        <v>5.4</v>
      </c>
      <c r="I153" s="135" t="str">
        <f t="shared" si="31"/>
        <v>P, S, T &amp; D Plant</v>
      </c>
      <c r="J153" s="135">
        <f t="shared" si="32"/>
        <v>3221.4582125410002</v>
      </c>
      <c r="K153" s="135">
        <f t="shared" si="33"/>
        <v>4419.5114402684476</v>
      </c>
      <c r="L153" s="135">
        <f t="shared" si="34"/>
        <v>89.654453688349435</v>
      </c>
      <c r="M153" s="42">
        <f t="shared" si="35"/>
        <v>0</v>
      </c>
      <c r="N153" s="42" t="s">
        <v>309</v>
      </c>
      <c r="O153" s="42">
        <v>13710.927992449213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1">
        <v>39009</v>
      </c>
      <c r="E154" s="137" t="s">
        <v>305</v>
      </c>
      <c r="G154" s="134">
        <f t="shared" ref="G154:G155" si="36">+O151</f>
        <v>19514.613420888152</v>
      </c>
      <c r="H154" s="130">
        <v>5.4</v>
      </c>
      <c r="I154" s="135" t="str">
        <f t="shared" si="31"/>
        <v>P, S, T &amp; D Plant</v>
      </c>
      <c r="J154" s="135">
        <f t="shared" si="32"/>
        <v>8132.0098873314519</v>
      </c>
      <c r="K154" s="135">
        <f t="shared" si="33"/>
        <v>11156.28648837551</v>
      </c>
      <c r="L154" s="135">
        <f t="shared" si="34"/>
        <v>226.31704518119005</v>
      </c>
      <c r="M154" s="42">
        <f t="shared" si="35"/>
        <v>0</v>
      </c>
      <c r="N154" s="42" t="s">
        <v>312</v>
      </c>
      <c r="O154" s="42">
        <v>91363.900413204989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1">
        <v>39100</v>
      </c>
      <c r="E155" s="137" t="s">
        <v>306</v>
      </c>
      <c r="G155" s="134">
        <f t="shared" si="36"/>
        <v>20802.661323925564</v>
      </c>
      <c r="H155" s="130">
        <v>5.4</v>
      </c>
      <c r="I155" s="135" t="str">
        <f t="shared" si="31"/>
        <v>P, S, T &amp; D Plant</v>
      </c>
      <c r="J155" s="135">
        <f t="shared" si="32"/>
        <v>8668.7573010232409</v>
      </c>
      <c r="K155" s="135">
        <f t="shared" si="33"/>
        <v>11892.649085323263</v>
      </c>
      <c r="L155" s="135">
        <f t="shared" si="34"/>
        <v>241.25493757905994</v>
      </c>
      <c r="M155" s="42">
        <f t="shared" si="35"/>
        <v>0</v>
      </c>
      <c r="N155" s="42" t="s">
        <v>313</v>
      </c>
      <c r="O155" s="42">
        <v>10309.41338550705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1">
        <v>39102</v>
      </c>
      <c r="E156" s="137" t="s">
        <v>307</v>
      </c>
      <c r="G156" s="134">
        <v>0</v>
      </c>
      <c r="H156" s="130">
        <v>5.4</v>
      </c>
      <c r="I156" s="135" t="str">
        <f t="shared" si="31"/>
        <v>P, S, T &amp; D Plant</v>
      </c>
      <c r="J156" s="135">
        <f t="shared" si="32"/>
        <v>0</v>
      </c>
      <c r="K156" s="135">
        <f t="shared" si="33"/>
        <v>0</v>
      </c>
      <c r="L156" s="135">
        <f t="shared" si="34"/>
        <v>0</v>
      </c>
      <c r="M156" s="42">
        <f t="shared" si="35"/>
        <v>0</v>
      </c>
      <c r="N156" s="42" t="s">
        <v>317</v>
      </c>
      <c r="O156" s="42">
        <v>27269.879962362684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1">
        <v>39103</v>
      </c>
      <c r="E157" s="137" t="s">
        <v>308</v>
      </c>
      <c r="G157" s="134">
        <v>0</v>
      </c>
      <c r="H157" s="130">
        <v>5.4</v>
      </c>
      <c r="I157" s="135" t="str">
        <f t="shared" si="31"/>
        <v>P, S, T &amp; D Plant</v>
      </c>
      <c r="J157" s="135">
        <f t="shared" si="32"/>
        <v>0</v>
      </c>
      <c r="K157" s="135">
        <f t="shared" si="33"/>
        <v>0</v>
      </c>
      <c r="L157" s="135">
        <f t="shared" si="34"/>
        <v>0</v>
      </c>
      <c r="M157" s="42">
        <f t="shared" si="35"/>
        <v>0</v>
      </c>
      <c r="N157" s="42" t="s">
        <v>321</v>
      </c>
      <c r="O157" s="42">
        <v>409129.93570815871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1">
        <v>39200</v>
      </c>
      <c r="E158" s="137" t="s">
        <v>309</v>
      </c>
      <c r="G158" s="134">
        <f>+O153</f>
        <v>13710.927992449213</v>
      </c>
      <c r="H158" s="130">
        <v>5.4</v>
      </c>
      <c r="I158" s="135" t="str">
        <f t="shared" si="31"/>
        <v>P, S, T &amp; D Plant</v>
      </c>
      <c r="J158" s="135">
        <f t="shared" si="32"/>
        <v>5713.5337295352938</v>
      </c>
      <c r="K158" s="135">
        <f t="shared" si="33"/>
        <v>7838.3843638696599</v>
      </c>
      <c r="L158" s="135">
        <f t="shared" si="34"/>
        <v>159.00989904425927</v>
      </c>
      <c r="M158" s="42">
        <f t="shared" si="35"/>
        <v>0</v>
      </c>
      <c r="N158" s="42" t="s">
        <v>322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1">
        <v>39201</v>
      </c>
      <c r="E159" s="137" t="s">
        <v>310</v>
      </c>
      <c r="G159" s="134">
        <v>0</v>
      </c>
      <c r="H159" s="130">
        <v>5.4</v>
      </c>
      <c r="I159" s="135" t="str">
        <f t="shared" si="31"/>
        <v>P, S, T &amp; D Plant</v>
      </c>
      <c r="J159" s="135">
        <f t="shared" si="32"/>
        <v>0</v>
      </c>
      <c r="K159" s="135">
        <f t="shared" si="33"/>
        <v>0</v>
      </c>
      <c r="L159" s="135">
        <f t="shared" si="34"/>
        <v>0</v>
      </c>
      <c r="M159" s="42">
        <f t="shared" si="35"/>
        <v>0</v>
      </c>
      <c r="N159" s="42" t="s">
        <v>323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1">
        <v>39202</v>
      </c>
      <c r="E160" s="137" t="s">
        <v>311</v>
      </c>
      <c r="G160" s="134">
        <v>0</v>
      </c>
      <c r="H160" s="130">
        <v>5.4</v>
      </c>
      <c r="I160" s="135" t="str">
        <f t="shared" si="31"/>
        <v>P, S, T &amp; D Plant</v>
      </c>
      <c r="J160" s="135">
        <f t="shared" si="32"/>
        <v>0</v>
      </c>
      <c r="K160" s="135">
        <f t="shared" si="33"/>
        <v>0</v>
      </c>
      <c r="L160" s="135">
        <f t="shared" si="34"/>
        <v>0</v>
      </c>
      <c r="M160" s="42">
        <f t="shared" si="35"/>
        <v>0</v>
      </c>
      <c r="N160" s="42" t="s">
        <v>324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1">
        <v>39300</v>
      </c>
      <c r="E161" s="137" t="s">
        <v>197</v>
      </c>
      <c r="G161" s="134">
        <v>0</v>
      </c>
      <c r="H161" s="130">
        <v>5.4</v>
      </c>
      <c r="I161" s="135" t="str">
        <f t="shared" si="31"/>
        <v>P, S, T &amp; D Plant</v>
      </c>
      <c r="J161" s="135">
        <f t="shared" si="32"/>
        <v>0</v>
      </c>
      <c r="K161" s="135">
        <f t="shared" si="33"/>
        <v>0</v>
      </c>
      <c r="L161" s="135">
        <f t="shared" si="34"/>
        <v>0</v>
      </c>
      <c r="M161" s="42">
        <f t="shared" si="35"/>
        <v>0</v>
      </c>
      <c r="N161" s="42" t="s">
        <v>325</v>
      </c>
      <c r="O161" s="42">
        <v>0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1">
        <v>39400</v>
      </c>
      <c r="E162" s="137" t="s">
        <v>312</v>
      </c>
      <c r="G162" s="134">
        <f>+O154</f>
        <v>91363.900413204989</v>
      </c>
      <c r="H162" s="130">
        <v>5.4</v>
      </c>
      <c r="I162" s="135" t="str">
        <f t="shared" si="31"/>
        <v>P, S, T &amp; D Plant</v>
      </c>
      <c r="J162" s="135">
        <f t="shared" si="32"/>
        <v>38072.603616635461</v>
      </c>
      <c r="K162" s="135">
        <f t="shared" si="33"/>
        <v>52231.721209199066</v>
      </c>
      <c r="L162" s="135">
        <f t="shared" si="34"/>
        <v>1059.5755873704618</v>
      </c>
      <c r="M162" s="42">
        <f t="shared" si="35"/>
        <v>0</v>
      </c>
      <c r="N162" s="42" t="s">
        <v>328</v>
      </c>
      <c r="O162" s="42">
        <v>37281.293560863975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1">
        <v>39600</v>
      </c>
      <c r="E163" s="137" t="s">
        <v>313</v>
      </c>
      <c r="G163" s="134">
        <f>+O155</f>
        <v>10309.41338550705</v>
      </c>
      <c r="H163" s="130">
        <v>5.4</v>
      </c>
      <c r="I163" s="135" t="str">
        <f t="shared" si="31"/>
        <v>P, S, T &amp; D Plant</v>
      </c>
      <c r="J163" s="135">
        <f t="shared" si="32"/>
        <v>4296.0754474282066</v>
      </c>
      <c r="K163" s="135">
        <f t="shared" si="33"/>
        <v>5893.7764625508707</v>
      </c>
      <c r="L163" s="135">
        <f t="shared" si="34"/>
        <v>119.5614755279726</v>
      </c>
      <c r="M163" s="42">
        <f t="shared" si="35"/>
        <v>0</v>
      </c>
      <c r="N163" s="42" t="s">
        <v>329</v>
      </c>
      <c r="O163" s="42">
        <v>17620.021543722909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1">
        <v>39603</v>
      </c>
      <c r="E164" s="137" t="s">
        <v>314</v>
      </c>
      <c r="G164" s="134">
        <v>0</v>
      </c>
      <c r="H164" s="130">
        <v>5.4</v>
      </c>
      <c r="I164" s="135" t="str">
        <f t="shared" si="31"/>
        <v>P, S, T &amp; D Plant</v>
      </c>
      <c r="J164" s="135">
        <f t="shared" si="32"/>
        <v>0</v>
      </c>
      <c r="K164" s="135">
        <f t="shared" si="33"/>
        <v>0</v>
      </c>
      <c r="L164" s="135">
        <f t="shared" si="34"/>
        <v>0</v>
      </c>
      <c r="M164" s="42">
        <f t="shared" si="35"/>
        <v>0</v>
      </c>
      <c r="N164" s="42" t="s">
        <v>330</v>
      </c>
      <c r="O164" s="42">
        <v>416337.22706874012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1">
        <v>39604</v>
      </c>
      <c r="E165" s="137" t="s">
        <v>315</v>
      </c>
      <c r="G165" s="134">
        <v>0</v>
      </c>
      <c r="H165" s="130">
        <v>5.4</v>
      </c>
      <c r="I165" s="135" t="str">
        <f t="shared" si="31"/>
        <v>P, S, T &amp; D Plant</v>
      </c>
      <c r="J165" s="135">
        <f t="shared" si="32"/>
        <v>0</v>
      </c>
      <c r="K165" s="135">
        <f t="shared" si="33"/>
        <v>0</v>
      </c>
      <c r="L165" s="135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1">
        <v>39605</v>
      </c>
      <c r="E166" s="140" t="s">
        <v>316</v>
      </c>
      <c r="G166" s="134">
        <v>0</v>
      </c>
      <c r="H166" s="130">
        <v>5.4</v>
      </c>
      <c r="I166" s="135" t="str">
        <f t="shared" si="31"/>
        <v>P, S, T &amp; D Plant</v>
      </c>
      <c r="J166" s="135">
        <f t="shared" si="32"/>
        <v>0</v>
      </c>
      <c r="K166" s="135">
        <f t="shared" si="33"/>
        <v>0</v>
      </c>
      <c r="L166" s="135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1">
        <v>39700</v>
      </c>
      <c r="E167" s="137" t="s">
        <v>317</v>
      </c>
      <c r="G167" s="134">
        <f>+O156</f>
        <v>27269.879962362684</v>
      </c>
      <c r="H167" s="130">
        <v>5.4</v>
      </c>
      <c r="I167" s="135" t="str">
        <f t="shared" si="31"/>
        <v>P, S, T &amp; D Plant</v>
      </c>
      <c r="J167" s="135">
        <f t="shared" si="32"/>
        <v>11363.736944074317</v>
      </c>
      <c r="K167" s="135">
        <f t="shared" si="33"/>
        <v>15589.885733431182</v>
      </c>
      <c r="L167" s="135">
        <f t="shared" si="34"/>
        <v>316.25728485718474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1">
        <v>39701</v>
      </c>
      <c r="E168" s="137" t="s">
        <v>318</v>
      </c>
      <c r="G168" s="134">
        <v>0</v>
      </c>
      <c r="H168" s="130">
        <v>5.4</v>
      </c>
      <c r="I168" s="135" t="str">
        <f t="shared" si="31"/>
        <v>P, S, T &amp; D Plant</v>
      </c>
      <c r="J168" s="135">
        <f t="shared" si="32"/>
        <v>0</v>
      </c>
      <c r="K168" s="135">
        <f t="shared" si="33"/>
        <v>0</v>
      </c>
      <c r="L168" s="135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1">
        <v>39702</v>
      </c>
      <c r="E169" s="137" t="s">
        <v>319</v>
      </c>
      <c r="G169" s="134">
        <v>0</v>
      </c>
      <c r="H169" s="130">
        <v>5.4</v>
      </c>
      <c r="I169" s="135" t="str">
        <f t="shared" si="31"/>
        <v>P, S, T &amp; D Plant</v>
      </c>
      <c r="J169" s="135">
        <f t="shared" si="32"/>
        <v>0</v>
      </c>
      <c r="K169" s="135">
        <f t="shared" si="33"/>
        <v>0</v>
      </c>
      <c r="L169" s="135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1">
        <v>39705</v>
      </c>
      <c r="E170" s="137" t="s">
        <v>320</v>
      </c>
      <c r="G170" s="134">
        <v>0</v>
      </c>
      <c r="H170" s="130">
        <v>5.4</v>
      </c>
      <c r="I170" s="135" t="str">
        <f t="shared" si="31"/>
        <v>P, S, T &amp; D Plant</v>
      </c>
      <c r="J170" s="135">
        <f t="shared" si="32"/>
        <v>0</v>
      </c>
      <c r="K170" s="135">
        <f t="shared" si="33"/>
        <v>0</v>
      </c>
      <c r="L170" s="135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1">
        <v>39800</v>
      </c>
      <c r="E171" s="137" t="s">
        <v>321</v>
      </c>
      <c r="G171" s="134">
        <f>+O157</f>
        <v>409129.93570815871</v>
      </c>
      <c r="H171" s="130">
        <v>5.4</v>
      </c>
      <c r="I171" s="135" t="str">
        <f t="shared" si="31"/>
        <v>P, S, T &amp; D Plant</v>
      </c>
      <c r="J171" s="135">
        <f t="shared" si="32"/>
        <v>170490.11479883094</v>
      </c>
      <c r="K171" s="135">
        <f t="shared" si="33"/>
        <v>233895.01371547731</v>
      </c>
      <c r="L171" s="135">
        <f t="shared" si="34"/>
        <v>4744.8071938504545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1">
        <v>39900</v>
      </c>
      <c r="E172" s="137" t="s">
        <v>322</v>
      </c>
      <c r="G172" s="134">
        <f t="shared" ref="G172:G175" si="38">+O158</f>
        <v>0</v>
      </c>
      <c r="H172" s="130">
        <v>5.4</v>
      </c>
      <c r="I172" s="135" t="str">
        <f t="shared" si="31"/>
        <v>P, S, T &amp; D Plant</v>
      </c>
      <c r="J172" s="135">
        <f t="shared" si="32"/>
        <v>0</v>
      </c>
      <c r="K172" s="135">
        <f t="shared" si="33"/>
        <v>0</v>
      </c>
      <c r="L172" s="135">
        <f t="shared" si="34"/>
        <v>0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1">
        <v>39901</v>
      </c>
      <c r="E173" s="137" t="s">
        <v>323</v>
      </c>
      <c r="G173" s="134">
        <f t="shared" si="38"/>
        <v>0</v>
      </c>
      <c r="H173" s="130">
        <v>5.4</v>
      </c>
      <c r="I173" s="135" t="str">
        <f t="shared" si="31"/>
        <v>P, S, T &amp; D Plant</v>
      </c>
      <c r="J173" s="135">
        <f t="shared" si="32"/>
        <v>0</v>
      </c>
      <c r="K173" s="135">
        <f t="shared" si="33"/>
        <v>0</v>
      </c>
      <c r="L173" s="135">
        <f t="shared" si="34"/>
        <v>0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1">
        <v>39902</v>
      </c>
      <c r="E174" s="137" t="s">
        <v>324</v>
      </c>
      <c r="G174" s="134">
        <f t="shared" si="38"/>
        <v>0</v>
      </c>
      <c r="H174" s="130">
        <v>5.4</v>
      </c>
      <c r="I174" s="135" t="str">
        <f t="shared" si="31"/>
        <v>P, S, T &amp; D Plant</v>
      </c>
      <c r="J174" s="135">
        <f t="shared" si="32"/>
        <v>0</v>
      </c>
      <c r="K174" s="135">
        <f t="shared" si="33"/>
        <v>0</v>
      </c>
      <c r="L174" s="135">
        <f t="shared" si="34"/>
        <v>0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1">
        <v>39903</v>
      </c>
      <c r="E175" s="137" t="s">
        <v>325</v>
      </c>
      <c r="G175" s="134">
        <f t="shared" si="38"/>
        <v>0</v>
      </c>
      <c r="H175" s="130">
        <v>5.4</v>
      </c>
      <c r="I175" s="135" t="str">
        <f t="shared" si="31"/>
        <v>P, S, T &amp; D Plant</v>
      </c>
      <c r="J175" s="135">
        <f t="shared" si="32"/>
        <v>0</v>
      </c>
      <c r="K175" s="135">
        <f t="shared" si="33"/>
        <v>0</v>
      </c>
      <c r="L175" s="135">
        <f t="shared" si="34"/>
        <v>0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1">
        <v>39904</v>
      </c>
      <c r="E176" s="137" t="s">
        <v>326</v>
      </c>
      <c r="G176" s="134">
        <v>0</v>
      </c>
      <c r="H176" s="130">
        <v>5.4</v>
      </c>
      <c r="I176" s="135" t="str">
        <f t="shared" si="31"/>
        <v>P, S, T &amp; D Plant</v>
      </c>
      <c r="J176" s="135">
        <f t="shared" si="32"/>
        <v>0</v>
      </c>
      <c r="K176" s="135">
        <f t="shared" si="33"/>
        <v>0</v>
      </c>
      <c r="L176" s="135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1">
        <v>39905</v>
      </c>
      <c r="E177" s="137" t="s">
        <v>327</v>
      </c>
      <c r="G177" s="134">
        <v>0</v>
      </c>
      <c r="H177" s="130">
        <v>5.4</v>
      </c>
      <c r="I177" s="135" t="str">
        <f t="shared" si="31"/>
        <v>P, S, T &amp; D Plant</v>
      </c>
      <c r="J177" s="135">
        <f t="shared" si="32"/>
        <v>0</v>
      </c>
      <c r="K177" s="135">
        <f t="shared" si="33"/>
        <v>0</v>
      </c>
      <c r="L177" s="135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1">
        <v>39906</v>
      </c>
      <c r="E178" s="137" t="s">
        <v>328</v>
      </c>
      <c r="G178" s="134">
        <f>+O162</f>
        <v>37281.293560863975</v>
      </c>
      <c r="H178" s="130">
        <v>5.4</v>
      </c>
      <c r="I178" s="135" t="str">
        <f t="shared" si="31"/>
        <v>P, S, T &amp; D Plant</v>
      </c>
      <c r="J178" s="135">
        <f t="shared" si="32"/>
        <v>15535.631749944972</v>
      </c>
      <c r="K178" s="135">
        <f t="shared" si="33"/>
        <v>21313.29904680726</v>
      </c>
      <c r="L178" s="135">
        <f t="shared" si="34"/>
        <v>432.36276411174009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1">
        <v>39907</v>
      </c>
      <c r="E179" s="137" t="s">
        <v>329</v>
      </c>
      <c r="G179" s="134">
        <f t="shared" ref="G179:G180" si="40">+O163</f>
        <v>17620.021543722909</v>
      </c>
      <c r="H179" s="130">
        <v>5.4</v>
      </c>
      <c r="I179" s="135" t="str">
        <f t="shared" si="31"/>
        <v>P, S, T &amp; D Plant</v>
      </c>
      <c r="J179" s="135">
        <f t="shared" si="32"/>
        <v>7342.5071928494617</v>
      </c>
      <c r="K179" s="135">
        <f t="shared" si="33"/>
        <v>10073.169477326739</v>
      </c>
      <c r="L179" s="135">
        <f t="shared" si="34"/>
        <v>204.34487354670799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1">
        <v>39908</v>
      </c>
      <c r="E180" s="137" t="s">
        <v>330</v>
      </c>
      <c r="G180" s="134">
        <f t="shared" si="40"/>
        <v>416337.22706874012</v>
      </c>
      <c r="H180" s="130">
        <v>5.4</v>
      </c>
      <c r="I180" s="135" t="str">
        <f t="shared" si="31"/>
        <v>P, S, T &amp; D Plant</v>
      </c>
      <c r="J180" s="135">
        <f t="shared" si="32"/>
        <v>173493.49300269489</v>
      </c>
      <c r="K180" s="135">
        <f t="shared" si="33"/>
        <v>238015.34167123245</v>
      </c>
      <c r="L180" s="135">
        <f t="shared" si="34"/>
        <v>4828.3923948127631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1">
        <v>39909</v>
      </c>
      <c r="E181" s="137" t="s">
        <v>331</v>
      </c>
      <c r="G181" s="134">
        <v>0</v>
      </c>
      <c r="H181" s="130">
        <v>5.4</v>
      </c>
      <c r="I181" s="135" t="str">
        <f t="shared" si="31"/>
        <v>P, S, T &amp; D Plant</v>
      </c>
      <c r="J181" s="135">
        <f t="shared" si="32"/>
        <v>0</v>
      </c>
      <c r="K181" s="135">
        <f t="shared" si="33"/>
        <v>0</v>
      </c>
      <c r="L181" s="135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1">
        <v>39924</v>
      </c>
      <c r="E182" s="137" t="s">
        <v>332</v>
      </c>
      <c r="G182" s="139">
        <v>0</v>
      </c>
      <c r="H182" s="130">
        <v>5.4</v>
      </c>
      <c r="I182" s="135" t="str">
        <f t="shared" si="31"/>
        <v>P, S, T &amp; D Plant</v>
      </c>
      <c r="J182" s="135">
        <f t="shared" si="32"/>
        <v>0</v>
      </c>
      <c r="K182" s="135">
        <f t="shared" si="33"/>
        <v>0</v>
      </c>
      <c r="L182" s="135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1161190.5450762736</v>
      </c>
      <c r="H184" s="130"/>
      <c r="I184" s="135"/>
      <c r="J184" s="42">
        <f>SUM(J149:J182)</f>
        <v>483884.19437141449</v>
      </c>
      <c r="K184" s="42">
        <f>SUM(K149:K182)</f>
        <v>663839.66256781912</v>
      </c>
      <c r="L184" s="42">
        <f>SUM(L149:L182)</f>
        <v>13466.688137040086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359</v>
      </c>
      <c r="E186" s="44"/>
      <c r="G186" s="142">
        <v>-5277.4330784649246</v>
      </c>
      <c r="H186" s="130">
        <v>5.4</v>
      </c>
      <c r="I186" s="135" t="str">
        <f>VLOOKUP($H186,class,3)</f>
        <v>P, S, T &amp; D Plant</v>
      </c>
      <c r="J186" s="135">
        <f>$G186*VLOOKUP($H186,class,6)</f>
        <v>-2199.1795096422475</v>
      </c>
      <c r="K186" s="135">
        <f>$G186*VLOOKUP($H186,class,7)</f>
        <v>-3017.0495349686826</v>
      </c>
      <c r="L186" s="135">
        <f>$G186*VLOOKUP($H186,class,8)</f>
        <v>-61.204033853994467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361</v>
      </c>
      <c r="E188" s="44"/>
      <c r="G188" s="42"/>
      <c r="H188" s="130"/>
      <c r="I188" s="135"/>
      <c r="J188" s="135"/>
      <c r="K188" s="135"/>
      <c r="L188" s="135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0"/>
      <c r="I189" s="135"/>
      <c r="J189" s="135"/>
      <c r="K189" s="135"/>
      <c r="L189" s="135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0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0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1">
        <v>37400</v>
      </c>
      <c r="E192" s="137" t="s">
        <v>125</v>
      </c>
      <c r="G192" s="134">
        <v>0</v>
      </c>
      <c r="H192" s="130">
        <v>5.4</v>
      </c>
      <c r="I192" s="135" t="str">
        <f>VLOOKUP($H192,class,3)</f>
        <v>P, S, T &amp; D Plant</v>
      </c>
      <c r="J192" s="135">
        <f>$G192*VLOOKUP($H192,class,6)</f>
        <v>0</v>
      </c>
      <c r="K192" s="135">
        <f>$G192*VLOOKUP($H192,class,7)</f>
        <v>0</v>
      </c>
      <c r="L192" s="135">
        <f>$G192*VLOOKUP($H192,class,8)</f>
        <v>0</v>
      </c>
      <c r="M192" s="42">
        <f>SUM(J192:L192)-G192</f>
        <v>0</v>
      </c>
      <c r="N192" s="42" t="s">
        <v>149</v>
      </c>
      <c r="O192" s="42">
        <v>73410.945739732051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1">
        <v>39001</v>
      </c>
      <c r="E193" s="137" t="s">
        <v>302</v>
      </c>
      <c r="G193" s="134">
        <v>0</v>
      </c>
      <c r="H193" s="130">
        <v>5.4</v>
      </c>
      <c r="I193" s="135" t="str">
        <f t="shared" ref="I193:I225" si="42">VLOOKUP($H193,class,3)</f>
        <v>P, S, T &amp; D Plant</v>
      </c>
      <c r="J193" s="135">
        <f t="shared" ref="J193:J225" si="43">$G193*VLOOKUP($H193,class,6)</f>
        <v>0</v>
      </c>
      <c r="K193" s="135">
        <f t="shared" ref="K193:K225" si="44">$G193*VLOOKUP($H193,class,7)</f>
        <v>0</v>
      </c>
      <c r="L193" s="135">
        <f t="shared" ref="L193:L225" si="45">$G193*VLOOKUP($H193,class,8)</f>
        <v>0</v>
      </c>
      <c r="M193" s="42">
        <f t="shared" ref="M193:M225" si="46">SUM(J193:L193)-G193</f>
        <v>0</v>
      </c>
      <c r="N193" s="42" t="s">
        <v>461</v>
      </c>
      <c r="O193" s="42">
        <v>141630.49774486272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1">
        <v>36602</v>
      </c>
      <c r="E194" s="137" t="s">
        <v>149</v>
      </c>
      <c r="G194" s="134">
        <f>+O192+O193</f>
        <v>215041.44348459475</v>
      </c>
      <c r="H194" s="130">
        <v>5.4</v>
      </c>
      <c r="I194" s="135" t="str">
        <f t="shared" si="42"/>
        <v>P, S, T &amp; D Plant</v>
      </c>
      <c r="J194" s="135">
        <f t="shared" si="43"/>
        <v>89610.749999841108</v>
      </c>
      <c r="K194" s="135">
        <f t="shared" si="44"/>
        <v>122936.79093945197</v>
      </c>
      <c r="L194" s="135">
        <f t="shared" si="45"/>
        <v>2493.9025453016839</v>
      </c>
      <c r="M194" s="42">
        <f t="shared" si="46"/>
        <v>0</v>
      </c>
      <c r="N194" s="42" t="s">
        <v>305</v>
      </c>
      <c r="O194" s="42">
        <v>508913.11511962238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1">
        <v>37503</v>
      </c>
      <c r="E195" s="137" t="s">
        <v>289</v>
      </c>
      <c r="G195" s="134">
        <v>0</v>
      </c>
      <c r="H195" s="130">
        <v>5.4</v>
      </c>
      <c r="I195" s="135" t="str">
        <f t="shared" si="42"/>
        <v>P, S, T &amp; D Plant</v>
      </c>
      <c r="J195" s="135">
        <f t="shared" si="43"/>
        <v>0</v>
      </c>
      <c r="K195" s="135">
        <f t="shared" si="44"/>
        <v>0</v>
      </c>
      <c r="L195" s="135">
        <f t="shared" si="45"/>
        <v>0</v>
      </c>
      <c r="M195" s="42">
        <f t="shared" si="46"/>
        <v>0</v>
      </c>
      <c r="N195" s="42" t="s">
        <v>306</v>
      </c>
      <c r="O195" s="42">
        <v>266650.50296619971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1">
        <v>39004</v>
      </c>
      <c r="E196" s="137" t="s">
        <v>304</v>
      </c>
      <c r="G196" s="134">
        <v>0</v>
      </c>
      <c r="H196" s="130">
        <v>5.4</v>
      </c>
      <c r="I196" s="135" t="str">
        <f t="shared" si="42"/>
        <v>P, S, T &amp; D Plant</v>
      </c>
      <c r="J196" s="135">
        <f t="shared" si="43"/>
        <v>0</v>
      </c>
      <c r="K196" s="135">
        <f t="shared" si="44"/>
        <v>0</v>
      </c>
      <c r="L196" s="135">
        <f t="shared" si="45"/>
        <v>0</v>
      </c>
      <c r="M196" s="42">
        <f t="shared" si="46"/>
        <v>0</v>
      </c>
      <c r="N196" s="42" t="s">
        <v>307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1">
        <v>39009</v>
      </c>
      <c r="E197" s="137" t="s">
        <v>305</v>
      </c>
      <c r="G197" s="134">
        <f>+O194</f>
        <v>508913.11511962238</v>
      </c>
      <c r="H197" s="130">
        <v>5.4</v>
      </c>
      <c r="I197" s="135" t="str">
        <f t="shared" si="42"/>
        <v>P, S, T &amp; D Plant</v>
      </c>
      <c r="J197" s="135">
        <f t="shared" si="43"/>
        <v>212071.14866624231</v>
      </c>
      <c r="K197" s="135">
        <f t="shared" si="44"/>
        <v>290939.9426733678</v>
      </c>
      <c r="L197" s="135">
        <f t="shared" si="45"/>
        <v>5902.0237800122331</v>
      </c>
      <c r="M197" s="42">
        <f t="shared" si="46"/>
        <v>0</v>
      </c>
      <c r="N197" s="42" t="s">
        <v>308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1">
        <v>39100</v>
      </c>
      <c r="E198" s="137" t="s">
        <v>306</v>
      </c>
      <c r="G198" s="134">
        <f>+O195+O198+O199</f>
        <v>284590.55013150134</v>
      </c>
      <c r="H198" s="130">
        <v>5.4</v>
      </c>
      <c r="I198" s="135" t="str">
        <f t="shared" si="42"/>
        <v>P, S, T &amp; D Plant</v>
      </c>
      <c r="J198" s="135">
        <f t="shared" si="43"/>
        <v>118592.82669844135</v>
      </c>
      <c r="K198" s="135">
        <f t="shared" si="44"/>
        <v>162697.23825289702</v>
      </c>
      <c r="L198" s="135">
        <f t="shared" si="45"/>
        <v>3300.4851801629688</v>
      </c>
      <c r="M198" s="42">
        <f t="shared" si="46"/>
        <v>0</v>
      </c>
      <c r="N198" s="42" t="s">
        <v>462</v>
      </c>
      <c r="O198" s="42">
        <v>988.46314360049973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1">
        <v>39102</v>
      </c>
      <c r="E199" s="137" t="s">
        <v>307</v>
      </c>
      <c r="G199" s="134">
        <v>0</v>
      </c>
      <c r="H199" s="130">
        <v>5.4</v>
      </c>
      <c r="I199" s="135" t="str">
        <f t="shared" si="42"/>
        <v>P, S, T &amp; D Plant</v>
      </c>
      <c r="J199" s="135">
        <f t="shared" si="43"/>
        <v>0</v>
      </c>
      <c r="K199" s="135">
        <f t="shared" si="44"/>
        <v>0</v>
      </c>
      <c r="L199" s="135">
        <f t="shared" si="45"/>
        <v>0</v>
      </c>
      <c r="M199" s="42">
        <f t="shared" si="46"/>
        <v>0</v>
      </c>
      <c r="N199" s="153" t="s">
        <v>528</v>
      </c>
      <c r="O199" s="42">
        <v>16951.584021701103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1">
        <v>39103</v>
      </c>
      <c r="E200" s="137" t="s">
        <v>308</v>
      </c>
      <c r="G200" s="134">
        <v>0</v>
      </c>
      <c r="H200" s="130">
        <v>5.4</v>
      </c>
      <c r="I200" s="135" t="str">
        <f t="shared" si="42"/>
        <v>P, S, T &amp; D Plant</v>
      </c>
      <c r="J200" s="135">
        <f t="shared" si="43"/>
        <v>0</v>
      </c>
      <c r="K200" s="135">
        <f t="shared" si="44"/>
        <v>0</v>
      </c>
      <c r="L200" s="135">
        <f t="shared" si="45"/>
        <v>0</v>
      </c>
      <c r="M200" s="42">
        <f t="shared" si="46"/>
        <v>0</v>
      </c>
      <c r="N200" s="42" t="s">
        <v>309</v>
      </c>
      <c r="O200" s="42">
        <v>370.59370235326583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1">
        <v>39200</v>
      </c>
      <c r="E201" s="137" t="s">
        <v>309</v>
      </c>
      <c r="G201" s="134">
        <f>+O200</f>
        <v>370.59370235326583</v>
      </c>
      <c r="H201" s="130">
        <v>5.4</v>
      </c>
      <c r="I201" s="135" t="str">
        <f t="shared" si="42"/>
        <v>P, S, T &amp; D Plant</v>
      </c>
      <c r="J201" s="135">
        <f t="shared" si="43"/>
        <v>154.43153224310032</v>
      </c>
      <c r="K201" s="135">
        <f t="shared" si="44"/>
        <v>211.86427960778056</v>
      </c>
      <c r="L201" s="135">
        <f t="shared" si="45"/>
        <v>4.2978905023849236</v>
      </c>
      <c r="M201" s="42">
        <f t="shared" si="46"/>
        <v>0</v>
      </c>
      <c r="N201" s="42" t="s">
        <v>197</v>
      </c>
      <c r="O201" s="42">
        <v>0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1">
        <v>39201</v>
      </c>
      <c r="E202" s="137" t="s">
        <v>310</v>
      </c>
      <c r="G202" s="134">
        <v>0</v>
      </c>
      <c r="H202" s="130">
        <v>5.4</v>
      </c>
      <c r="I202" s="135" t="str">
        <f t="shared" si="42"/>
        <v>P, S, T &amp; D Plant</v>
      </c>
      <c r="J202" s="135">
        <f t="shared" si="43"/>
        <v>0</v>
      </c>
      <c r="K202" s="135">
        <f t="shared" si="44"/>
        <v>0</v>
      </c>
      <c r="L202" s="135">
        <f t="shared" si="45"/>
        <v>0</v>
      </c>
      <c r="M202" s="42">
        <f t="shared" si="46"/>
        <v>0</v>
      </c>
      <c r="N202" s="42" t="s">
        <v>312</v>
      </c>
      <c r="O202" s="42">
        <v>6314.8628668737229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1">
        <v>39202</v>
      </c>
      <c r="E203" s="137" t="s">
        <v>311</v>
      </c>
      <c r="G203" s="134">
        <v>0</v>
      </c>
      <c r="H203" s="130">
        <v>5.4</v>
      </c>
      <c r="I203" s="135" t="str">
        <f t="shared" si="42"/>
        <v>P, S, T &amp; D Plant</v>
      </c>
      <c r="J203" s="135">
        <f t="shared" si="43"/>
        <v>0</v>
      </c>
      <c r="K203" s="135">
        <f t="shared" si="44"/>
        <v>0</v>
      </c>
      <c r="L203" s="135">
        <f t="shared" si="45"/>
        <v>0</v>
      </c>
      <c r="M203" s="42">
        <f t="shared" si="46"/>
        <v>0</v>
      </c>
      <c r="N203" s="42" t="s">
        <v>529</v>
      </c>
      <c r="O203" s="42">
        <v>25268.332212870228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1">
        <v>39300</v>
      </c>
      <c r="E204" s="137" t="s">
        <v>197</v>
      </c>
      <c r="G204" s="134">
        <v>0</v>
      </c>
      <c r="H204" s="130">
        <v>5.4</v>
      </c>
      <c r="I204" s="135" t="str">
        <f t="shared" si="42"/>
        <v>P, S, T &amp; D Plant</v>
      </c>
      <c r="J204" s="135">
        <f t="shared" si="43"/>
        <v>0</v>
      </c>
      <c r="K204" s="135">
        <f t="shared" si="44"/>
        <v>0</v>
      </c>
      <c r="L204" s="135">
        <f t="shared" si="45"/>
        <v>0</v>
      </c>
      <c r="M204" s="42">
        <f t="shared" si="46"/>
        <v>0</v>
      </c>
      <c r="N204" s="42" t="s">
        <v>463</v>
      </c>
      <c r="O204" s="42">
        <v>0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1">
        <v>39400</v>
      </c>
      <c r="E205" s="137" t="s">
        <v>312</v>
      </c>
      <c r="G205" s="134">
        <f>+O202+O203</f>
        <v>31583.195079743949</v>
      </c>
      <c r="H205" s="130">
        <v>5.4</v>
      </c>
      <c r="I205" s="135" t="str">
        <f t="shared" si="42"/>
        <v>P, S, T &amp; D Plant</v>
      </c>
      <c r="J205" s="135">
        <f t="shared" si="43"/>
        <v>13161.155136544168</v>
      </c>
      <c r="K205" s="135">
        <f t="shared" si="44"/>
        <v>18055.759800536136</v>
      </c>
      <c r="L205" s="135">
        <f t="shared" si="45"/>
        <v>366.28014266364278</v>
      </c>
      <c r="M205" s="42">
        <f t="shared" si="46"/>
        <v>0</v>
      </c>
      <c r="N205" s="42" t="s">
        <v>317</v>
      </c>
      <c r="O205" s="42">
        <v>93010.188485884806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1">
        <v>39500</v>
      </c>
      <c r="E206" s="137" t="str">
        <f>+N204</f>
        <v>Laboratory Equipment</v>
      </c>
      <c r="G206" s="134">
        <f>+O204</f>
        <v>0</v>
      </c>
      <c r="H206" s="130">
        <v>5.4</v>
      </c>
      <c r="I206" s="135" t="str">
        <f t="shared" si="42"/>
        <v>P, S, T &amp; D Plant</v>
      </c>
      <c r="J206" s="135">
        <f t="shared" si="43"/>
        <v>0</v>
      </c>
      <c r="K206" s="135">
        <f t="shared" si="44"/>
        <v>0</v>
      </c>
      <c r="L206" s="135">
        <f t="shared" si="45"/>
        <v>0</v>
      </c>
      <c r="M206" s="42">
        <f t="shared" si="46"/>
        <v>0</v>
      </c>
      <c r="N206" s="42" t="s">
        <v>530</v>
      </c>
      <c r="O206" s="42">
        <v>568.04032623659975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1">
        <v>39603</v>
      </c>
      <c r="E207" s="137" t="s">
        <v>314</v>
      </c>
      <c r="G207" s="134">
        <v>0</v>
      </c>
      <c r="H207" s="130">
        <v>5.4</v>
      </c>
      <c r="I207" s="135" t="str">
        <f t="shared" si="42"/>
        <v>P, S, T &amp; D Plant</v>
      </c>
      <c r="J207" s="135">
        <f t="shared" si="43"/>
        <v>0</v>
      </c>
      <c r="K207" s="135">
        <f t="shared" si="44"/>
        <v>0</v>
      </c>
      <c r="L207" s="135">
        <f t="shared" si="45"/>
        <v>0</v>
      </c>
      <c r="M207" s="42">
        <f t="shared" si="46"/>
        <v>0</v>
      </c>
      <c r="N207" s="42" t="s">
        <v>321</v>
      </c>
      <c r="O207" s="42">
        <v>7099.8817504209819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1">
        <v>39604</v>
      </c>
      <c r="E208" s="137" t="s">
        <v>315</v>
      </c>
      <c r="G208" s="134">
        <v>0</v>
      </c>
      <c r="H208" s="130">
        <v>5.4</v>
      </c>
      <c r="I208" s="135" t="str">
        <f t="shared" si="42"/>
        <v>P, S, T &amp; D Plant</v>
      </c>
      <c r="J208" s="135">
        <f t="shared" si="43"/>
        <v>0</v>
      </c>
      <c r="K208" s="135">
        <f t="shared" si="44"/>
        <v>0</v>
      </c>
      <c r="L208" s="135">
        <f t="shared" si="45"/>
        <v>0</v>
      </c>
      <c r="M208" s="42">
        <f t="shared" si="46"/>
        <v>0</v>
      </c>
      <c r="N208" s="42" t="s">
        <v>531</v>
      </c>
      <c r="O208" s="42">
        <v>475.60536719609996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1">
        <v>39605</v>
      </c>
      <c r="E209" s="140" t="s">
        <v>316</v>
      </c>
      <c r="G209" s="134">
        <v>0</v>
      </c>
      <c r="H209" s="130">
        <v>5.4</v>
      </c>
      <c r="I209" s="135" t="str">
        <f t="shared" si="42"/>
        <v>P, S, T &amp; D Plant</v>
      </c>
      <c r="J209" s="135">
        <f t="shared" si="43"/>
        <v>0</v>
      </c>
      <c r="K209" s="135">
        <f t="shared" si="44"/>
        <v>0</v>
      </c>
      <c r="L209" s="135">
        <f t="shared" si="45"/>
        <v>0</v>
      </c>
      <c r="M209" s="42">
        <f t="shared" si="46"/>
        <v>0</v>
      </c>
      <c r="N209" s="42" t="s">
        <v>322</v>
      </c>
      <c r="O209" s="42">
        <v>8439.58281357124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1">
        <v>39700</v>
      </c>
      <c r="E210" s="137" t="s">
        <v>317</v>
      </c>
      <c r="G210" s="134">
        <f>+O205+O206</f>
        <v>93578.228812121408</v>
      </c>
      <c r="H210" s="130">
        <v>5.4</v>
      </c>
      <c r="I210" s="135" t="str">
        <f t="shared" si="42"/>
        <v>P, S, T &amp; D Plant</v>
      </c>
      <c r="J210" s="135">
        <f t="shared" si="43"/>
        <v>38995.344951317129</v>
      </c>
      <c r="K210" s="135">
        <f t="shared" si="44"/>
        <v>53497.628017848168</v>
      </c>
      <c r="L210" s="135">
        <f t="shared" si="45"/>
        <v>1085.2558429561116</v>
      </c>
      <c r="M210" s="42">
        <f t="shared" si="46"/>
        <v>0</v>
      </c>
      <c r="N210" s="42" t="s">
        <v>323</v>
      </c>
      <c r="O210" s="42">
        <v>1868833.0859517106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1">
        <v>39701</v>
      </c>
      <c r="E211" s="137" t="s">
        <v>318</v>
      </c>
      <c r="G211" s="134">
        <v>0</v>
      </c>
      <c r="H211" s="130">
        <v>5.4</v>
      </c>
      <c r="I211" s="135" t="str">
        <f t="shared" si="42"/>
        <v>P, S, T &amp; D Plant</v>
      </c>
      <c r="J211" s="135">
        <f t="shared" si="43"/>
        <v>0</v>
      </c>
      <c r="K211" s="135">
        <f t="shared" si="44"/>
        <v>0</v>
      </c>
      <c r="L211" s="135">
        <f t="shared" si="45"/>
        <v>0</v>
      </c>
      <c r="M211" s="42">
        <f t="shared" si="46"/>
        <v>0</v>
      </c>
      <c r="N211" s="42" t="s">
        <v>324</v>
      </c>
      <c r="O211" s="42">
        <v>988482.83094880346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1">
        <v>39702</v>
      </c>
      <c r="E212" s="137" t="s">
        <v>319</v>
      </c>
      <c r="G212" s="134">
        <v>0</v>
      </c>
      <c r="H212" s="130">
        <v>5.4</v>
      </c>
      <c r="I212" s="135" t="str">
        <f t="shared" si="42"/>
        <v>P, S, T &amp; D Plant</v>
      </c>
      <c r="J212" s="135">
        <f t="shared" si="43"/>
        <v>0</v>
      </c>
      <c r="K212" s="135">
        <f t="shared" si="44"/>
        <v>0</v>
      </c>
      <c r="L212" s="135">
        <f t="shared" si="45"/>
        <v>0</v>
      </c>
      <c r="M212" s="42">
        <f t="shared" si="46"/>
        <v>0</v>
      </c>
      <c r="N212" s="42" t="s">
        <v>325</v>
      </c>
      <c r="O212" s="42">
        <v>184581.61944144696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1">
        <v>39705</v>
      </c>
      <c r="E213" s="137" t="s">
        <v>320</v>
      </c>
      <c r="G213" s="134">
        <v>0</v>
      </c>
      <c r="H213" s="130">
        <v>5.4</v>
      </c>
      <c r="I213" s="135" t="str">
        <f t="shared" si="42"/>
        <v>P, S, T &amp; D Plant</v>
      </c>
      <c r="J213" s="135">
        <f t="shared" si="43"/>
        <v>0</v>
      </c>
      <c r="K213" s="135">
        <f t="shared" si="44"/>
        <v>0</v>
      </c>
      <c r="L213" s="135">
        <f t="shared" si="45"/>
        <v>0</v>
      </c>
      <c r="M213" s="42">
        <f t="shared" si="46"/>
        <v>0</v>
      </c>
      <c r="N213" s="42" t="s">
        <v>326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1">
        <v>39800</v>
      </c>
      <c r="E214" s="137" t="s">
        <v>321</v>
      </c>
      <c r="G214" s="134">
        <f>+O207+O208</f>
        <v>7575.4871176170818</v>
      </c>
      <c r="H214" s="130">
        <v>5.4</v>
      </c>
      <c r="I214" s="135" t="str">
        <f t="shared" si="42"/>
        <v>P, S, T &amp; D Plant</v>
      </c>
      <c r="J214" s="135">
        <f t="shared" si="43"/>
        <v>3156.8104790574134</v>
      </c>
      <c r="K214" s="135">
        <f t="shared" si="44"/>
        <v>4330.8213568131114</v>
      </c>
      <c r="L214" s="135">
        <f t="shared" si="45"/>
        <v>87.855281746556855</v>
      </c>
      <c r="M214" s="42">
        <f t="shared" si="46"/>
        <v>0</v>
      </c>
      <c r="N214" s="42" t="s">
        <v>327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1">
        <v>39900</v>
      </c>
      <c r="E215" s="137" t="s">
        <v>322</v>
      </c>
      <c r="G215" s="134">
        <f>+O209</f>
        <v>8439.58281357124</v>
      </c>
      <c r="H215" s="130">
        <v>5.4</v>
      </c>
      <c r="I215" s="135" t="str">
        <f t="shared" si="42"/>
        <v>P, S, T &amp; D Plant</v>
      </c>
      <c r="J215" s="135">
        <f t="shared" si="43"/>
        <v>3516.8911320299362</v>
      </c>
      <c r="K215" s="135">
        <f t="shared" si="44"/>
        <v>4824.8152130848521</v>
      </c>
      <c r="L215" s="135">
        <f t="shared" si="45"/>
        <v>97.87646845645115</v>
      </c>
      <c r="M215" s="42">
        <f t="shared" si="46"/>
        <v>0</v>
      </c>
      <c r="N215" s="42" t="s">
        <v>328</v>
      </c>
      <c r="O215" s="42">
        <v>97758.618851563559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1">
        <v>39901</v>
      </c>
      <c r="E216" s="137" t="s">
        <v>323</v>
      </c>
      <c r="G216" s="134">
        <f>+O210+O219</f>
        <v>1973688.6146692315</v>
      </c>
      <c r="H216" s="130">
        <v>5.4</v>
      </c>
      <c r="I216" s="135" t="str">
        <f t="shared" si="42"/>
        <v>P, S, T &amp; D Plant</v>
      </c>
      <c r="J216" s="135">
        <f t="shared" si="43"/>
        <v>822463.40129002847</v>
      </c>
      <c r="K216" s="135">
        <f t="shared" si="44"/>
        <v>1128335.7322633958</v>
      </c>
      <c r="L216" s="135">
        <f t="shared" si="45"/>
        <v>22889.48111580719</v>
      </c>
      <c r="M216" s="42">
        <f t="shared" si="46"/>
        <v>0</v>
      </c>
      <c r="N216" s="42" t="s">
        <v>329</v>
      </c>
      <c r="O216" s="42">
        <v>76519.075995288993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1">
        <v>39902</v>
      </c>
      <c r="E217" s="137" t="s">
        <v>324</v>
      </c>
      <c r="G217" s="134">
        <f t="shared" ref="G217:G218" si="47">+O211+O220</f>
        <v>1050360.769394327</v>
      </c>
      <c r="H217" s="130">
        <v>5.4</v>
      </c>
      <c r="I217" s="135" t="str">
        <f t="shared" si="42"/>
        <v>P, S, T &amp; D Plant</v>
      </c>
      <c r="J217" s="135">
        <f t="shared" si="43"/>
        <v>437699.8907309635</v>
      </c>
      <c r="K217" s="135">
        <f t="shared" si="44"/>
        <v>600479.5179273563</v>
      </c>
      <c r="L217" s="135">
        <f t="shared" si="45"/>
        <v>12181.360736007167</v>
      </c>
      <c r="M217" s="42">
        <f t="shared" si="46"/>
        <v>0</v>
      </c>
      <c r="N217" s="42" t="s">
        <v>330</v>
      </c>
      <c r="O217" s="42">
        <v>3832236.1807202892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1">
        <v>39903</v>
      </c>
      <c r="E218" s="137" t="s">
        <v>325</v>
      </c>
      <c r="G218" s="134">
        <f t="shared" si="47"/>
        <v>188454.90525366337</v>
      </c>
      <c r="H218" s="130">
        <v>5.4</v>
      </c>
      <c r="I218" s="135" t="str">
        <f t="shared" si="42"/>
        <v>P, S, T &amp; D Plant</v>
      </c>
      <c r="J218" s="135">
        <f t="shared" si="43"/>
        <v>78531.77102645133</v>
      </c>
      <c r="K218" s="135">
        <f t="shared" si="44"/>
        <v>107737.56404003847</v>
      </c>
      <c r="L218" s="135">
        <f t="shared" si="45"/>
        <v>2185.5701871735619</v>
      </c>
      <c r="M218" s="42">
        <f t="shared" si="46"/>
        <v>0</v>
      </c>
      <c r="N218" s="42" t="s">
        <v>331</v>
      </c>
      <c r="O218" s="42">
        <v>2041.4829713888034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1">
        <v>39904</v>
      </c>
      <c r="E219" s="137" t="s">
        <v>326</v>
      </c>
      <c r="G219" s="134">
        <f t="shared" ref="G219:G223" si="48">+O213</f>
        <v>0</v>
      </c>
      <c r="H219" s="130">
        <v>5.4</v>
      </c>
      <c r="I219" s="135" t="str">
        <f t="shared" si="42"/>
        <v>P, S, T &amp; D Plant</v>
      </c>
      <c r="J219" s="135">
        <f t="shared" si="43"/>
        <v>0</v>
      </c>
      <c r="K219" s="135">
        <f t="shared" si="44"/>
        <v>0</v>
      </c>
      <c r="L219" s="135">
        <f t="shared" si="45"/>
        <v>0</v>
      </c>
      <c r="M219" s="42">
        <f t="shared" si="46"/>
        <v>0</v>
      </c>
      <c r="N219" s="154" t="s">
        <v>532</v>
      </c>
      <c r="O219" s="42">
        <v>104855.52871752088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1">
        <v>39905</v>
      </c>
      <c r="E220" s="137" t="s">
        <v>327</v>
      </c>
      <c r="G220" s="134">
        <f t="shared" si="48"/>
        <v>0</v>
      </c>
      <c r="H220" s="130">
        <v>5.4</v>
      </c>
      <c r="I220" s="135" t="str">
        <f t="shared" si="42"/>
        <v>P, S, T &amp; D Plant</v>
      </c>
      <c r="J220" s="135">
        <f t="shared" si="43"/>
        <v>0</v>
      </c>
      <c r="K220" s="135">
        <f t="shared" si="44"/>
        <v>0</v>
      </c>
      <c r="L220" s="135">
        <f t="shared" si="45"/>
        <v>0</v>
      </c>
      <c r="M220" s="42">
        <f t="shared" si="46"/>
        <v>0</v>
      </c>
      <c r="N220" s="154" t="s">
        <v>533</v>
      </c>
      <c r="O220" s="42">
        <v>61877.9384455236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1">
        <v>39906</v>
      </c>
      <c r="E221" s="137" t="s">
        <v>328</v>
      </c>
      <c r="G221" s="134">
        <f>+O215+O223</f>
        <v>123260.11255161531</v>
      </c>
      <c r="H221" s="130">
        <v>5.4</v>
      </c>
      <c r="I221" s="135" t="str">
        <f t="shared" si="42"/>
        <v>P, S, T &amp; D Plant</v>
      </c>
      <c r="J221" s="135">
        <f t="shared" si="43"/>
        <v>51364.197299979314</v>
      </c>
      <c r="K221" s="135">
        <f t="shared" si="44"/>
        <v>70466.429365355347</v>
      </c>
      <c r="L221" s="135">
        <f t="shared" si="45"/>
        <v>1429.4858862806461</v>
      </c>
      <c r="M221" s="42">
        <f t="shared" si="46"/>
        <v>0</v>
      </c>
      <c r="N221" s="154" t="s">
        <v>534</v>
      </c>
      <c r="O221" s="42">
        <v>3873.2858122163989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1">
        <v>39907</v>
      </c>
      <c r="E222" s="137" t="s">
        <v>329</v>
      </c>
      <c r="G222" s="134">
        <f t="shared" si="48"/>
        <v>76519.075995288993</v>
      </c>
      <c r="H222" s="130">
        <v>5.4</v>
      </c>
      <c r="I222" s="135" t="str">
        <f t="shared" si="42"/>
        <v>P, S, T &amp; D Plant</v>
      </c>
      <c r="J222" s="135">
        <f t="shared" si="43"/>
        <v>31886.559530669747</v>
      </c>
      <c r="K222" s="135">
        <f t="shared" si="44"/>
        <v>43745.100926030493</v>
      </c>
      <c r="L222" s="135">
        <f t="shared" si="45"/>
        <v>887.41553858875136</v>
      </c>
      <c r="M222" s="42">
        <f t="shared" si="46"/>
        <v>0</v>
      </c>
      <c r="N222" s="154" t="s">
        <v>464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1">
        <v>39908</v>
      </c>
      <c r="E223" s="137" t="s">
        <v>330</v>
      </c>
      <c r="G223" s="134">
        <f t="shared" si="48"/>
        <v>3832236.1807202892</v>
      </c>
      <c r="H223" s="130">
        <v>5.4</v>
      </c>
      <c r="I223" s="135" t="str">
        <f t="shared" si="42"/>
        <v>P, S, T &amp; D Plant</v>
      </c>
      <c r="J223" s="135">
        <f t="shared" si="43"/>
        <v>1596945.9317523281</v>
      </c>
      <c r="K223" s="135">
        <f t="shared" si="44"/>
        <v>2190846.613311376</v>
      </c>
      <c r="L223" s="135">
        <f t="shared" si="45"/>
        <v>44443.635656585415</v>
      </c>
      <c r="M223" s="42">
        <f t="shared" si="46"/>
        <v>0</v>
      </c>
      <c r="N223" s="154" t="s">
        <v>535</v>
      </c>
      <c r="O223" s="42">
        <v>25501.493700051746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1">
        <v>39909</v>
      </c>
      <c r="E224" s="137" t="s">
        <v>331</v>
      </c>
      <c r="G224" s="134">
        <f>+O218+O224</f>
        <v>1250625.2026985269</v>
      </c>
      <c r="H224" s="130">
        <v>5.4</v>
      </c>
      <c r="I224" s="135" t="str">
        <f t="shared" si="42"/>
        <v>P, S, T &amp; D Plant</v>
      </c>
      <c r="J224" s="135">
        <f t="shared" si="43"/>
        <v>521152.85577752732</v>
      </c>
      <c r="K224" s="135">
        <f t="shared" si="44"/>
        <v>714968.45722565474</v>
      </c>
      <c r="L224" s="135">
        <f t="shared" si="45"/>
        <v>14503.889695344824</v>
      </c>
      <c r="M224" s="42">
        <f t="shared" si="46"/>
        <v>0</v>
      </c>
      <c r="N224" s="154" t="s">
        <v>536</v>
      </c>
      <c r="O224" s="42">
        <v>1248583.7197271381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1">
        <v>39931</v>
      </c>
      <c r="E225" s="137" t="s">
        <v>540</v>
      </c>
      <c r="G225" s="134">
        <f>+O225+O226+O227</f>
        <v>0</v>
      </c>
      <c r="H225" s="130">
        <v>5.4</v>
      </c>
      <c r="I225" s="135" t="str">
        <f t="shared" si="42"/>
        <v>P, S, T &amp; D Plant</v>
      </c>
      <c r="J225" s="135">
        <f t="shared" si="43"/>
        <v>0</v>
      </c>
      <c r="K225" s="135">
        <f t="shared" si="44"/>
        <v>0</v>
      </c>
      <c r="L225" s="135">
        <f t="shared" si="45"/>
        <v>0</v>
      </c>
      <c r="M225" s="42">
        <f t="shared" si="46"/>
        <v>0</v>
      </c>
      <c r="N225" s="154" t="s">
        <v>537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0"/>
      <c r="I226" s="42"/>
      <c r="J226" s="42"/>
      <c r="K226" s="42"/>
      <c r="L226" s="42"/>
      <c r="M226" s="42"/>
      <c r="N226" s="154" t="s">
        <v>538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9645237.0575440694</v>
      </c>
      <c r="H227" s="130"/>
      <c r="I227" s="135"/>
      <c r="J227" s="42">
        <f>SUM(J192:J225)</f>
        <v>4019303.9660036643</v>
      </c>
      <c r="K227" s="42">
        <f>SUM(K192:K225)</f>
        <v>5514074.2755928133</v>
      </c>
      <c r="L227" s="42">
        <f>SUM(L192:L225)</f>
        <v>111858.8159475896</v>
      </c>
      <c r="M227" s="42">
        <f>SUM(J227:L227)-G227</f>
        <v>0</v>
      </c>
      <c r="N227" s="154" t="s">
        <v>539</v>
      </c>
      <c r="O227" s="42">
        <v>0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359</v>
      </c>
      <c r="E229" s="44"/>
      <c r="G229" s="139">
        <v>461154.66122889816</v>
      </c>
      <c r="H229" s="130">
        <v>5.4</v>
      </c>
      <c r="I229" s="135" t="str">
        <f>VLOOKUP($H229,class,3)</f>
        <v>P, S, T &amp; D Plant</v>
      </c>
      <c r="J229" s="135">
        <f>$G229*VLOOKUP($H229,class,6)</f>
        <v>192169.53899216469</v>
      </c>
      <c r="K229" s="135">
        <f>$G229*VLOOKUP($H229,class,7)</f>
        <v>263636.96810988081</v>
      </c>
      <c r="L229" s="135">
        <f>$G229*VLOOKUP($H229,class,8)</f>
        <v>5348.1541268526425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0"/>
      <c r="I230" s="135"/>
      <c r="J230" s="135"/>
      <c r="K230" s="135"/>
      <c r="L230" s="135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363</v>
      </c>
      <c r="E231" s="44"/>
      <c r="G231" s="42"/>
      <c r="H231" s="130"/>
      <c r="I231" s="135"/>
      <c r="J231" s="135"/>
      <c r="K231" s="135"/>
      <c r="L231" s="135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0"/>
      <c r="I232" s="135"/>
      <c r="J232" s="135"/>
      <c r="K232" s="135"/>
      <c r="L232" s="135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0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0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1">
        <v>37400</v>
      </c>
      <c r="E235" s="137" t="s">
        <v>125</v>
      </c>
      <c r="G235" s="134">
        <f>+O239+O240</f>
        <v>207011.33548062149</v>
      </c>
      <c r="H235" s="130">
        <v>5.4</v>
      </c>
      <c r="I235" s="135" t="str">
        <f>VLOOKUP($H235,class,3)</f>
        <v>P, S, T &amp; D Plant</v>
      </c>
      <c r="J235" s="135">
        <f>$G235*VLOOKUP($H235,class,6)</f>
        <v>86264.492696339876</v>
      </c>
      <c r="K235" s="135">
        <f>$G235*VLOOKUP($H235,class,7)</f>
        <v>118346.0679006327</v>
      </c>
      <c r="L235" s="135">
        <f>$G235*VLOOKUP($H235,class,8)</f>
        <v>2400.774883648915</v>
      </c>
      <c r="M235" s="42">
        <f>SUM(J235:L235)-G235</f>
        <v>0</v>
      </c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1">
        <v>39001</v>
      </c>
      <c r="E236" s="137" t="s">
        <v>302</v>
      </c>
      <c r="G236" s="134">
        <v>0</v>
      </c>
      <c r="H236" s="130">
        <v>5.4</v>
      </c>
      <c r="I236" s="135" t="str">
        <f t="shared" ref="I236:I268" si="49">VLOOKUP($H236,class,3)</f>
        <v>P, S, T &amp; D Plant</v>
      </c>
      <c r="J236" s="135">
        <f t="shared" ref="J236:J268" si="50">$G236*VLOOKUP($H236,class,6)</f>
        <v>0</v>
      </c>
      <c r="K236" s="135">
        <f t="shared" ref="K236:K268" si="51">$G236*VLOOKUP($H236,class,7)</f>
        <v>0</v>
      </c>
      <c r="L236" s="135">
        <f t="shared" ref="L236:L268" si="52">$G236*VLOOKUP($H236,class,8)</f>
        <v>0</v>
      </c>
      <c r="M236" s="42">
        <f t="shared" ref="M236:M268" si="53">SUM(J236:L236)-G236</f>
        <v>0</v>
      </c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4">A236+1</f>
        <v>226</v>
      </c>
      <c r="B237" s="44"/>
      <c r="C237" s="141">
        <v>36602</v>
      </c>
      <c r="E237" s="137" t="s">
        <v>149</v>
      </c>
      <c r="G237" s="134">
        <f>+O241+O243</f>
        <v>1202250.2223808812</v>
      </c>
      <c r="H237" s="130">
        <v>5.4</v>
      </c>
      <c r="I237" s="135" t="str">
        <f t="shared" si="49"/>
        <v>P, S, T &amp; D Plant</v>
      </c>
      <c r="J237" s="135">
        <f t="shared" si="50"/>
        <v>500994.33099622239</v>
      </c>
      <c r="K237" s="135">
        <f t="shared" si="51"/>
        <v>687313.0213913219</v>
      </c>
      <c r="L237" s="135">
        <f t="shared" si="52"/>
        <v>13942.869993336833</v>
      </c>
      <c r="M237" s="42">
        <f t="shared" si="53"/>
        <v>0</v>
      </c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4"/>
        <v>227</v>
      </c>
      <c r="B238" s="44"/>
      <c r="C238" s="141">
        <v>37503</v>
      </c>
      <c r="E238" s="137" t="s">
        <v>289</v>
      </c>
      <c r="G238" s="134">
        <v>0</v>
      </c>
      <c r="H238" s="130">
        <v>5.4</v>
      </c>
      <c r="I238" s="135" t="str">
        <f t="shared" si="49"/>
        <v>P, S, T &amp; D Plant</v>
      </c>
      <c r="J238" s="135">
        <f t="shared" si="50"/>
        <v>0</v>
      </c>
      <c r="K238" s="135">
        <f t="shared" si="51"/>
        <v>0</v>
      </c>
      <c r="L238" s="135">
        <f t="shared" si="52"/>
        <v>0</v>
      </c>
      <c r="M238" s="42">
        <f t="shared" si="53"/>
        <v>0</v>
      </c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4"/>
        <v>228</v>
      </c>
      <c r="B239" s="44"/>
      <c r="C239" s="141">
        <v>39004</v>
      </c>
      <c r="E239" s="137" t="s">
        <v>304</v>
      </c>
      <c r="G239" s="134">
        <v>0</v>
      </c>
      <c r="H239" s="130">
        <v>5.4</v>
      </c>
      <c r="I239" s="135" t="str">
        <f t="shared" si="49"/>
        <v>P, S, T &amp; D Plant</v>
      </c>
      <c r="J239" s="135">
        <f t="shared" si="50"/>
        <v>0</v>
      </c>
      <c r="K239" s="135">
        <f t="shared" si="51"/>
        <v>0</v>
      </c>
      <c r="L239" s="135">
        <f t="shared" si="52"/>
        <v>0</v>
      </c>
      <c r="M239" s="42">
        <f t="shared" si="53"/>
        <v>0</v>
      </c>
      <c r="N239" s="42" t="s">
        <v>285</v>
      </c>
      <c r="O239" s="42">
        <v>162995.43980572233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4"/>
        <v>229</v>
      </c>
      <c r="B240" s="44"/>
      <c r="C240" s="141">
        <v>39009</v>
      </c>
      <c r="E240" s="137" t="s">
        <v>305</v>
      </c>
      <c r="G240" s="134">
        <f>+O242</f>
        <v>159954.34219057477</v>
      </c>
      <c r="H240" s="130">
        <v>5.4</v>
      </c>
      <c r="I240" s="135" t="str">
        <f t="shared" si="49"/>
        <v>P, S, T &amp; D Plant</v>
      </c>
      <c r="J240" s="135">
        <f t="shared" si="50"/>
        <v>66655.191376891366</v>
      </c>
      <c r="K240" s="135">
        <f t="shared" si="51"/>
        <v>91444.11052629941</v>
      </c>
      <c r="L240" s="135">
        <f t="shared" si="52"/>
        <v>1855.040287383991</v>
      </c>
      <c r="M240" s="42">
        <f t="shared" si="53"/>
        <v>0</v>
      </c>
      <c r="N240" s="42" t="s">
        <v>465</v>
      </c>
      <c r="O240" s="42">
        <v>44015.895674899177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4"/>
        <v>230</v>
      </c>
      <c r="B241" s="44"/>
      <c r="C241" s="141">
        <v>39100</v>
      </c>
      <c r="E241" s="137" t="s">
        <v>306</v>
      </c>
      <c r="G241" s="134">
        <f>+O244+O245+O247+O248</f>
        <v>185086.58572451671</v>
      </c>
      <c r="H241" s="130">
        <v>5.4</v>
      </c>
      <c r="I241" s="135" t="str">
        <f t="shared" si="49"/>
        <v>P, S, T &amp; D Plant</v>
      </c>
      <c r="J241" s="135">
        <f t="shared" si="50"/>
        <v>77128.145593349342</v>
      </c>
      <c r="K241" s="135">
        <f t="shared" si="51"/>
        <v>105811.93339386192</v>
      </c>
      <c r="L241" s="135">
        <f t="shared" si="52"/>
        <v>2146.5067373054439</v>
      </c>
      <c r="M241" s="42">
        <f t="shared" si="53"/>
        <v>0</v>
      </c>
      <c r="N241" s="42" t="s">
        <v>149</v>
      </c>
      <c r="O241" s="42">
        <v>715706.05965171626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4"/>
        <v>231</v>
      </c>
      <c r="B242" s="44"/>
      <c r="C242" s="141">
        <v>39102</v>
      </c>
      <c r="E242" s="137" t="s">
        <v>307</v>
      </c>
      <c r="G242" s="134">
        <v>0</v>
      </c>
      <c r="H242" s="130">
        <v>5.4</v>
      </c>
      <c r="I242" s="135" t="str">
        <f t="shared" si="49"/>
        <v>P, S, T &amp; D Plant</v>
      </c>
      <c r="J242" s="135">
        <f t="shared" si="50"/>
        <v>0</v>
      </c>
      <c r="K242" s="135">
        <f t="shared" si="51"/>
        <v>0</v>
      </c>
      <c r="L242" s="135">
        <f t="shared" si="52"/>
        <v>0</v>
      </c>
      <c r="M242" s="42">
        <f t="shared" si="53"/>
        <v>0</v>
      </c>
      <c r="N242" s="42" t="s">
        <v>305</v>
      </c>
      <c r="O242" s="42">
        <v>159954.34219057477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4"/>
        <v>232</v>
      </c>
      <c r="B243" s="44"/>
      <c r="C243" s="141">
        <v>39103</v>
      </c>
      <c r="E243" s="137" t="s">
        <v>308</v>
      </c>
      <c r="G243" s="134">
        <v>0</v>
      </c>
      <c r="H243" s="130">
        <v>5.4</v>
      </c>
      <c r="I243" s="135" t="str">
        <f t="shared" si="49"/>
        <v>P, S, T &amp; D Plant</v>
      </c>
      <c r="J243" s="135">
        <f t="shared" si="50"/>
        <v>0</v>
      </c>
      <c r="K243" s="135">
        <f t="shared" si="51"/>
        <v>0</v>
      </c>
      <c r="L243" s="135">
        <f t="shared" si="52"/>
        <v>0</v>
      </c>
      <c r="M243" s="42">
        <f t="shared" si="53"/>
        <v>0</v>
      </c>
      <c r="N243" s="42" t="s">
        <v>466</v>
      </c>
      <c r="O243" s="42">
        <v>486544.16272916493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4"/>
        <v>233</v>
      </c>
      <c r="B244" s="44"/>
      <c r="C244" s="141">
        <v>39200</v>
      </c>
      <c r="E244" s="137" t="s">
        <v>309</v>
      </c>
      <c r="G244" s="134">
        <f>+O249</f>
        <v>2245.9058299547996</v>
      </c>
      <c r="H244" s="130">
        <v>5.4</v>
      </c>
      <c r="I244" s="135" t="str">
        <f t="shared" si="49"/>
        <v>P, S, T &amp; D Plant</v>
      </c>
      <c r="J244" s="135">
        <f t="shared" si="50"/>
        <v>935.9000878622868</v>
      </c>
      <c r="K244" s="135">
        <f t="shared" si="51"/>
        <v>1283.9592732115809</v>
      </c>
      <c r="L244" s="135">
        <f t="shared" si="52"/>
        <v>26.046468880931862</v>
      </c>
      <c r="M244" s="42">
        <f t="shared" si="53"/>
        <v>0</v>
      </c>
      <c r="N244" s="42" t="s">
        <v>306</v>
      </c>
      <c r="O244" s="42">
        <v>138276.63427739425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4"/>
        <v>234</v>
      </c>
      <c r="B245" s="44"/>
      <c r="C245" s="141">
        <v>39201</v>
      </c>
      <c r="E245" s="137" t="s">
        <v>310</v>
      </c>
      <c r="G245" s="134">
        <v>0</v>
      </c>
      <c r="H245" s="130">
        <v>5.4</v>
      </c>
      <c r="I245" s="135" t="str">
        <f t="shared" si="49"/>
        <v>P, S, T &amp; D Plant</v>
      </c>
      <c r="J245" s="135">
        <f t="shared" si="50"/>
        <v>0</v>
      </c>
      <c r="K245" s="135">
        <f t="shared" si="51"/>
        <v>0</v>
      </c>
      <c r="L245" s="135">
        <f t="shared" si="52"/>
        <v>0</v>
      </c>
      <c r="M245" s="42">
        <f t="shared" si="53"/>
        <v>0</v>
      </c>
      <c r="N245" s="42" t="s">
        <v>541</v>
      </c>
      <c r="O245" s="42">
        <v>0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4"/>
        <v>235</v>
      </c>
      <c r="B246" s="44"/>
      <c r="C246" s="141">
        <v>39202</v>
      </c>
      <c r="E246" s="137" t="s">
        <v>311</v>
      </c>
      <c r="G246" s="134">
        <v>0</v>
      </c>
      <c r="H246" s="130">
        <v>5.4</v>
      </c>
      <c r="I246" s="135" t="str">
        <f t="shared" si="49"/>
        <v>P, S, T &amp; D Plant</v>
      </c>
      <c r="J246" s="135">
        <f t="shared" si="50"/>
        <v>0</v>
      </c>
      <c r="K246" s="135">
        <f t="shared" si="51"/>
        <v>0</v>
      </c>
      <c r="L246" s="135">
        <f t="shared" si="52"/>
        <v>0</v>
      </c>
      <c r="M246" s="42">
        <f t="shared" si="53"/>
        <v>0</v>
      </c>
      <c r="N246" s="42" t="s">
        <v>542</v>
      </c>
      <c r="O246" s="42">
        <v>0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4"/>
        <v>236</v>
      </c>
      <c r="B247" s="44"/>
      <c r="C247" s="141">
        <v>39300</v>
      </c>
      <c r="E247" s="137" t="s">
        <v>197</v>
      </c>
      <c r="G247" s="134">
        <v>0</v>
      </c>
      <c r="H247" s="130">
        <v>5.4</v>
      </c>
      <c r="I247" s="135" t="str">
        <f t="shared" si="49"/>
        <v>P, S, T &amp; D Plant</v>
      </c>
      <c r="J247" s="135">
        <f t="shared" si="50"/>
        <v>0</v>
      </c>
      <c r="K247" s="135">
        <f t="shared" si="51"/>
        <v>0</v>
      </c>
      <c r="L247" s="135">
        <f t="shared" si="52"/>
        <v>0</v>
      </c>
      <c r="M247" s="42">
        <f t="shared" si="53"/>
        <v>0</v>
      </c>
      <c r="N247" s="42" t="s">
        <v>467</v>
      </c>
      <c r="O247" s="42">
        <v>0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4"/>
        <v>237</v>
      </c>
      <c r="B248" s="44"/>
      <c r="C248" s="141">
        <v>39400</v>
      </c>
      <c r="E248" s="137" t="s">
        <v>312</v>
      </c>
      <c r="G248" s="134">
        <f>+O250</f>
        <v>8111.6106813299994</v>
      </c>
      <c r="H248" s="130">
        <v>5.4</v>
      </c>
      <c r="I248" s="135" t="str">
        <f t="shared" si="49"/>
        <v>P, S, T &amp; D Plant</v>
      </c>
      <c r="J248" s="135">
        <f t="shared" si="50"/>
        <v>3380.2205987925136</v>
      </c>
      <c r="K248" s="135">
        <f t="shared" si="51"/>
        <v>4637.3172089701429</v>
      </c>
      <c r="L248" s="135">
        <f t="shared" si="52"/>
        <v>94.072873567342967</v>
      </c>
      <c r="M248" s="42">
        <f t="shared" si="53"/>
        <v>0</v>
      </c>
      <c r="N248" s="42" t="s">
        <v>543</v>
      </c>
      <c r="O248" s="42">
        <v>46809.951447122461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4"/>
        <v>238</v>
      </c>
      <c r="B249" s="44"/>
      <c r="C249" s="141">
        <v>39510</v>
      </c>
      <c r="E249" s="137" t="s">
        <v>550</v>
      </c>
      <c r="G249" s="134">
        <f>+O251</f>
        <v>551.20243558380002</v>
      </c>
      <c r="H249" s="130">
        <v>5.4</v>
      </c>
      <c r="I249" s="135" t="str">
        <f t="shared" si="49"/>
        <v>P, S, T &amp; D Plant</v>
      </c>
      <c r="J249" s="135">
        <f t="shared" si="50"/>
        <v>229.6936946386426</v>
      </c>
      <c r="K249" s="135">
        <f t="shared" si="51"/>
        <v>315.11627475443731</v>
      </c>
      <c r="L249" s="135">
        <f t="shared" si="52"/>
        <v>6.3924661907201328</v>
      </c>
      <c r="M249" s="42">
        <f t="shared" si="53"/>
        <v>0</v>
      </c>
      <c r="N249" s="42" t="s">
        <v>544</v>
      </c>
      <c r="O249" s="42">
        <v>2245.9058299547996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4"/>
        <v>239</v>
      </c>
      <c r="B250" s="44"/>
      <c r="C250" s="141">
        <v>39603</v>
      </c>
      <c r="E250" s="137" t="s">
        <v>314</v>
      </c>
      <c r="G250" s="134">
        <v>0</v>
      </c>
      <c r="H250" s="130">
        <v>5.4</v>
      </c>
      <c r="I250" s="135" t="str">
        <f t="shared" si="49"/>
        <v>P, S, T &amp; D Plant</v>
      </c>
      <c r="J250" s="135">
        <f t="shared" si="50"/>
        <v>0</v>
      </c>
      <c r="K250" s="135">
        <f t="shared" si="51"/>
        <v>0</v>
      </c>
      <c r="L250" s="135">
        <f t="shared" si="52"/>
        <v>0</v>
      </c>
      <c r="M250" s="42">
        <f t="shared" si="53"/>
        <v>0</v>
      </c>
      <c r="N250" s="42" t="s">
        <v>545</v>
      </c>
      <c r="O250" s="42">
        <v>8111.6106813299994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4"/>
        <v>240</v>
      </c>
      <c r="B251" s="44"/>
      <c r="C251" s="141">
        <v>39604</v>
      </c>
      <c r="E251" s="137" t="s">
        <v>315</v>
      </c>
      <c r="G251" s="134">
        <v>0</v>
      </c>
      <c r="H251" s="130">
        <v>5.4</v>
      </c>
      <c r="I251" s="135" t="str">
        <f t="shared" si="49"/>
        <v>P, S, T &amp; D Plant</v>
      </c>
      <c r="J251" s="135">
        <f t="shared" si="50"/>
        <v>0</v>
      </c>
      <c r="K251" s="135">
        <f t="shared" si="51"/>
        <v>0</v>
      </c>
      <c r="L251" s="135">
        <f t="shared" si="52"/>
        <v>0</v>
      </c>
      <c r="M251" s="42">
        <f t="shared" si="53"/>
        <v>0</v>
      </c>
      <c r="N251" s="42" t="s">
        <v>546</v>
      </c>
      <c r="O251" s="42">
        <v>551.20243558380002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4"/>
        <v>241</v>
      </c>
      <c r="B252" s="44"/>
      <c r="C252" s="141">
        <v>39605</v>
      </c>
      <c r="E252" s="140" t="s">
        <v>316</v>
      </c>
      <c r="G252" s="134">
        <v>0</v>
      </c>
      <c r="H252" s="130">
        <v>5.4</v>
      </c>
      <c r="I252" s="135" t="str">
        <f t="shared" si="49"/>
        <v>P, S, T &amp; D Plant</v>
      </c>
      <c r="J252" s="135">
        <f t="shared" si="50"/>
        <v>0</v>
      </c>
      <c r="K252" s="135">
        <f t="shared" si="51"/>
        <v>0</v>
      </c>
      <c r="L252" s="135">
        <f t="shared" si="52"/>
        <v>0</v>
      </c>
      <c r="M252" s="42">
        <f t="shared" si="53"/>
        <v>0</v>
      </c>
      <c r="N252" s="42" t="s">
        <v>317</v>
      </c>
      <c r="O252" s="42">
        <v>108491.07239933079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4"/>
        <v>242</v>
      </c>
      <c r="B253" s="44"/>
      <c r="C253" s="141">
        <v>39700</v>
      </c>
      <c r="E253" s="137" t="s">
        <v>317</v>
      </c>
      <c r="G253" s="134">
        <f>+O252+O253</f>
        <v>115355.87931974379</v>
      </c>
      <c r="H253" s="130">
        <v>5.4</v>
      </c>
      <c r="I253" s="135" t="str">
        <f t="shared" si="49"/>
        <v>P, S, T &amp; D Plant</v>
      </c>
      <c r="J253" s="135">
        <f t="shared" si="50"/>
        <v>48070.393758652099</v>
      </c>
      <c r="K253" s="135">
        <f t="shared" si="51"/>
        <v>65947.667527557001</v>
      </c>
      <c r="L253" s="135">
        <f t="shared" si="52"/>
        <v>1337.8180335346954</v>
      </c>
      <c r="M253" s="42">
        <f t="shared" si="53"/>
        <v>0</v>
      </c>
      <c r="N253" s="42" t="s">
        <v>468</v>
      </c>
      <c r="O253" s="42">
        <v>6864.8069204130015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4"/>
        <v>243</v>
      </c>
      <c r="B254" s="44"/>
      <c r="C254" s="141">
        <v>39701</v>
      </c>
      <c r="E254" s="137" t="s">
        <v>318</v>
      </c>
      <c r="G254" s="134">
        <v>0</v>
      </c>
      <c r="H254" s="130">
        <v>5.4</v>
      </c>
      <c r="I254" s="135" t="str">
        <f t="shared" si="49"/>
        <v>P, S, T &amp; D Plant</v>
      </c>
      <c r="J254" s="135">
        <f t="shared" si="50"/>
        <v>0</v>
      </c>
      <c r="K254" s="135">
        <f t="shared" si="51"/>
        <v>0</v>
      </c>
      <c r="L254" s="135">
        <f t="shared" si="52"/>
        <v>0</v>
      </c>
      <c r="M254" s="42">
        <f t="shared" si="53"/>
        <v>0</v>
      </c>
      <c r="N254" s="42" t="s">
        <v>321</v>
      </c>
      <c r="O254" s="42">
        <v>3970.5222427010399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4"/>
        <v>244</v>
      </c>
      <c r="B255" s="44"/>
      <c r="C255" s="141">
        <v>39702</v>
      </c>
      <c r="E255" s="137" t="s">
        <v>319</v>
      </c>
      <c r="G255" s="134">
        <v>0</v>
      </c>
      <c r="H255" s="130">
        <v>5.4</v>
      </c>
      <c r="I255" s="135" t="str">
        <f t="shared" si="49"/>
        <v>P, S, T &amp; D Plant</v>
      </c>
      <c r="J255" s="135">
        <f t="shared" si="50"/>
        <v>0</v>
      </c>
      <c r="K255" s="135">
        <f t="shared" si="51"/>
        <v>0</v>
      </c>
      <c r="L255" s="135">
        <f t="shared" si="52"/>
        <v>0</v>
      </c>
      <c r="M255" s="42">
        <f t="shared" si="53"/>
        <v>0</v>
      </c>
      <c r="N255" s="42" t="s">
        <v>547</v>
      </c>
      <c r="O255" s="42">
        <v>11878.686349568998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4"/>
        <v>245</v>
      </c>
      <c r="B256" s="44"/>
      <c r="C256" s="141">
        <v>39705</v>
      </c>
      <c r="E256" s="137" t="s">
        <v>320</v>
      </c>
      <c r="G256" s="134">
        <v>0</v>
      </c>
      <c r="H256" s="130">
        <v>5.4</v>
      </c>
      <c r="I256" s="135" t="str">
        <f t="shared" si="49"/>
        <v>P, S, T &amp; D Plant</v>
      </c>
      <c r="J256" s="135">
        <f t="shared" si="50"/>
        <v>0</v>
      </c>
      <c r="K256" s="135">
        <f t="shared" si="51"/>
        <v>0</v>
      </c>
      <c r="L256" s="135">
        <f t="shared" si="52"/>
        <v>0</v>
      </c>
      <c r="M256" s="42">
        <f t="shared" si="53"/>
        <v>0</v>
      </c>
      <c r="N256" s="42" t="s">
        <v>322</v>
      </c>
      <c r="O256" s="42">
        <v>35679.438339815315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4"/>
        <v>246</v>
      </c>
      <c r="B257" s="44"/>
      <c r="C257" s="141">
        <v>39800</v>
      </c>
      <c r="E257" s="137" t="s">
        <v>321</v>
      </c>
      <c r="G257" s="134">
        <f>+O254+O255</f>
        <v>15849.208592270037</v>
      </c>
      <c r="H257" s="130">
        <v>5.4</v>
      </c>
      <c r="I257" s="135" t="str">
        <f t="shared" si="49"/>
        <v>P, S, T &amp; D Plant</v>
      </c>
      <c r="J257" s="135">
        <f t="shared" si="50"/>
        <v>6604.5848923023486</v>
      </c>
      <c r="K257" s="135">
        <f t="shared" si="51"/>
        <v>9060.8154953314915</v>
      </c>
      <c r="L257" s="135">
        <f t="shared" si="52"/>
        <v>183.80820463619688</v>
      </c>
      <c r="M257" s="42">
        <f t="shared" si="53"/>
        <v>0</v>
      </c>
      <c r="N257" s="42" t="s">
        <v>323</v>
      </c>
      <c r="O257" s="42">
        <v>528077.05391344149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4"/>
        <v>247</v>
      </c>
      <c r="B258" s="44"/>
      <c r="C258" s="141">
        <v>39900</v>
      </c>
      <c r="E258" s="137" t="s">
        <v>322</v>
      </c>
      <c r="G258" s="134">
        <f>+O256+O263</f>
        <v>41750.641781315324</v>
      </c>
      <c r="H258" s="130">
        <v>5.4</v>
      </c>
      <c r="I258" s="135" t="str">
        <f t="shared" si="49"/>
        <v>P, S, T &amp; D Plant</v>
      </c>
      <c r="J258" s="135">
        <f t="shared" si="50"/>
        <v>17398.071099101369</v>
      </c>
      <c r="K258" s="135">
        <f t="shared" si="51"/>
        <v>23868.37549583882</v>
      </c>
      <c r="L258" s="135">
        <f t="shared" si="52"/>
        <v>484.19518637513357</v>
      </c>
      <c r="M258" s="42">
        <f t="shared" si="53"/>
        <v>0</v>
      </c>
      <c r="N258" s="42" t="s">
        <v>324</v>
      </c>
      <c r="O258" s="42">
        <v>107245.03768894247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4"/>
        <v>248</v>
      </c>
      <c r="B259" s="44"/>
      <c r="C259" s="141">
        <v>39901</v>
      </c>
      <c r="E259" s="137" t="s">
        <v>323</v>
      </c>
      <c r="G259" s="134">
        <f>+O257</f>
        <v>528077.05391344149</v>
      </c>
      <c r="H259" s="130">
        <v>5.4</v>
      </c>
      <c r="I259" s="135" t="str">
        <f t="shared" si="49"/>
        <v>P, S, T &amp; D Plant</v>
      </c>
      <c r="J259" s="135">
        <f t="shared" si="50"/>
        <v>220057.02757608233</v>
      </c>
      <c r="K259" s="135">
        <f t="shared" si="51"/>
        <v>301895.75239495281</v>
      </c>
      <c r="L259" s="135">
        <f t="shared" si="52"/>
        <v>6124.2739424063257</v>
      </c>
      <c r="M259" s="42">
        <f t="shared" si="53"/>
        <v>0</v>
      </c>
      <c r="N259" s="42" t="s">
        <v>325</v>
      </c>
      <c r="O259" s="42">
        <v>35682.793247787013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4"/>
        <v>249</v>
      </c>
      <c r="B260" s="44"/>
      <c r="C260" s="141">
        <v>39902</v>
      </c>
      <c r="E260" s="137" t="s">
        <v>324</v>
      </c>
      <c r="G260" s="134">
        <f>+O258</f>
        <v>107245.03768894247</v>
      </c>
      <c r="H260" s="130">
        <v>5.4</v>
      </c>
      <c r="I260" s="135" t="str">
        <f t="shared" si="49"/>
        <v>P, S, T &amp; D Plant</v>
      </c>
      <c r="J260" s="135">
        <f t="shared" si="50"/>
        <v>44690.493633874015</v>
      </c>
      <c r="K260" s="135">
        <f t="shared" si="51"/>
        <v>61310.789976182772</v>
      </c>
      <c r="L260" s="135">
        <f t="shared" si="52"/>
        <v>1243.7540788856775</v>
      </c>
      <c r="M260" s="42">
        <f t="shared" si="53"/>
        <v>0</v>
      </c>
      <c r="N260" s="42" t="s">
        <v>328</v>
      </c>
      <c r="O260" s="42">
        <v>52522.269384329455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4"/>
        <v>250</v>
      </c>
      <c r="B261" s="44"/>
      <c r="C261" s="141">
        <v>39903</v>
      </c>
      <c r="E261" s="137" t="s">
        <v>325</v>
      </c>
      <c r="G261" s="134">
        <f t="shared" ref="G261" si="55">+O259</f>
        <v>35682.793247787013</v>
      </c>
      <c r="H261" s="130">
        <v>5.4</v>
      </c>
      <c r="I261" s="135" t="str">
        <f t="shared" si="49"/>
        <v>P, S, T &amp; D Plant</v>
      </c>
      <c r="J261" s="135">
        <f t="shared" si="50"/>
        <v>14869.514514082624</v>
      </c>
      <c r="K261" s="135">
        <f t="shared" si="51"/>
        <v>20399.454275208762</v>
      </c>
      <c r="L261" s="135">
        <f t="shared" si="52"/>
        <v>413.82445849562401</v>
      </c>
      <c r="M261" s="42">
        <f t="shared" si="53"/>
        <v>0</v>
      </c>
      <c r="N261" s="42" t="s">
        <v>329</v>
      </c>
      <c r="O261" s="42">
        <v>10788.72677900169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4"/>
        <v>251</v>
      </c>
      <c r="B262" s="44"/>
      <c r="C262" s="141">
        <v>39904</v>
      </c>
      <c r="E262" s="137" t="s">
        <v>326</v>
      </c>
      <c r="G262" s="134">
        <v>0</v>
      </c>
      <c r="H262" s="130">
        <v>5.4</v>
      </c>
      <c r="I262" s="135" t="str">
        <f t="shared" si="49"/>
        <v>P, S, T &amp; D Plant</v>
      </c>
      <c r="J262" s="135">
        <f t="shared" si="50"/>
        <v>0</v>
      </c>
      <c r="K262" s="135">
        <f t="shared" si="51"/>
        <v>0</v>
      </c>
      <c r="L262" s="135">
        <f t="shared" si="52"/>
        <v>0</v>
      </c>
      <c r="M262" s="42">
        <f t="shared" si="53"/>
        <v>0</v>
      </c>
      <c r="N262" s="42" t="s">
        <v>330</v>
      </c>
      <c r="O262" s="42">
        <v>5104991.7887569275</v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4"/>
        <v>252</v>
      </c>
      <c r="B263" s="44"/>
      <c r="C263" s="141">
        <v>39905</v>
      </c>
      <c r="E263" s="137" t="s">
        <v>327</v>
      </c>
      <c r="G263" s="134">
        <v>0</v>
      </c>
      <c r="H263" s="130">
        <v>5.4</v>
      </c>
      <c r="I263" s="135" t="str">
        <f t="shared" si="49"/>
        <v>P, S, T &amp; D Plant</v>
      </c>
      <c r="J263" s="135">
        <f t="shared" si="50"/>
        <v>0</v>
      </c>
      <c r="K263" s="135">
        <f t="shared" si="51"/>
        <v>0</v>
      </c>
      <c r="L263" s="135">
        <f t="shared" si="52"/>
        <v>0</v>
      </c>
      <c r="M263" s="42">
        <f t="shared" si="53"/>
        <v>0</v>
      </c>
      <c r="N263" s="42" t="s">
        <v>469</v>
      </c>
      <c r="O263" s="42">
        <v>6071.2034415000053</v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4"/>
        <v>253</v>
      </c>
      <c r="B264" s="44"/>
      <c r="C264" s="141">
        <v>39906</v>
      </c>
      <c r="E264" s="137" t="s">
        <v>328</v>
      </c>
      <c r="G264" s="134">
        <f>+O260+O264</f>
        <v>59303.57849508962</v>
      </c>
      <c r="H264" s="130">
        <v>5.4</v>
      </c>
      <c r="I264" s="135" t="str">
        <f t="shared" si="49"/>
        <v>P, S, T &amp; D Plant</v>
      </c>
      <c r="J264" s="135">
        <f t="shared" si="50"/>
        <v>24712.623113507576</v>
      </c>
      <c r="K264" s="135">
        <f t="shared" si="51"/>
        <v>33903.193325311258</v>
      </c>
      <c r="L264" s="135">
        <f t="shared" si="52"/>
        <v>687.76205627078264</v>
      </c>
      <c r="M264" s="42">
        <f t="shared" si="53"/>
        <v>0</v>
      </c>
      <c r="N264" s="42" t="s">
        <v>470</v>
      </c>
      <c r="O264" s="42">
        <v>6781.3091107601649</v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4"/>
        <v>254</v>
      </c>
      <c r="B265" s="44"/>
      <c r="C265" s="141">
        <v>39907</v>
      </c>
      <c r="E265" s="137" t="s">
        <v>329</v>
      </c>
      <c r="G265" s="134">
        <f>+O261+O265</f>
        <v>13646.890893133354</v>
      </c>
      <c r="H265" s="130">
        <v>5.4</v>
      </c>
      <c r="I265" s="135" t="str">
        <f t="shared" si="49"/>
        <v>P, S, T &amp; D Plant</v>
      </c>
      <c r="J265" s="135">
        <f t="shared" si="50"/>
        <v>5686.8485826886135</v>
      </c>
      <c r="K265" s="135">
        <f t="shared" si="51"/>
        <v>7801.7750695708764</v>
      </c>
      <c r="L265" s="135">
        <f t="shared" si="52"/>
        <v>158.26724087386339</v>
      </c>
      <c r="M265" s="42">
        <f t="shared" si="53"/>
        <v>0</v>
      </c>
      <c r="N265" s="42" t="s">
        <v>471</v>
      </c>
      <c r="O265" s="42">
        <v>2858.1641141316627</v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4"/>
        <v>255</v>
      </c>
      <c r="B266" s="44"/>
      <c r="C266" s="141">
        <v>39908</v>
      </c>
      <c r="E266" s="137" t="s">
        <v>330</v>
      </c>
      <c r="G266" s="134">
        <f>+O262</f>
        <v>5104991.7887569275</v>
      </c>
      <c r="H266" s="130">
        <v>5.4</v>
      </c>
      <c r="I266" s="135" t="str">
        <f t="shared" si="49"/>
        <v>P, S, T &amp; D Plant</v>
      </c>
      <c r="J266" s="135">
        <f t="shared" si="50"/>
        <v>2127320.8341642786</v>
      </c>
      <c r="K266" s="135">
        <f t="shared" si="51"/>
        <v>2918466.7760425862</v>
      </c>
      <c r="L266" s="135">
        <f t="shared" si="52"/>
        <v>59204.178550062381</v>
      </c>
      <c r="M266" s="42">
        <f t="shared" si="53"/>
        <v>0</v>
      </c>
      <c r="N266" s="42" t="s">
        <v>548</v>
      </c>
      <c r="O266" s="42">
        <v>479.55216229439998</v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4"/>
        <v>256</v>
      </c>
      <c r="B267" s="44"/>
      <c r="C267" s="141">
        <v>39909</v>
      </c>
      <c r="E267" s="137" t="s">
        <v>331</v>
      </c>
      <c r="G267" s="134">
        <f>+O266</f>
        <v>479.55216229439998</v>
      </c>
      <c r="H267" s="130">
        <v>5.4</v>
      </c>
      <c r="I267" s="135" t="str">
        <f t="shared" si="49"/>
        <v>P, S, T &amp; D Plant</v>
      </c>
      <c r="J267" s="135">
        <f t="shared" si="50"/>
        <v>199.83603267769743</v>
      </c>
      <c r="K267" s="135">
        <f t="shared" si="51"/>
        <v>274.15461394432191</v>
      </c>
      <c r="L267" s="135">
        <f t="shared" si="52"/>
        <v>5.5615156723806436</v>
      </c>
      <c r="M267" s="42">
        <f t="shared" si="53"/>
        <v>0</v>
      </c>
      <c r="N267" s="42" t="s">
        <v>549</v>
      </c>
      <c r="O267" s="42">
        <v>0</v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4"/>
        <v>257</v>
      </c>
      <c r="B268" s="44"/>
      <c r="C268" s="141">
        <v>39924</v>
      </c>
      <c r="E268" s="137" t="s">
        <v>332</v>
      </c>
      <c r="G268" s="134">
        <v>0</v>
      </c>
      <c r="H268" s="130">
        <v>5.4</v>
      </c>
      <c r="I268" s="135" t="str">
        <f t="shared" si="49"/>
        <v>P, S, T &amp; D Plant</v>
      </c>
      <c r="J268" s="135">
        <f t="shared" si="50"/>
        <v>0</v>
      </c>
      <c r="K268" s="135">
        <f t="shared" si="51"/>
        <v>0</v>
      </c>
      <c r="L268" s="135">
        <f t="shared" si="52"/>
        <v>0</v>
      </c>
      <c r="M268" s="42">
        <f t="shared" si="53"/>
        <v>0</v>
      </c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4"/>
        <v>258</v>
      </c>
      <c r="B269" s="44"/>
      <c r="C269" s="44"/>
      <c r="D269" s="44"/>
      <c r="E269" s="44"/>
      <c r="G269" s="42"/>
      <c r="H269" s="130"/>
      <c r="I269" s="42"/>
      <c r="J269" s="42"/>
      <c r="K269" s="42"/>
      <c r="L269" s="42"/>
      <c r="M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4"/>
        <v>259</v>
      </c>
      <c r="B270" s="44"/>
      <c r="C270" s="44"/>
      <c r="D270" s="44" t="s">
        <v>159</v>
      </c>
      <c r="E270" s="44"/>
      <c r="G270" s="42">
        <f>SUM(G235:G268)</f>
        <v>7787593.6295744078</v>
      </c>
      <c r="H270" s="130"/>
      <c r="I270" s="135"/>
      <c r="J270" s="42">
        <f>SUM(J235:J268)</f>
        <v>3245198.2024113438</v>
      </c>
      <c r="K270" s="42">
        <f>SUM(K235:K268)</f>
        <v>4452080.2801855365</v>
      </c>
      <c r="L270" s="42">
        <f>SUM(L235:L268)</f>
        <v>90315.146977527242</v>
      </c>
      <c r="M270" s="42">
        <f>SUM(J270:L270)-G270</f>
        <v>0</v>
      </c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4"/>
        <v>260</v>
      </c>
      <c r="B271" s="44"/>
      <c r="C271" s="44"/>
      <c r="D271" s="44"/>
      <c r="E271" s="44"/>
      <c r="G271" s="42"/>
      <c r="H271" s="130"/>
      <c r="I271" s="135"/>
      <c r="J271" s="135"/>
      <c r="K271" s="135"/>
      <c r="L271" s="135"/>
      <c r="M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4"/>
        <v>261</v>
      </c>
      <c r="B272" s="44"/>
      <c r="C272" s="44"/>
      <c r="D272" s="44" t="s">
        <v>359</v>
      </c>
      <c r="E272" s="44"/>
      <c r="G272" s="162">
        <v>191821.52533403647</v>
      </c>
      <c r="H272" s="130">
        <v>5.4</v>
      </c>
      <c r="I272" s="135" t="str">
        <f>VLOOKUP($H272,class,3)</f>
        <v>P, S, T &amp; D Plant</v>
      </c>
      <c r="J272" s="135">
        <f>$G272*VLOOKUP($H272,class,6)</f>
        <v>79934.688275694833</v>
      </c>
      <c r="K272" s="135">
        <f>$G272*VLOOKUP($H272,class,7)</f>
        <v>109662.22313033628</v>
      </c>
      <c r="L272" s="135">
        <f>$G272*VLOOKUP($H272,class,8)</f>
        <v>2224.6139280053508</v>
      </c>
      <c r="M272" s="42">
        <f>SUM(J272:L272)-G272</f>
        <v>0</v>
      </c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4"/>
        <v>262</v>
      </c>
      <c r="B273" s="44"/>
      <c r="C273" s="44"/>
      <c r="D273" s="44"/>
      <c r="E273" s="44"/>
      <c r="G273" s="42"/>
      <c r="H273" s="130"/>
      <c r="I273" s="135"/>
      <c r="J273" s="135"/>
      <c r="K273" s="135"/>
      <c r="L273" s="135"/>
      <c r="M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4"/>
        <v>263</v>
      </c>
      <c r="B274" s="44"/>
      <c r="C274" s="44"/>
      <c r="D274" s="44" t="s">
        <v>26</v>
      </c>
      <c r="E274" s="44"/>
      <c r="G274" s="42">
        <f>G133+G145+G184+G227+G270</f>
        <v>657447129.3556807</v>
      </c>
      <c r="H274" s="130"/>
      <c r="I274" s="42"/>
      <c r="J274" s="42">
        <f>J133+J145+J184+J227+J270</f>
        <v>273967331.09739214</v>
      </c>
      <c r="K274" s="42">
        <f>K133+K145+K184+K227+K270</f>
        <v>375855179.28841597</v>
      </c>
      <c r="L274" s="42">
        <f>L133+L145+L184+L227+L270</f>
        <v>7624618.969872552</v>
      </c>
      <c r="M274" s="42">
        <f>SUM(J274:L274)-G274</f>
        <v>0</v>
      </c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4"/>
        <v>264</v>
      </c>
      <c r="B275" s="44"/>
      <c r="C275" s="44"/>
      <c r="D275" s="44"/>
      <c r="E275" s="44"/>
      <c r="F275" s="44"/>
      <c r="G275" s="44"/>
      <c r="H275" s="130"/>
      <c r="I275" s="42"/>
      <c r="J275" s="44"/>
      <c r="K275" s="44"/>
      <c r="L275" s="44"/>
      <c r="M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4"/>
        <v>265</v>
      </c>
      <c r="B276" s="44"/>
      <c r="C276" s="44"/>
      <c r="D276" s="44" t="s">
        <v>362</v>
      </c>
      <c r="E276" s="44"/>
      <c r="G276" s="42">
        <f>G135+G147+G186+G229+G272</f>
        <v>27493203.263484467</v>
      </c>
      <c r="H276" s="130"/>
      <c r="I276" s="42"/>
      <c r="J276" s="42">
        <f>J135+J147+J186+J229+J272</f>
        <v>11456798.8589391</v>
      </c>
      <c r="K276" s="42">
        <f>K135+K147+K186+K229+K272</f>
        <v>15717557.16986238</v>
      </c>
      <c r="L276" s="42">
        <f>L135+L147+L186+L229+L272</f>
        <v>318847.23468298506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0"/>
      <c r="I277" s="42"/>
      <c r="J277" s="143"/>
      <c r="K277" s="143"/>
      <c r="L277" s="143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5"/>
      <c r="H278" s="130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0">
        <f>COUNTIFS(G14:G276,"&gt;0",H14:H276,"&lt;99")</f>
        <v>113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0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0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0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0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0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0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0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0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0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0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0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0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0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0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0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0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0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0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0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0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0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0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0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0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0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0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0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0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0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0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0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0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0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0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0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0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0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0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0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0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0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0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0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0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0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0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0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0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0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0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0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0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0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8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8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8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8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8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8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8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8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8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8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8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8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8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8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8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8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8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8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8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8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8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8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8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8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8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8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8"/>
      <c r="I361" s="44"/>
      <c r="J361" s="44"/>
      <c r="K361" s="44"/>
      <c r="L361" s="44"/>
      <c r="M361" s="44"/>
      <c r="N361" s="42"/>
      <c r="O361" s="42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8"/>
      <c r="I362" s="44"/>
      <c r="J362" s="44"/>
      <c r="K362" s="44"/>
      <c r="L362" s="44"/>
      <c r="M362" s="44"/>
      <c r="N362" s="42"/>
      <c r="O362" s="42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8"/>
      <c r="I363" s="44"/>
      <c r="J363" s="44"/>
      <c r="K363" s="44"/>
      <c r="L363" s="44"/>
      <c r="M363" s="44"/>
      <c r="N363" s="42"/>
      <c r="O363" s="42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8"/>
      <c r="I364" s="44"/>
      <c r="J364" s="44"/>
      <c r="K364" s="44"/>
      <c r="L364" s="44"/>
      <c r="M364" s="44"/>
      <c r="N364" s="42"/>
      <c r="O364" s="42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8"/>
      <c r="I365" s="44"/>
      <c r="J365" s="44"/>
      <c r="K365" s="44"/>
      <c r="L365" s="44"/>
      <c r="M365" s="44"/>
      <c r="N365" s="42"/>
      <c r="O365" s="42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8"/>
      <c r="I366" s="44"/>
      <c r="J366" s="44"/>
      <c r="K366" s="44"/>
      <c r="L366" s="44"/>
      <c r="M366" s="44"/>
      <c r="N366" s="42"/>
      <c r="O366" s="42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8"/>
      <c r="I367" s="44"/>
      <c r="J367" s="44"/>
      <c r="K367" s="44"/>
      <c r="L367" s="44"/>
      <c r="M367" s="44"/>
      <c r="N367" s="42"/>
      <c r="O367" s="42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8"/>
      <c r="I368" s="44"/>
      <c r="J368" s="44"/>
      <c r="K368" s="44"/>
      <c r="L368" s="44"/>
      <c r="M368" s="44"/>
      <c r="N368" s="42"/>
      <c r="O368" s="42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8"/>
      <c r="I369" s="44"/>
      <c r="J369" s="44"/>
      <c r="K369" s="44"/>
      <c r="L369" s="44"/>
      <c r="M369" s="44"/>
      <c r="N369" s="42"/>
      <c r="O369" s="42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8"/>
      <c r="I370" s="44"/>
      <c r="J370" s="44"/>
      <c r="K370" s="44"/>
      <c r="L370" s="44"/>
      <c r="M370" s="44"/>
      <c r="N370" s="42"/>
      <c r="O370" s="42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8"/>
      <c r="I371" s="44"/>
      <c r="J371" s="44"/>
      <c r="K371" s="44"/>
      <c r="L371" s="44"/>
      <c r="M371" s="44"/>
      <c r="N371" s="42"/>
      <c r="O371" s="42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8"/>
      <c r="I372" s="44"/>
      <c r="J372" s="44"/>
      <c r="K372" s="44"/>
      <c r="L372" s="44"/>
      <c r="M372" s="44"/>
      <c r="N372" s="42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8"/>
      <c r="I373" s="44"/>
      <c r="J373" s="44"/>
      <c r="K373" s="44"/>
      <c r="L373" s="44"/>
      <c r="M373" s="44"/>
      <c r="N373" s="42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8"/>
      <c r="I374" s="44"/>
      <c r="J374" s="44"/>
      <c r="K374" s="44"/>
      <c r="L374" s="44"/>
      <c r="M374" s="44"/>
      <c r="N374" s="42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8"/>
      <c r="I375" s="44"/>
      <c r="J375" s="44"/>
      <c r="K375" s="44"/>
      <c r="L375" s="44"/>
      <c r="M375" s="44"/>
      <c r="N375" s="42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8"/>
      <c r="I376" s="44"/>
      <c r="J376" s="44"/>
      <c r="K376" s="44"/>
      <c r="L376" s="44"/>
      <c r="M376" s="44"/>
      <c r="N376" s="42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8"/>
      <c r="I377" s="44"/>
      <c r="J377" s="44"/>
      <c r="K377" s="44"/>
      <c r="L377" s="44"/>
      <c r="M377" s="44"/>
      <c r="N377" s="42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8"/>
      <c r="I378" s="44"/>
      <c r="J378" s="44"/>
      <c r="K378" s="44"/>
      <c r="L378" s="44"/>
      <c r="M378" s="44"/>
      <c r="N378" s="42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8"/>
      <c r="I379" s="44"/>
      <c r="J379" s="44"/>
      <c r="K379" s="44"/>
      <c r="L379" s="44"/>
      <c r="M379" s="44"/>
      <c r="N379" s="42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8"/>
      <c r="I380" s="44"/>
      <c r="J380" s="44"/>
      <c r="K380" s="44"/>
      <c r="L380" s="44"/>
      <c r="M380" s="44"/>
      <c r="N380" s="42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8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8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8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8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8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8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8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8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8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8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8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8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8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8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8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8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8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8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8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8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  <row r="401" spans="14:15">
      <c r="N401" s="44"/>
      <c r="O401" s="44"/>
    </row>
    <row r="402" spans="14:15">
      <c r="N402" s="44"/>
      <c r="O402" s="44"/>
    </row>
    <row r="403" spans="14:15">
      <c r="N403" s="44"/>
      <c r="O403" s="44"/>
    </row>
    <row r="404" spans="14:15">
      <c r="N404" s="44"/>
      <c r="O404" s="44"/>
    </row>
    <row r="405" spans="14:15">
      <c r="N405" s="44"/>
      <c r="O405" s="44"/>
    </row>
    <row r="406" spans="14:15">
      <c r="N406" s="44"/>
      <c r="O406" s="44"/>
    </row>
    <row r="407" spans="14:15">
      <c r="N407" s="44"/>
      <c r="O407" s="44"/>
    </row>
    <row r="408" spans="14:15">
      <c r="N408" s="44"/>
      <c r="O408" s="44"/>
    </row>
    <row r="409" spans="14:15">
      <c r="N409" s="44"/>
      <c r="O409" s="44"/>
    </row>
    <row r="410" spans="14:15">
      <c r="N410" s="44"/>
      <c r="O410" s="44"/>
    </row>
    <row r="411" spans="14:15">
      <c r="N411" s="44"/>
      <c r="O411" s="44"/>
    </row>
    <row r="412" spans="14:15">
      <c r="N412" s="44"/>
    </row>
    <row r="413" spans="14:15">
      <c r="N413" s="44"/>
    </row>
    <row r="414" spans="14:15">
      <c r="N414" s="44"/>
    </row>
    <row r="415" spans="14:15">
      <c r="N415" s="44"/>
    </row>
    <row r="416" spans="14:15">
      <c r="N416" s="44"/>
    </row>
    <row r="417" spans="14:14">
      <c r="N417" s="44"/>
    </row>
    <row r="418" spans="14:14">
      <c r="N418" s="44"/>
    </row>
    <row r="419" spans="14:14">
      <c r="N419" s="44"/>
    </row>
    <row r="420" spans="14:14">
      <c r="N42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PHR-3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topLeftCell="B185" colorId="22" zoomScale="60" zoomScaleNormal="57" workbookViewId="0">
      <selection activeCell="E11" sqref="E11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7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88671875" style="129" customWidth="1"/>
    <col min="13" max="13" width="12.77734375" style="129" customWidth="1"/>
    <col min="14" max="14" width="39.33203125" style="129" bestFit="1" customWidth="1"/>
    <col min="15" max="42" width="12.77734375" style="129" customWidth="1"/>
    <col min="43" max="16384" width="8.8867187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Demand-Only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42"/>
      <c r="H6" s="128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42"/>
      <c r="H7" s="128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3471.1097749032256</v>
      </c>
      <c r="K14" s="135">
        <f>$G14*VLOOKUP($H14,class,7)</f>
        <v>4762.0078698808193</v>
      </c>
      <c r="L14" s="135">
        <f>$G14*VLOOKUP($H14,class,8)</f>
        <v>96.602355215954091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49944.277095442099</v>
      </c>
      <c r="K15" s="135">
        <f>$G15*VLOOKUP($H15,class,7)</f>
        <v>68518.443958066549</v>
      </c>
      <c r="L15" s="135">
        <f>$G15*VLOOKUP($H15,class,8)</f>
        <v>1389.9689464913138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128182.40999999996</v>
      </c>
      <c r="H18" s="130"/>
      <c r="I18" s="42"/>
      <c r="J18" s="42">
        <f>SUM(J14:J16)</f>
        <v>53415.386870345326</v>
      </c>
      <c r="K18" s="42">
        <f>SUM(K14:K16)</f>
        <v>73280.45182794737</v>
      </c>
      <c r="L18" s="42">
        <f>SUM(L14:L16)</f>
        <v>1486.5713017072678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9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4436.4299374999964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2218.2149687499982</v>
      </c>
      <c r="L35" s="135">
        <f t="shared" si="9"/>
        <v>2218.2149687499982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5990.3304662499968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2995.1652331249984</v>
      </c>
      <c r="L36" s="135">
        <f t="shared" si="9"/>
        <v>2995.1652331249984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111820.96547499996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55910.48273749998</v>
      </c>
      <c r="L37" s="135">
        <f t="shared" si="9"/>
        <v>55910.48273749998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20272.601370000008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10136.300685000004</v>
      </c>
      <c r="L38" s="135">
        <f t="shared" si="9"/>
        <v>10136.300685000004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98364.101112500008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49182.050556250004</v>
      </c>
      <c r="L39" s="135">
        <f t="shared" si="9"/>
        <v>49182.050556250004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1167489.7363025001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583744.86815125006</v>
      </c>
      <c r="L40" s="135">
        <f t="shared" si="9"/>
        <v>583744.86815125006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1393755.5124424996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696877.75622124982</v>
      </c>
      <c r="L41" s="135">
        <f t="shared" si="9"/>
        <v>696877.75622124982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458146.13999999996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229073.06999999998</v>
      </c>
      <c r="L42" s="135">
        <f t="shared" si="9"/>
        <v>229073.06999999998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731646.02160000068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365823.01080000034</v>
      </c>
      <c r="L43" s="135">
        <f t="shared" si="9"/>
        <v>365823.01080000034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167472.56914375009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83736.284571875047</v>
      </c>
      <c r="L44" s="135">
        <f t="shared" si="9"/>
        <v>83736.284571875047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43475.016970000011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21737.508485000006</v>
      </c>
      <c r="L45" s="135">
        <f t="shared" si="9"/>
        <v>21737.508485000006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140219.74111249999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70109.870556249996</v>
      </c>
      <c r="L46" s="135">
        <f t="shared" si="9"/>
        <v>70109.870556249996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195386.80437625007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97693.402188125037</v>
      </c>
      <c r="L47" s="135">
        <f t="shared" si="9"/>
        <v>97693.402188125037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481692.37612499972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240846.18806249986</v>
      </c>
      <c r="L48" s="135">
        <f t="shared" si="9"/>
        <v>240846.18806249986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188423.91339525761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94211.956697628804</v>
      </c>
      <c r="L49" s="135">
        <f t="shared" si="9"/>
        <v>94211.956697628804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183442.06090625003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91721.030453125015</v>
      </c>
      <c r="L50" s="135">
        <f t="shared" si="9"/>
        <v>91721.030453125015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5392034.320735259</v>
      </c>
      <c r="H52" s="130"/>
      <c r="I52" s="42"/>
      <c r="J52" s="42">
        <f>SUM(J34:J50)</f>
        <v>0</v>
      </c>
      <c r="K52" s="42">
        <f>SUM(K34:K50)</f>
        <v>2696017.1603676295</v>
      </c>
      <c r="L52" s="42">
        <f>SUM(L34:L50)</f>
        <v>2696017.1603676295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417769.08949999983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417769.08949999983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16097.55827000001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16097.55827000001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52147.374952500031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52147.374952500031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112878.87999999995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112878.87999999995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18657094.69850878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18657094.69850878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340010.14262000012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340010.14262000012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1732491.0405924977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1732491.0405924977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21328488.784443781</v>
      </c>
      <c r="H65" s="130"/>
      <c r="I65" s="42"/>
      <c r="J65" s="42">
        <f>SUM(J56:J63)</f>
        <v>0</v>
      </c>
      <c r="K65" s="42">
        <f>SUM(K56:K63)</f>
        <v>21328488.784443781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(100% Demand)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(100% Demand)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192102.93774563668</v>
      </c>
      <c r="H71" s="130">
        <v>4</v>
      </c>
      <c r="I71" s="135" t="str">
        <f t="shared" si="16"/>
        <v>Mains (100% Demand)</v>
      </c>
      <c r="J71" s="135">
        <f t="shared" si="17"/>
        <v>0</v>
      </c>
      <c r="K71" s="135">
        <f t="shared" si="18"/>
        <v>192102.93774563668</v>
      </c>
      <c r="L71" s="135">
        <f t="shared" si="19"/>
        <v>0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(100% Demand)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107223.89415499989</v>
      </c>
      <c r="H73" s="130">
        <v>4</v>
      </c>
      <c r="I73" s="135" t="str">
        <f t="shared" si="16"/>
        <v>Mains (100% Demand)</v>
      </c>
      <c r="J73" s="135">
        <f t="shared" si="17"/>
        <v>0</v>
      </c>
      <c r="K73" s="135">
        <f t="shared" si="18"/>
        <v>107223.89415499989</v>
      </c>
      <c r="L73" s="135">
        <f t="shared" si="19"/>
        <v>0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69527.4568475001</v>
      </c>
      <c r="H74" s="130">
        <v>4</v>
      </c>
      <c r="I74" s="135" t="str">
        <f t="shared" si="16"/>
        <v>Mains (100% Demand)</v>
      </c>
      <c r="J74" s="135">
        <f t="shared" si="17"/>
        <v>0</v>
      </c>
      <c r="K74" s="135">
        <f t="shared" si="18"/>
        <v>69527.4568475001</v>
      </c>
      <c r="L74" s="135">
        <f t="shared" si="19"/>
        <v>0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34508.772892500012</v>
      </c>
      <c r="H75" s="130">
        <v>4</v>
      </c>
      <c r="I75" s="135" t="str">
        <f t="shared" si="16"/>
        <v>Mains (100% Demand)</v>
      </c>
      <c r="J75" s="135">
        <f t="shared" si="17"/>
        <v>0</v>
      </c>
      <c r="K75" s="135">
        <f t="shared" si="18"/>
        <v>34508.772892500012</v>
      </c>
      <c r="L75" s="135">
        <f t="shared" si="19"/>
        <v>0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1843.1208099999981</v>
      </c>
      <c r="H76" s="130">
        <v>4</v>
      </c>
      <c r="I76" s="135" t="str">
        <f t="shared" si="16"/>
        <v>Mains (100% Demand)</v>
      </c>
      <c r="J76" s="135">
        <f t="shared" si="17"/>
        <v>0</v>
      </c>
      <c r="K76" s="135">
        <f t="shared" si="18"/>
        <v>1843.1208099999981</v>
      </c>
      <c r="L76" s="135">
        <f t="shared" si="19"/>
        <v>0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6">
        <v>37600</v>
      </c>
      <c r="E77" s="137" t="s">
        <v>282</v>
      </c>
      <c r="G77" s="134">
        <v>12595264.582505703</v>
      </c>
      <c r="H77" s="130">
        <v>4</v>
      </c>
      <c r="I77" s="135" t="str">
        <f t="shared" si="16"/>
        <v>Mains (100% Demand)</v>
      </c>
      <c r="J77" s="135">
        <f t="shared" si="17"/>
        <v>0</v>
      </c>
      <c r="K77" s="135">
        <f t="shared" si="18"/>
        <v>12595264.582505703</v>
      </c>
      <c r="L77" s="135">
        <f t="shared" si="19"/>
        <v>0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29171776.814593829</v>
      </c>
      <c r="H78" s="130">
        <v>4</v>
      </c>
      <c r="I78" s="135" t="str">
        <f t="shared" si="16"/>
        <v>Mains (100% Demand)</v>
      </c>
      <c r="J78" s="135">
        <f t="shared" si="17"/>
        <v>0</v>
      </c>
      <c r="K78" s="135">
        <f t="shared" si="18"/>
        <v>29171776.814593829</v>
      </c>
      <c r="L78" s="135">
        <f t="shared" si="19"/>
        <v>0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16572436.947456446</v>
      </c>
      <c r="H79" s="130">
        <v>4</v>
      </c>
      <c r="I79" s="135" t="str">
        <f t="shared" si="16"/>
        <v>Mains (100% Demand)</v>
      </c>
      <c r="J79" s="135">
        <f t="shared" si="17"/>
        <v>0</v>
      </c>
      <c r="K79" s="135">
        <f t="shared" si="18"/>
        <v>16572436.947456446</v>
      </c>
      <c r="L79" s="135">
        <f t="shared" si="19"/>
        <v>0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2554129.5580904442</v>
      </c>
      <c r="H80" s="130">
        <v>4</v>
      </c>
      <c r="I80" s="135" t="str">
        <f t="shared" si="16"/>
        <v>Mains (100% Demand)</v>
      </c>
      <c r="J80" s="135">
        <f t="shared" si="17"/>
        <v>0</v>
      </c>
      <c r="K80" s="135">
        <f t="shared" si="18"/>
        <v>2554129.5580904442</v>
      </c>
      <c r="L80" s="135">
        <f t="shared" si="19"/>
        <v>0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939544.6280162594</v>
      </c>
      <c r="H81" s="130">
        <v>4</v>
      </c>
      <c r="I81" s="135" t="str">
        <f t="shared" si="16"/>
        <v>Mains (100% Demand)</v>
      </c>
      <c r="J81" s="135">
        <f t="shared" si="17"/>
        <v>0</v>
      </c>
      <c r="K81" s="135">
        <f t="shared" si="18"/>
        <v>939544.6280162594</v>
      </c>
      <c r="L81" s="135">
        <f t="shared" si="19"/>
        <v>0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1018244.5664553276</v>
      </c>
      <c r="H82" s="130">
        <v>4</v>
      </c>
      <c r="I82" s="135" t="str">
        <f t="shared" si="16"/>
        <v>Mains (100% Demand)</v>
      </c>
      <c r="J82" s="135">
        <f t="shared" si="17"/>
        <v>0</v>
      </c>
      <c r="K82" s="135">
        <f t="shared" si="18"/>
        <v>1018244.5664553276</v>
      </c>
      <c r="L82" s="135">
        <f t="shared" si="19"/>
        <v>0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37374098.806804746</v>
      </c>
      <c r="H83" s="130">
        <v>1</v>
      </c>
      <c r="I83" s="135" t="str">
        <f t="shared" si="16"/>
        <v>Customer</v>
      </c>
      <c r="J83" s="135">
        <f t="shared" si="17"/>
        <v>37374098.806804746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19024487.557569709</v>
      </c>
      <c r="H84" s="130">
        <v>1</v>
      </c>
      <c r="I84" s="135" t="str">
        <f t="shared" si="16"/>
        <v>Customer</v>
      </c>
      <c r="J84" s="135">
        <f t="shared" si="17"/>
        <v>19024487.557569709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24993490.739980765</v>
      </c>
      <c r="H85" s="130">
        <v>1</v>
      </c>
      <c r="I85" s="135" t="str">
        <f t="shared" si="16"/>
        <v>Customer</v>
      </c>
      <c r="J85" s="135">
        <f t="shared" si="17"/>
        <v>24993490.739980765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3972596.4628011356</v>
      </c>
      <c r="H86" s="130">
        <v>1</v>
      </c>
      <c r="I86" s="135" t="str">
        <f t="shared" si="16"/>
        <v>Customer</v>
      </c>
      <c r="J86" s="135">
        <f t="shared" si="17"/>
        <v>3972596.4628011356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87938.682196943642</v>
      </c>
      <c r="H87" s="130">
        <v>1</v>
      </c>
      <c r="I87" s="135" t="str">
        <f t="shared" si="16"/>
        <v>Customer</v>
      </c>
      <c r="J87" s="135">
        <f t="shared" si="17"/>
        <v>87938.682196943642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2832946.2697525355</v>
      </c>
      <c r="H88" s="130">
        <v>1</v>
      </c>
      <c r="I88" s="135" t="str">
        <f t="shared" si="16"/>
        <v>Customer</v>
      </c>
      <c r="J88" s="135">
        <f t="shared" si="17"/>
        <v>2832946.2697525355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151542161.79867446</v>
      </c>
      <c r="H91" s="130"/>
      <c r="I91" s="42"/>
      <c r="J91" s="42">
        <f>SUM(J69:J89)</f>
        <v>88285558.519105822</v>
      </c>
      <c r="K91" s="42">
        <f>SUM(K69:K89)</f>
        <v>63256603.279568635</v>
      </c>
      <c r="L91" s="42">
        <f>SUM(L69:L89)</f>
        <v>0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551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989221.66228965647</v>
      </c>
      <c r="H96" s="130">
        <v>5.4</v>
      </c>
      <c r="I96" s="135" t="str">
        <f t="shared" ref="I96:I130" si="22">VLOOKUP($H96,class,3)</f>
        <v>P, S, T &amp; D Plant</v>
      </c>
      <c r="J96" s="135">
        <f t="shared" ref="J96:J130" si="23">$G96*VLOOKUP($H96,class,6)</f>
        <v>412222.37740520021</v>
      </c>
      <c r="K96" s="135">
        <f t="shared" ref="K96:K130" si="24">$G96*VLOOKUP($H96,class,7)</f>
        <v>565526.97340125847</v>
      </c>
      <c r="L96" s="135">
        <f t="shared" ref="L96:L130" si="25">$G96*VLOOKUP($H96,class,8)</f>
        <v>11472.311483197753</v>
      </c>
      <c r="M96" s="42">
        <f t="shared" ref="M96:M130" si="26">SUM(J96:L96)-G96</f>
        <v>0</v>
      </c>
      <c r="N96" s="42" t="s">
        <v>552</v>
      </c>
      <c r="O96" s="42">
        <v>989221.66228965647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39002</v>
      </c>
      <c r="E97" s="137" t="s">
        <v>574</v>
      </c>
      <c r="G97" s="134">
        <f>+O97</f>
        <v>101540.98794999989</v>
      </c>
      <c r="H97" s="130">
        <v>5.4</v>
      </c>
      <c r="I97" s="135" t="str">
        <f t="shared" si="22"/>
        <v>P, S, T &amp; D Plant</v>
      </c>
      <c r="J97" s="135">
        <f t="shared" si="23"/>
        <v>42313.537048853417</v>
      </c>
      <c r="K97" s="135">
        <f t="shared" si="24"/>
        <v>58049.84846229801</v>
      </c>
      <c r="L97" s="135">
        <f t="shared" si="25"/>
        <v>1177.6024388484611</v>
      </c>
      <c r="M97" s="42">
        <f t="shared" si="26"/>
        <v>0</v>
      </c>
      <c r="N97" s="42" t="s">
        <v>553</v>
      </c>
      <c r="O97" s="42">
        <v>101540.98794999989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39003</v>
      </c>
      <c r="E98" s="137" t="s">
        <v>289</v>
      </c>
      <c r="G98" s="134">
        <f>+O98</f>
        <v>267978.84146000014</v>
      </c>
      <c r="H98" s="130">
        <v>5.4</v>
      </c>
      <c r="I98" s="135" t="str">
        <f t="shared" si="22"/>
        <v>P, S, T &amp; D Plant</v>
      </c>
      <c r="J98" s="135">
        <f t="shared" si="23"/>
        <v>111670.49745478219</v>
      </c>
      <c r="K98" s="135">
        <f t="shared" si="24"/>
        <v>153200.50998041534</v>
      </c>
      <c r="L98" s="135">
        <f t="shared" si="25"/>
        <v>3107.8340248026079</v>
      </c>
      <c r="M98" s="42">
        <f t="shared" si="26"/>
        <v>0</v>
      </c>
      <c r="N98" s="42" t="s">
        <v>554</v>
      </c>
      <c r="O98" s="42">
        <v>267978.84146000014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4440.5427800000043</v>
      </c>
      <c r="H99" s="130">
        <v>5.4</v>
      </c>
      <c r="I99" s="135" t="str">
        <f t="shared" si="22"/>
        <v>P, S, T &amp; D Plant</v>
      </c>
      <c r="J99" s="135">
        <f t="shared" si="23"/>
        <v>1850.4357228735132</v>
      </c>
      <c r="K99" s="135">
        <f t="shared" si="24"/>
        <v>2538.6087005208428</v>
      </c>
      <c r="L99" s="135">
        <f t="shared" si="25"/>
        <v>51.498356605648297</v>
      </c>
      <c r="M99" s="42">
        <f t="shared" si="26"/>
        <v>0</v>
      </c>
      <c r="N99" s="42" t="s">
        <v>555</v>
      </c>
      <c r="O99" s="42">
        <v>4440.5427800000043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575</v>
      </c>
      <c r="G100" s="134">
        <f t="shared" si="27"/>
        <v>1225690.3469873457</v>
      </c>
      <c r="H100" s="130">
        <v>5.4</v>
      </c>
      <c r="I100" s="135" t="str">
        <f t="shared" si="22"/>
        <v>P, S, T &amp; D Plant</v>
      </c>
      <c r="J100" s="135">
        <f t="shared" si="23"/>
        <v>510762.15580263233</v>
      </c>
      <c r="K100" s="135">
        <f t="shared" si="24"/>
        <v>700713.4787712784</v>
      </c>
      <c r="L100" s="135">
        <f t="shared" si="25"/>
        <v>14214.712413434978</v>
      </c>
      <c r="M100" s="42">
        <f t="shared" si="26"/>
        <v>0</v>
      </c>
      <c r="N100" s="42" t="s">
        <v>556</v>
      </c>
      <c r="O100" s="42">
        <v>1225690.3469873457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988921.09746250056</v>
      </c>
      <c r="H101" s="130">
        <v>5.4</v>
      </c>
      <c r="I101" s="135" t="str">
        <f t="shared" si="22"/>
        <v>P, S, T &amp; D Plant</v>
      </c>
      <c r="J101" s="135">
        <f t="shared" si="23"/>
        <v>412097.12787586031</v>
      </c>
      <c r="K101" s="135">
        <f t="shared" si="24"/>
        <v>565355.14384728484</v>
      </c>
      <c r="L101" s="135">
        <f t="shared" si="25"/>
        <v>11468.825739355421</v>
      </c>
      <c r="M101" s="42">
        <f t="shared" si="26"/>
        <v>0</v>
      </c>
      <c r="N101" s="42" t="s">
        <v>557</v>
      </c>
      <c r="O101" s="42">
        <v>988921.09746250056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558</v>
      </c>
      <c r="O103" s="42">
        <v>90800.340824999977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39103</v>
      </c>
      <c r="E104" s="137" t="s">
        <v>309</v>
      </c>
      <c r="G104" s="134">
        <f>+O103</f>
        <v>90800.340824999977</v>
      </c>
      <c r="H104" s="130">
        <v>5.4</v>
      </c>
      <c r="I104" s="135" t="str">
        <f t="shared" si="22"/>
        <v>P, S, T &amp; D Plant</v>
      </c>
      <c r="J104" s="135">
        <f t="shared" si="23"/>
        <v>37837.760525227961</v>
      </c>
      <c r="K104" s="135">
        <f t="shared" si="24"/>
        <v>51909.540488337014</v>
      </c>
      <c r="L104" s="135">
        <f t="shared" si="25"/>
        <v>1053.0398114349998</v>
      </c>
      <c r="M104" s="42">
        <f t="shared" si="26"/>
        <v>0</v>
      </c>
      <c r="N104" s="42" t="s">
        <v>559</v>
      </c>
      <c r="O104" s="42">
        <v>-2549.7600000000011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39200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560</v>
      </c>
      <c r="O105" s="42">
        <v>1181288.5442582623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39201</v>
      </c>
      <c r="E106" s="137" t="s">
        <v>311</v>
      </c>
      <c r="G106" s="134">
        <f>+O104</f>
        <v>-2549.7600000000011</v>
      </c>
      <c r="H106" s="130">
        <v>5.4</v>
      </c>
      <c r="I106" s="135" t="str">
        <f t="shared" si="22"/>
        <v>P, S, T &amp; D Plant</v>
      </c>
      <c r="J106" s="135">
        <f t="shared" si="23"/>
        <v>-1062.5203319748146</v>
      </c>
      <c r="K106" s="135">
        <f t="shared" si="24"/>
        <v>-1457.6693077687275</v>
      </c>
      <c r="L106" s="135">
        <f t="shared" si="25"/>
        <v>-29.570360256458947</v>
      </c>
      <c r="M106" s="42">
        <f t="shared" si="26"/>
        <v>0</v>
      </c>
      <c r="N106" s="42" t="s">
        <v>561</v>
      </c>
      <c r="O106" s="42">
        <v>39019.253270461522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39202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562</v>
      </c>
      <c r="O107" s="42">
        <v>61712.405253980731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1181288.5442582623</v>
      </c>
      <c r="H108" s="130">
        <v>5.4</v>
      </c>
      <c r="I108" s="135" t="str">
        <f t="shared" si="22"/>
        <v>P, S, T &amp; D Plant</v>
      </c>
      <c r="J108" s="135">
        <f t="shared" si="23"/>
        <v>492259.30919119203</v>
      </c>
      <c r="K108" s="135">
        <f t="shared" si="24"/>
        <v>675329.46417861606</v>
      </c>
      <c r="L108" s="135">
        <f t="shared" si="25"/>
        <v>13699.77088845411</v>
      </c>
      <c r="M108" s="42">
        <f t="shared" si="26"/>
        <v>0</v>
      </c>
      <c r="N108" s="42" t="s">
        <v>563</v>
      </c>
      <c r="O108" s="42">
        <v>18122.822068923077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564</v>
      </c>
      <c r="O109" s="42">
        <v>201220.84685499987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>+O106</f>
        <v>39019.253270461522</v>
      </c>
      <c r="H110" s="130">
        <v>5.4</v>
      </c>
      <c r="I110" s="135" t="str">
        <f t="shared" si="22"/>
        <v>P, S, T &amp; D Plant</v>
      </c>
      <c r="J110" s="135">
        <f t="shared" si="23"/>
        <v>16259.863649261159</v>
      </c>
      <c r="K110" s="135">
        <f t="shared" si="24"/>
        <v>22306.871197448498</v>
      </c>
      <c r="L110" s="135">
        <f t="shared" si="25"/>
        <v>452.51842375186715</v>
      </c>
      <c r="M110" s="42">
        <f t="shared" si="26"/>
        <v>0</v>
      </c>
      <c r="N110" s="42" t="s">
        <v>565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>+O107</f>
        <v>61712.405253980731</v>
      </c>
      <c r="H111" s="130">
        <v>5.4</v>
      </c>
      <c r="I111" s="135" t="str">
        <f t="shared" si="22"/>
        <v>P, S, T &amp; D Plant</v>
      </c>
      <c r="J111" s="135">
        <f t="shared" si="23"/>
        <v>25716.414610560943</v>
      </c>
      <c r="K111" s="135">
        <f t="shared" si="24"/>
        <v>35280.292673550939</v>
      </c>
      <c r="L111" s="135">
        <f t="shared" si="25"/>
        <v>715.69796986885012</v>
      </c>
      <c r="M111" s="42">
        <f t="shared" si="26"/>
        <v>0</v>
      </c>
      <c r="N111" s="42" t="s">
        <v>565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ref="G112:G116" si="28">+O108</f>
        <v>18122.822068923077</v>
      </c>
      <c r="H112" s="130">
        <v>5.4</v>
      </c>
      <c r="I112" s="135" t="str">
        <f t="shared" si="22"/>
        <v>P, S, T &amp; D Plant</v>
      </c>
      <c r="J112" s="135">
        <f t="shared" si="23"/>
        <v>7552.031140575049</v>
      </c>
      <c r="K112" s="135">
        <f t="shared" si="24"/>
        <v>10360.614920628965</v>
      </c>
      <c r="L112" s="135">
        <f t="shared" si="25"/>
        <v>210.1760077190637</v>
      </c>
      <c r="M112" s="42">
        <f t="shared" si="26"/>
        <v>0</v>
      </c>
      <c r="N112" s="42" t="s">
        <v>566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201220.84685499987</v>
      </c>
      <c r="H113" s="130">
        <v>5.4</v>
      </c>
      <c r="I113" s="135" t="str">
        <f t="shared" si="22"/>
        <v>P, S, T &amp; D Plant</v>
      </c>
      <c r="J113" s="135">
        <f t="shared" si="23"/>
        <v>83851.515829186945</v>
      </c>
      <c r="K113" s="135">
        <f t="shared" si="24"/>
        <v>115035.71024087156</v>
      </c>
      <c r="L113" s="135">
        <f t="shared" si="25"/>
        <v>2333.6207849413663</v>
      </c>
      <c r="M113" s="42">
        <f t="shared" si="26"/>
        <v>0</v>
      </c>
      <c r="N113" s="42" t="s">
        <v>567</v>
      </c>
      <c r="O113" s="42">
        <v>1693601.8127808045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568</v>
      </c>
      <c r="O114" s="42">
        <v>4684.6499999999978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569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570</v>
      </c>
      <c r="O116" s="42">
        <v>48594.707499999968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>+O113</f>
        <v>1693601.8127808045</v>
      </c>
      <c r="H117" s="130">
        <v>5.4</v>
      </c>
      <c r="I117" s="135" t="str">
        <f t="shared" si="22"/>
        <v>P, S, T &amp; D Plant</v>
      </c>
      <c r="J117" s="135">
        <f t="shared" si="23"/>
        <v>705747.34890695882</v>
      </c>
      <c r="K117" s="135">
        <f t="shared" si="24"/>
        <v>968213.23656816967</v>
      </c>
      <c r="L117" s="135">
        <f t="shared" si="25"/>
        <v>19641.227305675948</v>
      </c>
      <c r="M117" s="42">
        <f t="shared" si="26"/>
        <v>0</v>
      </c>
      <c r="N117" s="42" t="s">
        <v>571</v>
      </c>
      <c r="O117" s="42">
        <v>1069984.166086003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f>+O115</f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572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4684.6499999999978</v>
      </c>
      <c r="H119" s="130">
        <v>5.4</v>
      </c>
      <c r="I119" s="135" t="str">
        <f t="shared" si="22"/>
        <v>P, S, T &amp; D Plant</v>
      </c>
      <c r="J119" s="135">
        <f t="shared" si="23"/>
        <v>1952.158584802417</v>
      </c>
      <c r="K119" s="135">
        <f t="shared" si="24"/>
        <v>2678.1620711905289</v>
      </c>
      <c r="L119" s="135">
        <f t="shared" si="25"/>
        <v>54.329344007051759</v>
      </c>
      <c r="M119" s="42">
        <f t="shared" si="26"/>
        <v>0</v>
      </c>
      <c r="N119" s="42" t="s">
        <v>573</v>
      </c>
      <c r="O119" s="42">
        <v>123343.37611634612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366</v>
      </c>
      <c r="O120" s="42">
        <v>-3312254.5999999987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48594.707499999968</v>
      </c>
      <c r="H121" s="130">
        <v>5.4</v>
      </c>
      <c r="I121" s="135" t="str">
        <f t="shared" si="22"/>
        <v>P, S, T &amp; D Plant</v>
      </c>
      <c r="J121" s="135">
        <f t="shared" si="23"/>
        <v>20250.08814363664</v>
      </c>
      <c r="K121" s="135">
        <f t="shared" si="24"/>
        <v>27781.051409838066</v>
      </c>
      <c r="L121" s="135">
        <f t="shared" si="25"/>
        <v>563.56794652525957</v>
      </c>
      <c r="M121" s="42">
        <f t="shared" si="26"/>
        <v>0</v>
      </c>
      <c r="N121" s="42" t="s">
        <v>472</v>
      </c>
      <c r="O121" s="42">
        <v>0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 t="s">
        <v>473</v>
      </c>
      <c r="O122" s="42">
        <v>0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1069984.166086003</v>
      </c>
      <c r="H124" s="130">
        <v>5.4</v>
      </c>
      <c r="I124" s="135" t="str">
        <f t="shared" si="22"/>
        <v>P, S, T &amp; D Plant</v>
      </c>
      <c r="J124" s="135">
        <f t="shared" si="23"/>
        <v>445877.23211498122</v>
      </c>
      <c r="K124" s="135">
        <f t="shared" si="24"/>
        <v>611697.99459638644</v>
      </c>
      <c r="L124" s="135">
        <f t="shared" si="25"/>
        <v>12408.93937463522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 t="shared" ref="G125" si="29"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39909</v>
      </c>
      <c r="E127" s="137" t="s">
        <v>331</v>
      </c>
      <c r="G127" s="134">
        <f>+O119</f>
        <v>123343.37611634612</v>
      </c>
      <c r="H127" s="130">
        <v>5.4</v>
      </c>
      <c r="I127" s="135" t="str">
        <f t="shared" si="22"/>
        <v>P, S, T &amp; D Plant</v>
      </c>
      <c r="J127" s="135">
        <f t="shared" si="23"/>
        <v>51398.894381445483</v>
      </c>
      <c r="K127" s="135">
        <f t="shared" si="24"/>
        <v>70514.030215146515</v>
      </c>
      <c r="L127" s="135">
        <f t="shared" si="25"/>
        <v>1430.4515197541209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46"/>
      <c r="E128" s="137" t="s">
        <v>332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 t="s">
        <v>366</v>
      </c>
      <c r="G129" s="134">
        <f>+O120</f>
        <v>-3312254.5999999987</v>
      </c>
      <c r="H129" s="130">
        <v>5.4</v>
      </c>
      <c r="I129" s="135" t="str">
        <f t="shared" si="22"/>
        <v>P, S, T &amp; D Plant</v>
      </c>
      <c r="J129" s="135">
        <f t="shared" si="23"/>
        <v>-1380262.4000600465</v>
      </c>
      <c r="K129" s="135">
        <f t="shared" si="24"/>
        <v>-1893578.9525036786</v>
      </c>
      <c r="L129" s="135">
        <f t="shared" si="25"/>
        <v>-38413.247436273705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6"/>
      <c r="E130" s="153" t="s">
        <v>473</v>
      </c>
      <c r="G130" s="134">
        <f>+O122</f>
        <v>0</v>
      </c>
      <c r="H130" s="130">
        <v>5.4</v>
      </c>
      <c r="I130" s="135" t="str">
        <f t="shared" si="22"/>
        <v>P, S, T &amp; D Plant</v>
      </c>
      <c r="J130" s="135">
        <f t="shared" si="23"/>
        <v>0</v>
      </c>
      <c r="K130" s="135">
        <f t="shared" si="24"/>
        <v>0</v>
      </c>
      <c r="L130" s="135">
        <f t="shared" si="25"/>
        <v>0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42"/>
      <c r="H131" s="130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42">
        <f>SUM(G95:G130)</f>
        <v>4795362.0439442853</v>
      </c>
      <c r="H132" s="130"/>
      <c r="I132" s="135"/>
      <c r="J132" s="42">
        <f>SUM(J95:J130)</f>
        <v>1998293.8279960095</v>
      </c>
      <c r="K132" s="42">
        <f>SUM(K95:K130)</f>
        <v>2741454.9099117946</v>
      </c>
      <c r="L132" s="42">
        <f>SUM(L95:L130)</f>
        <v>55613.306036482558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42"/>
      <c r="H133" s="130"/>
      <c r="I133" s="135"/>
      <c r="J133" s="135"/>
      <c r="K133" s="135"/>
      <c r="L133" s="135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365</v>
      </c>
      <c r="E134" s="44"/>
      <c r="G134" s="42">
        <f>G132+G91+G65+G52+G30+G18</f>
        <v>183186229.3577978</v>
      </c>
      <c r="H134" s="130"/>
      <c r="I134" s="135"/>
      <c r="J134" s="42">
        <f>J132+J91+J65+J52+J30+J18</f>
        <v>90337267.733972177</v>
      </c>
      <c r="K134" s="42">
        <f>K132+K91+K65+K52+K30+K18</f>
        <v>90095844.586119786</v>
      </c>
      <c r="L134" s="42">
        <f>L132+L91+L65+L52+L30+L18</f>
        <v>2753117.0377058191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358</v>
      </c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333</v>
      </c>
      <c r="E138" s="44"/>
      <c r="G138" s="134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42"/>
      <c r="H139" s="130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6">
        <v>30100</v>
      </c>
      <c r="D140" s="44"/>
      <c r="E140" s="137" t="s">
        <v>334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6">
        <v>30200</v>
      </c>
      <c r="D141" s="44"/>
      <c r="E141" s="137" t="s">
        <v>196</v>
      </c>
      <c r="G141" s="134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8">
        <v>30300</v>
      </c>
      <c r="D142" s="44"/>
      <c r="E142" s="137" t="s">
        <v>335</v>
      </c>
      <c r="G142" s="139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42"/>
      <c r="H143" s="130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336</v>
      </c>
      <c r="E144" s="44"/>
      <c r="G144" s="42">
        <f>SUM(G140:G142)</f>
        <v>0</v>
      </c>
      <c r="H144" s="130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1">
        <v>37400</v>
      </c>
      <c r="E148" s="137" t="s">
        <v>125</v>
      </c>
      <c r="G148" s="134">
        <v>0</v>
      </c>
      <c r="H148" s="130">
        <v>5.4</v>
      </c>
      <c r="I148" s="135" t="str">
        <f>VLOOKUP($H148,class,3)</f>
        <v>P, S, T &amp; D Plant</v>
      </c>
      <c r="J148" s="135">
        <f>$G148*VLOOKUP($H148,class,6)</f>
        <v>0</v>
      </c>
      <c r="K148" s="135">
        <f>$G148*VLOOKUP($H148,class,7)</f>
        <v>0</v>
      </c>
      <c r="L148" s="135">
        <f>$G148*VLOOKUP($H148,class,8)</f>
        <v>0</v>
      </c>
      <c r="M148" s="42">
        <f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1">
        <v>39001</v>
      </c>
      <c r="E149" s="137" t="s">
        <v>302</v>
      </c>
      <c r="G149" s="134">
        <f>+O153</f>
        <v>50737.447365533102</v>
      </c>
      <c r="H149" s="130">
        <v>5.4</v>
      </c>
      <c r="I149" s="135" t="str">
        <f t="shared" ref="I149:I182" si="32">VLOOKUP($H149,class,3)</f>
        <v>P, S, T &amp; D Plant</v>
      </c>
      <c r="J149" s="135">
        <f t="shared" ref="J149:J182" si="33">$G149*VLOOKUP($H149,class,6)</f>
        <v>21142.997544231963</v>
      </c>
      <c r="K149" s="135">
        <f t="shared" ref="K149:K182" si="34">$G149*VLOOKUP($H149,class,7)</f>
        <v>29006.03185369166</v>
      </c>
      <c r="L149" s="135">
        <f t="shared" ref="L149:L182" si="35">$G149*VLOOKUP($H149,class,8)</f>
        <v>588.4179676094758</v>
      </c>
      <c r="M149" s="42">
        <f t="shared" ref="M149:M181" si="36">SUM(J149:L149)-G149</f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1">
        <v>36602</v>
      </c>
      <c r="E150" s="137" t="s">
        <v>149</v>
      </c>
      <c r="G150" s="134">
        <v>0</v>
      </c>
      <c r="H150" s="130">
        <v>5.4</v>
      </c>
      <c r="I150" s="135" t="str">
        <f t="shared" si="32"/>
        <v>P, S, T &amp; D Plant</v>
      </c>
      <c r="J150" s="135">
        <f t="shared" si="33"/>
        <v>0</v>
      </c>
      <c r="K150" s="135">
        <f t="shared" si="34"/>
        <v>0</v>
      </c>
      <c r="L150" s="135">
        <f t="shared" si="35"/>
        <v>0</v>
      </c>
      <c r="M150" s="42">
        <f t="shared" si="36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1">
        <v>38900</v>
      </c>
      <c r="E151" s="137" t="s">
        <v>125</v>
      </c>
      <c r="G151" s="134">
        <v>0</v>
      </c>
      <c r="H151" s="130">
        <v>5.4</v>
      </c>
      <c r="I151" s="135" t="str">
        <f t="shared" si="32"/>
        <v>P, S, T &amp; D Plant</v>
      </c>
      <c r="J151" s="135">
        <f t="shared" si="33"/>
        <v>0</v>
      </c>
      <c r="K151" s="135">
        <f t="shared" si="34"/>
        <v>0</v>
      </c>
      <c r="L151" s="135">
        <f t="shared" si="35"/>
        <v>0</v>
      </c>
      <c r="M151" s="42">
        <f t="shared" si="36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1">
        <v>39004</v>
      </c>
      <c r="E152" s="137" t="s">
        <v>304</v>
      </c>
      <c r="G152" s="134">
        <f>+O154</f>
        <v>4571.2108839882303</v>
      </c>
      <c r="H152" s="130">
        <v>5.4</v>
      </c>
      <c r="I152" s="135" t="str">
        <f t="shared" si="32"/>
        <v>P, S, T &amp; D Plant</v>
      </c>
      <c r="J152" s="135">
        <f t="shared" si="33"/>
        <v>1904.8869328807646</v>
      </c>
      <c r="K152" s="135">
        <f t="shared" si="34"/>
        <v>2613.3101958333309</v>
      </c>
      <c r="L152" s="135">
        <f t="shared" si="35"/>
        <v>53.013755274134851</v>
      </c>
      <c r="M152" s="42">
        <f t="shared" si="36"/>
        <v>0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1">
        <v>39009</v>
      </c>
      <c r="E153" s="137" t="s">
        <v>305</v>
      </c>
      <c r="G153" s="134">
        <f t="shared" ref="G153:G154" si="37">+O155</f>
        <v>19514.613420888152</v>
      </c>
      <c r="H153" s="130">
        <v>5.4</v>
      </c>
      <c r="I153" s="135" t="str">
        <f t="shared" si="32"/>
        <v>P, S, T &amp; D Plant</v>
      </c>
      <c r="J153" s="135">
        <f t="shared" si="33"/>
        <v>8132.0098873314519</v>
      </c>
      <c r="K153" s="135">
        <f t="shared" si="34"/>
        <v>11156.28648837551</v>
      </c>
      <c r="L153" s="135">
        <f t="shared" si="35"/>
        <v>226.31704518119005</v>
      </c>
      <c r="M153" s="42">
        <f t="shared" si="36"/>
        <v>0</v>
      </c>
      <c r="N153" s="154" t="s">
        <v>576</v>
      </c>
      <c r="O153" s="42">
        <v>50737.447365533102</v>
      </c>
      <c r="P153" s="154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1">
        <v>39100</v>
      </c>
      <c r="E154" s="137" t="s">
        <v>306</v>
      </c>
      <c r="G154" s="134">
        <f t="shared" si="37"/>
        <v>20802.661323925564</v>
      </c>
      <c r="H154" s="130">
        <v>5.4</v>
      </c>
      <c r="I154" s="135" t="str">
        <f t="shared" si="32"/>
        <v>P, S, T &amp; D Plant</v>
      </c>
      <c r="J154" s="135">
        <f t="shared" si="33"/>
        <v>8668.7573010232409</v>
      </c>
      <c r="K154" s="135">
        <f t="shared" si="34"/>
        <v>11892.649085323263</v>
      </c>
      <c r="L154" s="135">
        <f t="shared" si="35"/>
        <v>241.25493757905994</v>
      </c>
      <c r="M154" s="42">
        <f t="shared" si="36"/>
        <v>0</v>
      </c>
      <c r="N154" s="154" t="s">
        <v>555</v>
      </c>
      <c r="O154" s="42">
        <v>4571.2108839882303</v>
      </c>
      <c r="P154" s="154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1">
        <v>39102</v>
      </c>
      <c r="E155" s="137" t="s">
        <v>307</v>
      </c>
      <c r="G155" s="134">
        <v>0</v>
      </c>
      <c r="H155" s="130">
        <v>5.4</v>
      </c>
      <c r="I155" s="135" t="str">
        <f t="shared" si="32"/>
        <v>P, S, T &amp; D Plant</v>
      </c>
      <c r="J155" s="135">
        <f t="shared" si="33"/>
        <v>0</v>
      </c>
      <c r="K155" s="135">
        <f t="shared" si="34"/>
        <v>0</v>
      </c>
      <c r="L155" s="135">
        <f t="shared" si="35"/>
        <v>0</v>
      </c>
      <c r="M155" s="42">
        <f t="shared" si="36"/>
        <v>0</v>
      </c>
      <c r="N155" s="154" t="s">
        <v>556</v>
      </c>
      <c r="O155" s="42">
        <v>19514.613420888152</v>
      </c>
      <c r="P155" s="154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1">
        <v>39103</v>
      </c>
      <c r="E156" s="137" t="s">
        <v>308</v>
      </c>
      <c r="G156" s="134">
        <v>0</v>
      </c>
      <c r="H156" s="130">
        <v>5.4</v>
      </c>
      <c r="I156" s="135" t="str">
        <f t="shared" si="32"/>
        <v>P, S, T &amp; D Plant</v>
      </c>
      <c r="J156" s="135">
        <f t="shared" si="33"/>
        <v>0</v>
      </c>
      <c r="K156" s="135">
        <f t="shared" si="34"/>
        <v>0</v>
      </c>
      <c r="L156" s="135">
        <f t="shared" si="35"/>
        <v>0</v>
      </c>
      <c r="M156" s="42">
        <f t="shared" si="36"/>
        <v>0</v>
      </c>
      <c r="N156" s="154" t="s">
        <v>557</v>
      </c>
      <c r="O156" s="42">
        <v>20802.661323925564</v>
      </c>
      <c r="P156" s="154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1">
        <v>39200</v>
      </c>
      <c r="E157" s="137" t="s">
        <v>309</v>
      </c>
      <c r="G157" s="134">
        <f>+O159</f>
        <v>0</v>
      </c>
      <c r="H157" s="130">
        <v>5.4</v>
      </c>
      <c r="I157" s="135" t="str">
        <f t="shared" si="32"/>
        <v>P, S, T &amp; D Plant</v>
      </c>
      <c r="J157" s="135">
        <f t="shared" si="33"/>
        <v>0</v>
      </c>
      <c r="K157" s="135">
        <f t="shared" si="34"/>
        <v>0</v>
      </c>
      <c r="L157" s="135">
        <f t="shared" si="35"/>
        <v>0</v>
      </c>
      <c r="M157" s="42">
        <f t="shared" si="36"/>
        <v>0</v>
      </c>
      <c r="N157" s="154" t="s">
        <v>541</v>
      </c>
      <c r="O157" s="42">
        <v>0</v>
      </c>
      <c r="P157" s="154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1">
        <v>39201</v>
      </c>
      <c r="E158" s="137" t="s">
        <v>310</v>
      </c>
      <c r="G158" s="134">
        <v>0</v>
      </c>
      <c r="H158" s="130">
        <v>5.4</v>
      </c>
      <c r="I158" s="135" t="str">
        <f t="shared" si="32"/>
        <v>P, S, T &amp; D Plant</v>
      </c>
      <c r="J158" s="135">
        <f t="shared" si="33"/>
        <v>0</v>
      </c>
      <c r="K158" s="135">
        <f t="shared" si="34"/>
        <v>0</v>
      </c>
      <c r="L158" s="135">
        <f t="shared" si="35"/>
        <v>0</v>
      </c>
      <c r="M158" s="42">
        <f t="shared" si="36"/>
        <v>0</v>
      </c>
      <c r="N158" s="154" t="s">
        <v>308</v>
      </c>
      <c r="O158" s="42"/>
      <c r="P158" s="154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1">
        <v>39202</v>
      </c>
      <c r="E159" s="137" t="s">
        <v>311</v>
      </c>
      <c r="G159" s="134">
        <v>0</v>
      </c>
      <c r="H159" s="130">
        <v>5.4</v>
      </c>
      <c r="I159" s="135" t="str">
        <f t="shared" si="32"/>
        <v>P, S, T &amp; D Plant</v>
      </c>
      <c r="J159" s="135">
        <f t="shared" si="33"/>
        <v>0</v>
      </c>
      <c r="K159" s="135">
        <f t="shared" si="34"/>
        <v>0</v>
      </c>
      <c r="L159" s="135">
        <f t="shared" si="35"/>
        <v>0</v>
      </c>
      <c r="M159" s="42">
        <f t="shared" si="36"/>
        <v>0</v>
      </c>
      <c r="N159" s="154" t="s">
        <v>577</v>
      </c>
      <c r="O159" s="42"/>
      <c r="P159" s="154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1">
        <v>39300</v>
      </c>
      <c r="E160" s="137" t="s">
        <v>197</v>
      </c>
      <c r="G160" s="134">
        <v>0</v>
      </c>
      <c r="H160" s="130">
        <v>5.4</v>
      </c>
      <c r="I160" s="135" t="str">
        <f t="shared" si="32"/>
        <v>P, S, T &amp; D Plant</v>
      </c>
      <c r="J160" s="135">
        <f t="shared" si="33"/>
        <v>0</v>
      </c>
      <c r="K160" s="135">
        <f t="shared" si="34"/>
        <v>0</v>
      </c>
      <c r="L160" s="135">
        <f t="shared" si="35"/>
        <v>0</v>
      </c>
      <c r="M160" s="42">
        <f t="shared" si="36"/>
        <v>0</v>
      </c>
      <c r="N160" s="154" t="s">
        <v>197</v>
      </c>
      <c r="O160" s="42"/>
      <c r="P160" s="154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1">
        <v>39400</v>
      </c>
      <c r="E161" s="137" t="s">
        <v>312</v>
      </c>
      <c r="G161" s="134">
        <f>+O161</f>
        <v>0</v>
      </c>
      <c r="H161" s="130">
        <v>5.4</v>
      </c>
      <c r="I161" s="135" t="str">
        <f t="shared" si="32"/>
        <v>P, S, T &amp; D Plant</v>
      </c>
      <c r="J161" s="135">
        <f t="shared" si="33"/>
        <v>0</v>
      </c>
      <c r="K161" s="135">
        <f t="shared" si="34"/>
        <v>0</v>
      </c>
      <c r="L161" s="135">
        <f t="shared" si="35"/>
        <v>0</v>
      </c>
      <c r="M161" s="42">
        <f t="shared" si="36"/>
        <v>0</v>
      </c>
      <c r="N161" s="154" t="s">
        <v>560</v>
      </c>
      <c r="O161" s="42"/>
      <c r="P161" s="154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1">
        <v>39600</v>
      </c>
      <c r="E162" s="137" t="s">
        <v>313</v>
      </c>
      <c r="G162" s="134">
        <f>+O162</f>
        <v>0</v>
      </c>
      <c r="H162" s="130">
        <v>5.4</v>
      </c>
      <c r="I162" s="135" t="str">
        <f t="shared" si="32"/>
        <v>P, S, T &amp; D Plant</v>
      </c>
      <c r="J162" s="135">
        <f t="shared" si="33"/>
        <v>0</v>
      </c>
      <c r="K162" s="135">
        <f t="shared" si="34"/>
        <v>0</v>
      </c>
      <c r="L162" s="135">
        <f t="shared" si="35"/>
        <v>0</v>
      </c>
      <c r="M162" s="42">
        <f t="shared" si="36"/>
        <v>0</v>
      </c>
      <c r="N162" s="154" t="s">
        <v>578</v>
      </c>
      <c r="O162" s="42"/>
      <c r="P162" s="154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1">
        <v>39603</v>
      </c>
      <c r="E163" s="137" t="s">
        <v>314</v>
      </c>
      <c r="G163" s="134">
        <v>0</v>
      </c>
      <c r="H163" s="130">
        <v>5.4</v>
      </c>
      <c r="I163" s="135" t="str">
        <f t="shared" si="32"/>
        <v>P, S, T &amp; D Plant</v>
      </c>
      <c r="J163" s="135">
        <f t="shared" si="33"/>
        <v>0</v>
      </c>
      <c r="K163" s="135">
        <f t="shared" si="34"/>
        <v>0</v>
      </c>
      <c r="L163" s="135">
        <f t="shared" si="35"/>
        <v>0</v>
      </c>
      <c r="M163" s="42">
        <f t="shared" si="36"/>
        <v>0</v>
      </c>
      <c r="N163" s="154" t="s">
        <v>564</v>
      </c>
      <c r="O163" s="42">
        <v>-3962.2712784388559</v>
      </c>
      <c r="P163" s="154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1">
        <v>39604</v>
      </c>
      <c r="E164" s="137" t="s">
        <v>315</v>
      </c>
      <c r="G164" s="134">
        <v>0</v>
      </c>
      <c r="H164" s="130">
        <v>5.4</v>
      </c>
      <c r="I164" s="135" t="str">
        <f t="shared" si="32"/>
        <v>P, S, T &amp; D Plant</v>
      </c>
      <c r="J164" s="135">
        <f t="shared" si="33"/>
        <v>0</v>
      </c>
      <c r="K164" s="135">
        <f t="shared" si="34"/>
        <v>0</v>
      </c>
      <c r="L164" s="135">
        <f t="shared" si="35"/>
        <v>0</v>
      </c>
      <c r="M164" s="42">
        <f t="shared" si="36"/>
        <v>0</v>
      </c>
      <c r="N164" s="154" t="s">
        <v>565</v>
      </c>
      <c r="O164" s="42">
        <v>0</v>
      </c>
      <c r="P164" s="154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1">
        <v>39605</v>
      </c>
      <c r="E165" s="140" t="s">
        <v>316</v>
      </c>
      <c r="G165" s="134">
        <v>0</v>
      </c>
      <c r="H165" s="130">
        <v>5.4</v>
      </c>
      <c r="I165" s="135" t="str">
        <f t="shared" si="32"/>
        <v>P, S, T &amp; D Plant</v>
      </c>
      <c r="J165" s="135">
        <f t="shared" si="33"/>
        <v>0</v>
      </c>
      <c r="K165" s="135">
        <f t="shared" si="34"/>
        <v>0</v>
      </c>
      <c r="L165" s="135">
        <f t="shared" si="35"/>
        <v>0</v>
      </c>
      <c r="M165" s="42">
        <f t="shared" si="36"/>
        <v>0</v>
      </c>
      <c r="N165" s="154" t="s">
        <v>565</v>
      </c>
      <c r="O165" s="42">
        <v>0</v>
      </c>
      <c r="P165" s="154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1">
        <v>39700</v>
      </c>
      <c r="E166" s="137" t="s">
        <v>317</v>
      </c>
      <c r="G166" s="134">
        <f>+O163</f>
        <v>-3962.2712784388559</v>
      </c>
      <c r="H166" s="130">
        <v>5.4</v>
      </c>
      <c r="I166" s="135" t="str">
        <f t="shared" si="32"/>
        <v>P, S, T &amp; D Plant</v>
      </c>
      <c r="J166" s="135">
        <f t="shared" si="33"/>
        <v>-1651.1333592734707</v>
      </c>
      <c r="K166" s="135">
        <f t="shared" si="34"/>
        <v>-2265.1862260110265</v>
      </c>
      <c r="L166" s="135">
        <f t="shared" si="35"/>
        <v>-45.95169315435848</v>
      </c>
      <c r="M166" s="42">
        <f t="shared" si="36"/>
        <v>0</v>
      </c>
      <c r="N166" s="154" t="s">
        <v>567</v>
      </c>
      <c r="O166" s="42">
        <v>349467.23302974779</v>
      </c>
      <c r="P166" s="154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1">
        <v>39701</v>
      </c>
      <c r="E167" s="137" t="s">
        <v>318</v>
      </c>
      <c r="G167" s="134">
        <v>0</v>
      </c>
      <c r="H167" s="130">
        <v>5.4</v>
      </c>
      <c r="I167" s="135" t="str">
        <f t="shared" si="32"/>
        <v>P, S, T &amp; D Plant</v>
      </c>
      <c r="J167" s="135">
        <f t="shared" si="33"/>
        <v>0</v>
      </c>
      <c r="K167" s="135">
        <f t="shared" si="34"/>
        <v>0</v>
      </c>
      <c r="L167" s="135">
        <f t="shared" si="35"/>
        <v>0</v>
      </c>
      <c r="M167" s="42">
        <f t="shared" si="36"/>
        <v>0</v>
      </c>
      <c r="N167" s="154" t="s">
        <v>579</v>
      </c>
      <c r="O167" s="42">
        <v>0</v>
      </c>
      <c r="P167" s="154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1">
        <v>39702</v>
      </c>
      <c r="E168" s="137" t="s">
        <v>319</v>
      </c>
      <c r="G168" s="134">
        <v>0</v>
      </c>
      <c r="H168" s="130">
        <v>5.4</v>
      </c>
      <c r="I168" s="135" t="str">
        <f t="shared" si="32"/>
        <v>P, S, T &amp; D Plant</v>
      </c>
      <c r="J168" s="135">
        <f t="shared" si="33"/>
        <v>0</v>
      </c>
      <c r="K168" s="135">
        <f t="shared" si="34"/>
        <v>0</v>
      </c>
      <c r="L168" s="135">
        <f t="shared" si="35"/>
        <v>0</v>
      </c>
      <c r="M168" s="42">
        <f t="shared" si="36"/>
        <v>0</v>
      </c>
      <c r="N168" s="154" t="s">
        <v>580</v>
      </c>
      <c r="O168" s="42">
        <v>-17489.659463750537</v>
      </c>
      <c r="P168" s="154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1">
        <v>39705</v>
      </c>
      <c r="E169" s="137" t="s">
        <v>320</v>
      </c>
      <c r="G169" s="134">
        <v>0</v>
      </c>
      <c r="H169" s="130">
        <v>5.4</v>
      </c>
      <c r="I169" s="135" t="str">
        <f t="shared" si="32"/>
        <v>P, S, T &amp; D Plant</v>
      </c>
      <c r="J169" s="135">
        <f t="shared" si="33"/>
        <v>0</v>
      </c>
      <c r="K169" s="135">
        <f t="shared" si="34"/>
        <v>0</v>
      </c>
      <c r="L169" s="135">
        <f t="shared" si="35"/>
        <v>0</v>
      </c>
      <c r="M169" s="42">
        <f t="shared" si="36"/>
        <v>0</v>
      </c>
      <c r="N169" s="154" t="s">
        <v>581</v>
      </c>
      <c r="O169" s="42">
        <v>0</v>
      </c>
      <c r="P169" s="154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1">
        <v>39800</v>
      </c>
      <c r="E170" s="137" t="s">
        <v>321</v>
      </c>
      <c r="G170" s="134">
        <f>+O166</f>
        <v>349467.23302974779</v>
      </c>
      <c r="H170" s="130">
        <v>5.4</v>
      </c>
      <c r="I170" s="135" t="str">
        <f t="shared" si="32"/>
        <v>P, S, T &amp; D Plant</v>
      </c>
      <c r="J170" s="135">
        <f t="shared" si="33"/>
        <v>145627.83966062978</v>
      </c>
      <c r="K170" s="135">
        <f t="shared" si="34"/>
        <v>199786.51310645897</v>
      </c>
      <c r="L170" s="135">
        <f t="shared" si="35"/>
        <v>4052.8802626590455</v>
      </c>
      <c r="M170" s="42">
        <f t="shared" si="36"/>
        <v>0</v>
      </c>
      <c r="N170" s="154" t="s">
        <v>570</v>
      </c>
      <c r="O170" s="42">
        <v>0</v>
      </c>
      <c r="P170" s="154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1">
        <v>39900</v>
      </c>
      <c r="E171" s="137" t="s">
        <v>322</v>
      </c>
      <c r="G171" s="134">
        <f t="shared" ref="G171:G174" si="38">+O167</f>
        <v>0</v>
      </c>
      <c r="H171" s="130">
        <v>5.4</v>
      </c>
      <c r="I171" s="135" t="str">
        <f t="shared" si="32"/>
        <v>P, S, T &amp; D Plant</v>
      </c>
      <c r="J171" s="135">
        <f t="shared" si="33"/>
        <v>0</v>
      </c>
      <c r="K171" s="135">
        <f t="shared" si="34"/>
        <v>0</v>
      </c>
      <c r="L171" s="135">
        <f t="shared" si="35"/>
        <v>0</v>
      </c>
      <c r="M171" s="42">
        <f t="shared" si="36"/>
        <v>0</v>
      </c>
      <c r="N171" s="154" t="s">
        <v>571</v>
      </c>
      <c r="O171" s="42">
        <v>37290.519710691646</v>
      </c>
      <c r="P171" s="154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1">
        <v>39901</v>
      </c>
      <c r="E172" s="137" t="s">
        <v>323</v>
      </c>
      <c r="G172" s="134">
        <f t="shared" si="38"/>
        <v>-17489.659463750537</v>
      </c>
      <c r="H172" s="130">
        <v>5.4</v>
      </c>
      <c r="I172" s="135" t="str">
        <f t="shared" si="32"/>
        <v>P, S, T &amp; D Plant</v>
      </c>
      <c r="J172" s="135">
        <f t="shared" si="33"/>
        <v>-7288.1835072911454</v>
      </c>
      <c r="K172" s="135">
        <f t="shared" si="34"/>
        <v>-9998.6429325254176</v>
      </c>
      <c r="L172" s="135">
        <f t="shared" si="35"/>
        <v>-202.83302393397409</v>
      </c>
      <c r="M172" s="42">
        <f t="shared" si="36"/>
        <v>0</v>
      </c>
      <c r="N172" s="154" t="s">
        <v>572</v>
      </c>
      <c r="O172" s="42">
        <v>11131.430701290141</v>
      </c>
      <c r="P172" s="154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1">
        <v>39902</v>
      </c>
      <c r="E173" s="137" t="s">
        <v>324</v>
      </c>
      <c r="G173" s="134">
        <f t="shared" si="38"/>
        <v>0</v>
      </c>
      <c r="H173" s="130">
        <v>5.4</v>
      </c>
      <c r="I173" s="135" t="str">
        <f t="shared" si="32"/>
        <v>P, S, T &amp; D Plant</v>
      </c>
      <c r="J173" s="135">
        <f t="shared" si="33"/>
        <v>0</v>
      </c>
      <c r="K173" s="135">
        <f t="shared" si="34"/>
        <v>0</v>
      </c>
      <c r="L173" s="135">
        <f t="shared" si="35"/>
        <v>0</v>
      </c>
      <c r="M173" s="42">
        <f t="shared" si="36"/>
        <v>0</v>
      </c>
      <c r="N173" s="154" t="s">
        <v>573</v>
      </c>
      <c r="O173" s="42">
        <v>416337.22706874012</v>
      </c>
      <c r="P173" s="154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1">
        <v>39903</v>
      </c>
      <c r="E174" s="137" t="s">
        <v>325</v>
      </c>
      <c r="G174" s="134">
        <f t="shared" si="38"/>
        <v>0</v>
      </c>
      <c r="H174" s="130">
        <v>5.4</v>
      </c>
      <c r="I174" s="135" t="str">
        <f t="shared" si="32"/>
        <v>P, S, T &amp; D Plant</v>
      </c>
      <c r="J174" s="135">
        <f t="shared" si="33"/>
        <v>0</v>
      </c>
      <c r="K174" s="135">
        <f t="shared" si="34"/>
        <v>0</v>
      </c>
      <c r="L174" s="135">
        <f t="shared" si="35"/>
        <v>0</v>
      </c>
      <c r="M174" s="42">
        <f t="shared" si="36"/>
        <v>0</v>
      </c>
      <c r="N174" s="154" t="s">
        <v>366</v>
      </c>
      <c r="O174" s="42">
        <v>26390.657861894462</v>
      </c>
      <c r="P174" s="154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1">
        <v>39904</v>
      </c>
      <c r="E175" s="137" t="s">
        <v>326</v>
      </c>
      <c r="G175" s="134">
        <v>0</v>
      </c>
      <c r="H175" s="130">
        <v>5.4</v>
      </c>
      <c r="I175" s="135" t="str">
        <f t="shared" si="32"/>
        <v>P, S, T &amp; D Plant</v>
      </c>
      <c r="J175" s="135">
        <f t="shared" si="33"/>
        <v>0</v>
      </c>
      <c r="K175" s="135">
        <f t="shared" si="34"/>
        <v>0</v>
      </c>
      <c r="L175" s="135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1">
        <v>39905</v>
      </c>
      <c r="E176" s="137" t="s">
        <v>327</v>
      </c>
      <c r="G176" s="134">
        <v>0</v>
      </c>
      <c r="H176" s="130">
        <v>5.4</v>
      </c>
      <c r="I176" s="135" t="str">
        <f t="shared" si="32"/>
        <v>P, S, T &amp; D Plant</v>
      </c>
      <c r="J176" s="135">
        <f t="shared" si="33"/>
        <v>0</v>
      </c>
      <c r="K176" s="135">
        <f t="shared" si="34"/>
        <v>0</v>
      </c>
      <c r="L176" s="135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1">
        <v>39906</v>
      </c>
      <c r="E177" s="137" t="s">
        <v>328</v>
      </c>
      <c r="G177" s="134">
        <f>+O171</f>
        <v>37290.519710691646</v>
      </c>
      <c r="H177" s="130">
        <v>5.4</v>
      </c>
      <c r="I177" s="135" t="str">
        <f t="shared" si="32"/>
        <v>P, S, T &amp; D Plant</v>
      </c>
      <c r="J177" s="135">
        <f t="shared" si="33"/>
        <v>15539.476414453689</v>
      </c>
      <c r="K177" s="135">
        <f t="shared" si="34"/>
        <v>21318.5735335953</v>
      </c>
      <c r="L177" s="135">
        <f t="shared" si="35"/>
        <v>432.46976264265453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1">
        <v>39907</v>
      </c>
      <c r="E178" s="137" t="s">
        <v>329</v>
      </c>
      <c r="G178" s="134">
        <f t="shared" ref="G178:G179" si="39">+O172</f>
        <v>11131.430701290141</v>
      </c>
      <c r="H178" s="130">
        <v>5.4</v>
      </c>
      <c r="I178" s="135" t="str">
        <f t="shared" si="32"/>
        <v>P, S, T &amp; D Plant</v>
      </c>
      <c r="J178" s="135">
        <f t="shared" si="33"/>
        <v>4638.6214561721254</v>
      </c>
      <c r="K178" s="135">
        <f t="shared" si="34"/>
        <v>6363.7145789506276</v>
      </c>
      <c r="L178" s="135">
        <f t="shared" si="35"/>
        <v>129.09466616738703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1">
        <v>39908</v>
      </c>
      <c r="E179" s="137" t="s">
        <v>330</v>
      </c>
      <c r="G179" s="134">
        <f t="shared" si="39"/>
        <v>416337.22706874012</v>
      </c>
      <c r="H179" s="130">
        <v>5.4</v>
      </c>
      <c r="I179" s="135" t="str">
        <f t="shared" si="32"/>
        <v>P, S, T &amp; D Plant</v>
      </c>
      <c r="J179" s="135">
        <f t="shared" si="33"/>
        <v>173493.49300269489</v>
      </c>
      <c r="K179" s="135">
        <f t="shared" si="34"/>
        <v>238015.34167123245</v>
      </c>
      <c r="L179" s="135">
        <f t="shared" si="35"/>
        <v>4828.3923948127631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1">
        <v>39909</v>
      </c>
      <c r="E180" s="137" t="s">
        <v>331</v>
      </c>
      <c r="G180" s="134">
        <v>0</v>
      </c>
      <c r="H180" s="130">
        <v>5.4</v>
      </c>
      <c r="I180" s="135" t="str">
        <f t="shared" si="32"/>
        <v>P, S, T &amp; D Plant</v>
      </c>
      <c r="J180" s="135">
        <f t="shared" si="33"/>
        <v>0</v>
      </c>
      <c r="K180" s="135">
        <f t="shared" si="34"/>
        <v>0</v>
      </c>
      <c r="L180" s="135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1">
        <v>39924</v>
      </c>
      <c r="E181" s="137" t="s">
        <v>332</v>
      </c>
      <c r="G181" s="134">
        <v>0</v>
      </c>
      <c r="H181" s="130">
        <v>5.4</v>
      </c>
      <c r="I181" s="135" t="str">
        <f t="shared" si="32"/>
        <v>P, S, T &amp; D Plant</v>
      </c>
      <c r="J181" s="135">
        <f t="shared" si="33"/>
        <v>0</v>
      </c>
      <c r="K181" s="135">
        <f t="shared" si="34"/>
        <v>0</v>
      </c>
      <c r="L181" s="135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7" t="s">
        <v>366</v>
      </c>
      <c r="G182" s="134">
        <f>+O174</f>
        <v>26390.657861894462</v>
      </c>
      <c r="H182" s="130">
        <v>5.4</v>
      </c>
      <c r="I182" s="135" t="str">
        <f t="shared" si="32"/>
        <v>P, S, T &amp; D Plant</v>
      </c>
      <c r="J182" s="135">
        <f t="shared" si="33"/>
        <v>10997.352908687031</v>
      </c>
      <c r="K182" s="135">
        <f t="shared" si="34"/>
        <v>15087.24428068093</v>
      </c>
      <c r="L182" s="135">
        <f t="shared" si="35"/>
        <v>306.06067252650035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39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42">
        <f>SUM(G148:G182)</f>
        <v>914791.07062450983</v>
      </c>
      <c r="H184" s="130"/>
      <c r="I184" s="135"/>
      <c r="J184" s="42">
        <f>SUM(J148:J182)</f>
        <v>381206.11824154033</v>
      </c>
      <c r="K184" s="42">
        <f>SUM(K148:K182)</f>
        <v>522975.83563560556</v>
      </c>
      <c r="L184" s="42">
        <f>SUM(L148:L182)</f>
        <v>10609.11674736388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361</v>
      </c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42"/>
      <c r="H189" s="130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8">
        <v>37400</v>
      </c>
      <c r="E190" s="137" t="s">
        <v>125</v>
      </c>
      <c r="G190" s="134">
        <v>0</v>
      </c>
      <c r="H190" s="130">
        <v>5.4</v>
      </c>
      <c r="I190" s="135" t="str">
        <f>VLOOKUP($H190,class,3)</f>
        <v>P, S, T &amp; D Plant</v>
      </c>
      <c r="J190" s="135">
        <f>$G190*VLOOKUP($H190,class,6)</f>
        <v>0</v>
      </c>
      <c r="K190" s="135">
        <f>$G190*VLOOKUP($H190,class,7)</f>
        <v>0</v>
      </c>
      <c r="L190" s="135">
        <f>$G190*VLOOKUP($H190,class,8)</f>
        <v>0</v>
      </c>
      <c r="M190" s="42">
        <f>SUM(J190:L190)-G190</f>
        <v>0</v>
      </c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8">
        <v>39000</v>
      </c>
      <c r="E191" s="137" t="s">
        <v>149</v>
      </c>
      <c r="G191" s="134">
        <f>+O191+O192+O194</f>
        <v>82436.962185333803</v>
      </c>
      <c r="H191" s="130">
        <v>5.4</v>
      </c>
      <c r="I191" s="135" t="str">
        <f t="shared" ref="I191:I224" si="40">VLOOKUP($H191,class,3)</f>
        <v>P, S, T &amp; D Plant</v>
      </c>
      <c r="J191" s="135">
        <f t="shared" ref="J191:J224" si="41">$G191*VLOOKUP($H191,class,6)</f>
        <v>34352.624728663119</v>
      </c>
      <c r="K191" s="135">
        <f t="shared" ref="K191:K224" si="42">$G191*VLOOKUP($H191,class,7)</f>
        <v>47128.29035017109</v>
      </c>
      <c r="L191" s="135">
        <f t="shared" ref="L191:L224" si="43">$G191*VLOOKUP($H191,class,8)</f>
        <v>956.04710649959327</v>
      </c>
      <c r="M191" s="42">
        <f t="shared" ref="M191:M224" si="44">SUM(J191:L191)-G191</f>
        <v>0</v>
      </c>
      <c r="N191" s="153" t="s">
        <v>552</v>
      </c>
      <c r="O191" s="42">
        <v>26120.015851684355</v>
      </c>
      <c r="P191" s="153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8">
        <v>36602</v>
      </c>
      <c r="E192" s="137" t="s">
        <v>149</v>
      </c>
      <c r="G192" s="134">
        <v>0</v>
      </c>
      <c r="H192" s="130">
        <v>5.4</v>
      </c>
      <c r="I192" s="135" t="str">
        <f t="shared" si="40"/>
        <v>P, S, T &amp; D Plant</v>
      </c>
      <c r="J192" s="135">
        <f t="shared" si="41"/>
        <v>0</v>
      </c>
      <c r="K192" s="135">
        <f t="shared" si="42"/>
        <v>0</v>
      </c>
      <c r="L192" s="135">
        <f t="shared" si="43"/>
        <v>0</v>
      </c>
      <c r="M192" s="42">
        <f t="shared" si="44"/>
        <v>0</v>
      </c>
      <c r="N192" s="153" t="s">
        <v>582</v>
      </c>
      <c r="O192" s="42">
        <v>56316.948908529055</v>
      </c>
      <c r="P192" s="153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8">
        <v>37503</v>
      </c>
      <c r="E193" s="137" t="s">
        <v>289</v>
      </c>
      <c r="G193" s="134">
        <v>0</v>
      </c>
      <c r="H193" s="130">
        <v>5.4</v>
      </c>
      <c r="I193" s="135" t="str">
        <f t="shared" si="40"/>
        <v>P, S, T &amp; D Plant</v>
      </c>
      <c r="J193" s="135">
        <f t="shared" si="41"/>
        <v>0</v>
      </c>
      <c r="K193" s="135">
        <f t="shared" si="42"/>
        <v>0</v>
      </c>
      <c r="L193" s="135">
        <f t="shared" si="43"/>
        <v>0</v>
      </c>
      <c r="M193" s="42">
        <f t="shared" si="44"/>
        <v>0</v>
      </c>
      <c r="N193" s="153" t="s">
        <v>556</v>
      </c>
      <c r="O193" s="42">
        <v>498674.41227702011</v>
      </c>
      <c r="P193" s="153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8">
        <v>39004</v>
      </c>
      <c r="E194" s="137" t="s">
        <v>304</v>
      </c>
      <c r="G194" s="134">
        <v>0</v>
      </c>
      <c r="H194" s="130">
        <v>5.4</v>
      </c>
      <c r="I194" s="135" t="str">
        <f t="shared" si="40"/>
        <v>P, S, T &amp; D Plant</v>
      </c>
      <c r="J194" s="135">
        <f t="shared" si="41"/>
        <v>0</v>
      </c>
      <c r="K194" s="135">
        <f t="shared" si="42"/>
        <v>0</v>
      </c>
      <c r="L194" s="135">
        <f t="shared" si="43"/>
        <v>0</v>
      </c>
      <c r="M194" s="42">
        <f t="shared" si="44"/>
        <v>0</v>
      </c>
      <c r="N194" s="153" t="s">
        <v>583</v>
      </c>
      <c r="O194" s="42">
        <v>-2.5748795999999993E-3</v>
      </c>
      <c r="P194" s="153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8">
        <v>39009</v>
      </c>
      <c r="E195" s="137" t="s">
        <v>305</v>
      </c>
      <c r="G195" s="134">
        <f>+O193+O195</f>
        <v>498674.40712726093</v>
      </c>
      <c r="H195" s="130">
        <v>5.4</v>
      </c>
      <c r="I195" s="135" t="str">
        <f t="shared" si="40"/>
        <v>P, S, T &amp; D Plant</v>
      </c>
      <c r="J195" s="135">
        <f t="shared" si="41"/>
        <v>207804.53713612299</v>
      </c>
      <c r="K195" s="135">
        <f t="shared" si="42"/>
        <v>285086.58769420441</v>
      </c>
      <c r="L195" s="135">
        <f t="shared" si="43"/>
        <v>5783.2822969335075</v>
      </c>
      <c r="M195" s="42">
        <f t="shared" si="44"/>
        <v>0</v>
      </c>
      <c r="N195" s="153" t="s">
        <v>584</v>
      </c>
      <c r="O195" s="42">
        <v>-5.1497591999999986E-3</v>
      </c>
      <c r="P195" s="153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8">
        <v>39100</v>
      </c>
      <c r="E196" s="137" t="s">
        <v>306</v>
      </c>
      <c r="G196" s="134">
        <f>+O196+O199</f>
        <v>0</v>
      </c>
      <c r="H196" s="130">
        <v>5.4</v>
      </c>
      <c r="I196" s="135" t="str">
        <f t="shared" si="40"/>
        <v>P, S, T &amp; D Plant</v>
      </c>
      <c r="J196" s="135">
        <f t="shared" si="41"/>
        <v>0</v>
      </c>
      <c r="K196" s="135">
        <f t="shared" si="42"/>
        <v>0</v>
      </c>
      <c r="L196" s="135">
        <f t="shared" si="43"/>
        <v>0</v>
      </c>
      <c r="M196" s="42">
        <f t="shared" si="44"/>
        <v>0</v>
      </c>
      <c r="N196" s="153" t="s">
        <v>557</v>
      </c>
      <c r="O196" s="42"/>
      <c r="P196" s="153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8">
        <v>39102</v>
      </c>
      <c r="E197" s="137" t="s">
        <v>307</v>
      </c>
      <c r="G197" s="134">
        <f>+O197</f>
        <v>0</v>
      </c>
      <c r="H197" s="130">
        <v>5.4</v>
      </c>
      <c r="I197" s="135" t="str">
        <f t="shared" si="40"/>
        <v>P, S, T &amp; D Plant</v>
      </c>
      <c r="J197" s="135">
        <f t="shared" si="41"/>
        <v>0</v>
      </c>
      <c r="K197" s="135">
        <f t="shared" si="42"/>
        <v>0</v>
      </c>
      <c r="L197" s="135">
        <f t="shared" si="43"/>
        <v>0</v>
      </c>
      <c r="M197" s="42">
        <f t="shared" si="44"/>
        <v>0</v>
      </c>
      <c r="N197" s="153" t="s">
        <v>585</v>
      </c>
      <c r="O197" s="42"/>
      <c r="P197" s="153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5">
        <v>39103</v>
      </c>
      <c r="E198" s="137" t="s">
        <v>308</v>
      </c>
      <c r="G198" s="134">
        <f>+O198</f>
        <v>0</v>
      </c>
      <c r="H198" s="130">
        <v>5.4</v>
      </c>
      <c r="I198" s="135" t="str">
        <f t="shared" si="40"/>
        <v>P, S, T &amp; D Plant</v>
      </c>
      <c r="J198" s="135">
        <f t="shared" si="41"/>
        <v>0</v>
      </c>
      <c r="K198" s="135">
        <f t="shared" si="42"/>
        <v>0</v>
      </c>
      <c r="L198" s="135">
        <f t="shared" si="43"/>
        <v>0</v>
      </c>
      <c r="M198" s="42">
        <f t="shared" si="44"/>
        <v>0</v>
      </c>
      <c r="N198" s="153" t="s">
        <v>467</v>
      </c>
      <c r="O198" s="42"/>
      <c r="P198" s="153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8">
        <v>39200</v>
      </c>
      <c r="E199" s="137" t="s">
        <v>309</v>
      </c>
      <c r="G199" s="134">
        <f>+O201</f>
        <v>0</v>
      </c>
      <c r="H199" s="130">
        <v>5.4</v>
      </c>
      <c r="I199" s="135" t="str">
        <f t="shared" si="40"/>
        <v>P, S, T &amp; D Plant</v>
      </c>
      <c r="J199" s="135">
        <f t="shared" si="41"/>
        <v>0</v>
      </c>
      <c r="K199" s="135">
        <f t="shared" si="42"/>
        <v>0</v>
      </c>
      <c r="L199" s="135">
        <f t="shared" si="43"/>
        <v>0</v>
      </c>
      <c r="M199" s="42">
        <f t="shared" si="44"/>
        <v>0</v>
      </c>
      <c r="N199" s="153" t="s">
        <v>586</v>
      </c>
      <c r="O199" s="42"/>
      <c r="P199" s="153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8">
        <v>39201</v>
      </c>
      <c r="E200" s="137" t="s">
        <v>310</v>
      </c>
      <c r="G200" s="134">
        <v>0</v>
      </c>
      <c r="H200" s="130">
        <v>5.4</v>
      </c>
      <c r="I200" s="135" t="str">
        <f t="shared" si="40"/>
        <v>P, S, T &amp; D Plant</v>
      </c>
      <c r="J200" s="135">
        <f t="shared" si="41"/>
        <v>0</v>
      </c>
      <c r="K200" s="135">
        <f t="shared" si="42"/>
        <v>0</v>
      </c>
      <c r="L200" s="135">
        <f t="shared" si="43"/>
        <v>0</v>
      </c>
      <c r="M200" s="42">
        <f t="shared" si="44"/>
        <v>0</v>
      </c>
      <c r="N200" s="153" t="s">
        <v>528</v>
      </c>
      <c r="O200" s="42"/>
      <c r="P200" s="153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8">
        <v>39202</v>
      </c>
      <c r="E201" s="137" t="s">
        <v>311</v>
      </c>
      <c r="G201" s="134">
        <v>0</v>
      </c>
      <c r="H201" s="130">
        <v>5.4</v>
      </c>
      <c r="I201" s="135" t="str">
        <f t="shared" si="40"/>
        <v>P, S, T &amp; D Plant</v>
      </c>
      <c r="J201" s="135">
        <f t="shared" si="41"/>
        <v>0</v>
      </c>
      <c r="K201" s="135">
        <f t="shared" si="42"/>
        <v>0</v>
      </c>
      <c r="L201" s="135">
        <f t="shared" si="43"/>
        <v>0</v>
      </c>
      <c r="M201" s="42">
        <f t="shared" si="44"/>
        <v>0</v>
      </c>
      <c r="N201" s="153" t="s">
        <v>558</v>
      </c>
      <c r="O201" s="42"/>
      <c r="P201" s="153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8">
        <v>39300</v>
      </c>
      <c r="E202" s="137" t="s">
        <v>197</v>
      </c>
      <c r="G202" s="134">
        <f>+O202</f>
        <v>0</v>
      </c>
      <c r="H202" s="130">
        <v>5.4</v>
      </c>
      <c r="I202" s="135" t="str">
        <f t="shared" si="40"/>
        <v>P, S, T &amp; D Plant</v>
      </c>
      <c r="J202" s="135">
        <f t="shared" si="41"/>
        <v>0</v>
      </c>
      <c r="K202" s="135">
        <f t="shared" si="42"/>
        <v>0</v>
      </c>
      <c r="L202" s="135">
        <f t="shared" si="43"/>
        <v>0</v>
      </c>
      <c r="M202" s="42">
        <f t="shared" si="44"/>
        <v>0</v>
      </c>
      <c r="N202" s="153" t="s">
        <v>587</v>
      </c>
      <c r="O202" s="42"/>
      <c r="P202" s="153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5">A202+1</f>
        <v>192</v>
      </c>
      <c r="B203" s="44"/>
      <c r="C203" s="138">
        <v>39400</v>
      </c>
      <c r="E203" s="137" t="s">
        <v>312</v>
      </c>
      <c r="G203" s="134">
        <f>+O203</f>
        <v>0</v>
      </c>
      <c r="H203" s="130">
        <v>5.4</v>
      </c>
      <c r="I203" s="135" t="str">
        <f t="shared" si="40"/>
        <v>P, S, T &amp; D Plant</v>
      </c>
      <c r="J203" s="135">
        <f t="shared" si="41"/>
        <v>0</v>
      </c>
      <c r="K203" s="135">
        <f t="shared" si="42"/>
        <v>0</v>
      </c>
      <c r="L203" s="135">
        <f t="shared" si="43"/>
        <v>0</v>
      </c>
      <c r="M203" s="42">
        <f t="shared" si="44"/>
        <v>0</v>
      </c>
      <c r="N203" s="153" t="s">
        <v>560</v>
      </c>
      <c r="O203" s="42"/>
      <c r="P203" s="153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5"/>
        <v>193</v>
      </c>
      <c r="B204" s="44"/>
      <c r="C204" s="141">
        <v>39500</v>
      </c>
      <c r="E204" s="137" t="str">
        <f>+N205</f>
        <v>39500-Laboratory Equipment</v>
      </c>
      <c r="G204" s="134">
        <f>+O205</f>
        <v>0</v>
      </c>
      <c r="H204" s="130">
        <v>5.4</v>
      </c>
      <c r="I204" s="135" t="str">
        <f t="shared" si="40"/>
        <v>P, S, T &amp; D Plant</v>
      </c>
      <c r="J204" s="135">
        <f t="shared" si="41"/>
        <v>0</v>
      </c>
      <c r="K204" s="135">
        <f t="shared" si="42"/>
        <v>0</v>
      </c>
      <c r="L204" s="135">
        <f t="shared" si="43"/>
        <v>0</v>
      </c>
      <c r="M204" s="42">
        <f t="shared" si="44"/>
        <v>0</v>
      </c>
      <c r="N204" s="153" t="s">
        <v>529</v>
      </c>
      <c r="O204" s="42"/>
      <c r="P204" s="153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5"/>
        <v>194</v>
      </c>
      <c r="B205" s="44"/>
      <c r="C205" s="138">
        <v>39603</v>
      </c>
      <c r="E205" s="137" t="s">
        <v>314</v>
      </c>
      <c r="G205" s="134">
        <v>0</v>
      </c>
      <c r="H205" s="130">
        <v>5.4</v>
      </c>
      <c r="I205" s="135" t="str">
        <f t="shared" si="40"/>
        <v>P, S, T &amp; D Plant</v>
      </c>
      <c r="J205" s="135">
        <f t="shared" si="41"/>
        <v>0</v>
      </c>
      <c r="K205" s="135">
        <f t="shared" si="42"/>
        <v>0</v>
      </c>
      <c r="L205" s="135">
        <f t="shared" si="43"/>
        <v>0</v>
      </c>
      <c r="M205" s="42">
        <f t="shared" si="44"/>
        <v>0</v>
      </c>
      <c r="N205" s="153" t="s">
        <v>588</v>
      </c>
      <c r="O205" s="42"/>
      <c r="P205" s="153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6">
        <v>39604</v>
      </c>
      <c r="E206" s="137" t="s">
        <v>315</v>
      </c>
      <c r="G206" s="134">
        <v>0</v>
      </c>
      <c r="H206" s="130">
        <v>5.4</v>
      </c>
      <c r="I206" s="135" t="str">
        <f t="shared" si="40"/>
        <v>P, S, T &amp; D Plant</v>
      </c>
      <c r="J206" s="135">
        <f t="shared" si="41"/>
        <v>0</v>
      </c>
      <c r="K206" s="135">
        <f t="shared" si="42"/>
        <v>0</v>
      </c>
      <c r="L206" s="135">
        <f t="shared" si="43"/>
        <v>0</v>
      </c>
      <c r="M206" s="42">
        <f t="shared" si="44"/>
        <v>0</v>
      </c>
      <c r="N206" s="153" t="s">
        <v>564</v>
      </c>
      <c r="O206" s="42"/>
      <c r="P206" s="153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6">
        <v>39605</v>
      </c>
      <c r="E207" s="140" t="s">
        <v>316</v>
      </c>
      <c r="G207" s="134">
        <v>0</v>
      </c>
      <c r="H207" s="130">
        <v>5.4</v>
      </c>
      <c r="I207" s="135" t="str">
        <f t="shared" si="40"/>
        <v>P, S, T &amp; D Plant</v>
      </c>
      <c r="J207" s="135">
        <f t="shared" si="41"/>
        <v>0</v>
      </c>
      <c r="K207" s="135">
        <f t="shared" si="42"/>
        <v>0</v>
      </c>
      <c r="L207" s="135">
        <f t="shared" si="43"/>
        <v>0</v>
      </c>
      <c r="M207" s="42">
        <f t="shared" si="44"/>
        <v>0</v>
      </c>
      <c r="N207" s="153" t="s">
        <v>530</v>
      </c>
      <c r="O207" s="42"/>
      <c r="P207" s="153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6">
        <v>39700</v>
      </c>
      <c r="E208" s="137" t="s">
        <v>317</v>
      </c>
      <c r="G208" s="134">
        <f>+O206</f>
        <v>0</v>
      </c>
      <c r="H208" s="130">
        <v>5.4</v>
      </c>
      <c r="I208" s="135" t="str">
        <f t="shared" si="40"/>
        <v>P, S, T &amp; D Plant</v>
      </c>
      <c r="J208" s="135">
        <f t="shared" si="41"/>
        <v>0</v>
      </c>
      <c r="K208" s="135">
        <f t="shared" si="42"/>
        <v>0</v>
      </c>
      <c r="L208" s="135">
        <f t="shared" si="43"/>
        <v>0</v>
      </c>
      <c r="M208" s="42">
        <f t="shared" si="44"/>
        <v>0</v>
      </c>
      <c r="N208" s="153" t="s">
        <v>567</v>
      </c>
      <c r="O208" s="42"/>
      <c r="P208" s="153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6">
        <v>39701</v>
      </c>
      <c r="E209" s="137" t="s">
        <v>318</v>
      </c>
      <c r="G209" s="134">
        <v>0</v>
      </c>
      <c r="H209" s="130">
        <v>5.4</v>
      </c>
      <c r="I209" s="135" t="str">
        <f t="shared" si="40"/>
        <v>P, S, T &amp; D Plant</v>
      </c>
      <c r="J209" s="135">
        <f t="shared" si="41"/>
        <v>0</v>
      </c>
      <c r="K209" s="135">
        <f t="shared" si="42"/>
        <v>0</v>
      </c>
      <c r="L209" s="135">
        <f t="shared" si="43"/>
        <v>0</v>
      </c>
      <c r="M209" s="42">
        <f t="shared" si="44"/>
        <v>0</v>
      </c>
      <c r="N209" s="153" t="s">
        <v>531</v>
      </c>
      <c r="O209" s="42"/>
      <c r="P209" s="15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6">
        <v>39702</v>
      </c>
      <c r="E210" s="137" t="s">
        <v>319</v>
      </c>
      <c r="G210" s="134">
        <v>0</v>
      </c>
      <c r="H210" s="130">
        <v>5.4</v>
      </c>
      <c r="I210" s="135" t="str">
        <f t="shared" si="40"/>
        <v>P, S, T &amp; D Plant</v>
      </c>
      <c r="J210" s="135">
        <f t="shared" si="41"/>
        <v>0</v>
      </c>
      <c r="K210" s="135">
        <f t="shared" si="42"/>
        <v>0</v>
      </c>
      <c r="L210" s="135">
        <f t="shared" si="43"/>
        <v>0</v>
      </c>
      <c r="M210" s="42">
        <f t="shared" si="44"/>
        <v>0</v>
      </c>
      <c r="N210" s="153" t="s">
        <v>589</v>
      </c>
      <c r="O210" s="42">
        <v>8570.4455729761121</v>
      </c>
      <c r="P210" s="153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6">
        <v>39705</v>
      </c>
      <c r="E211" s="137" t="s">
        <v>320</v>
      </c>
      <c r="G211" s="134">
        <v>0</v>
      </c>
      <c r="H211" s="130">
        <v>5.4</v>
      </c>
      <c r="I211" s="135" t="str">
        <f t="shared" si="40"/>
        <v>P, S, T &amp; D Plant</v>
      </c>
      <c r="J211" s="135">
        <f t="shared" si="41"/>
        <v>0</v>
      </c>
      <c r="K211" s="135">
        <f t="shared" si="42"/>
        <v>0</v>
      </c>
      <c r="L211" s="135">
        <f t="shared" si="43"/>
        <v>0</v>
      </c>
      <c r="M211" s="42">
        <f t="shared" si="44"/>
        <v>0</v>
      </c>
      <c r="N211" s="82" t="s">
        <v>580</v>
      </c>
      <c r="O211" s="42">
        <v>1069837.1430841349</v>
      </c>
      <c r="P211" s="8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6">
        <v>39800</v>
      </c>
      <c r="E212" s="137" t="s">
        <v>321</v>
      </c>
      <c r="G212" s="134">
        <f>+O208</f>
        <v>0</v>
      </c>
      <c r="H212" s="130">
        <v>5.4</v>
      </c>
      <c r="I212" s="135" t="str">
        <f t="shared" si="40"/>
        <v>P, S, T &amp; D Plant</v>
      </c>
      <c r="J212" s="135">
        <f t="shared" si="41"/>
        <v>0</v>
      </c>
      <c r="K212" s="135">
        <f t="shared" si="42"/>
        <v>0</v>
      </c>
      <c r="L212" s="135">
        <f t="shared" si="43"/>
        <v>0</v>
      </c>
      <c r="M212" s="42">
        <f t="shared" si="44"/>
        <v>0</v>
      </c>
      <c r="N212" s="153" t="s">
        <v>581</v>
      </c>
      <c r="O212" s="42">
        <v>841568.76691364904</v>
      </c>
      <c r="P212" s="153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6">
        <v>39900</v>
      </c>
      <c r="E213" s="137" t="s">
        <v>322</v>
      </c>
      <c r="G213" s="134">
        <f>+O210</f>
        <v>8570.4455729761121</v>
      </c>
      <c r="H213" s="130">
        <v>5.4</v>
      </c>
      <c r="I213" s="135" t="str">
        <f t="shared" si="40"/>
        <v>P, S, T &amp; D Plant</v>
      </c>
      <c r="J213" s="135">
        <f t="shared" si="41"/>
        <v>3571.4234576472513</v>
      </c>
      <c r="K213" s="135">
        <f t="shared" si="42"/>
        <v>4899.6279907244752</v>
      </c>
      <c r="L213" s="135">
        <f t="shared" si="43"/>
        <v>99.394124604385212</v>
      </c>
      <c r="M213" s="42">
        <f t="shared" si="44"/>
        <v>0</v>
      </c>
      <c r="N213" s="153" t="s">
        <v>570</v>
      </c>
      <c r="O213" s="42">
        <v>117120.54070919898</v>
      </c>
      <c r="P213" s="153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6">
        <v>39901</v>
      </c>
      <c r="E214" s="137" t="s">
        <v>323</v>
      </c>
      <c r="G214" s="134">
        <f>+O211+O220</f>
        <v>1141236.6529430051</v>
      </c>
      <c r="H214" s="130">
        <v>5.4</v>
      </c>
      <c r="I214" s="135" t="str">
        <f t="shared" si="40"/>
        <v>P, S, T &amp; D Plant</v>
      </c>
      <c r="J214" s="135">
        <f t="shared" si="41"/>
        <v>475569.13095617923</v>
      </c>
      <c r="K214" s="135">
        <f t="shared" si="42"/>
        <v>652432.24534690671</v>
      </c>
      <c r="L214" s="135">
        <f t="shared" si="43"/>
        <v>13235.276639919073</v>
      </c>
      <c r="M214" s="42">
        <f t="shared" si="44"/>
        <v>0</v>
      </c>
      <c r="N214" s="153" t="s">
        <v>590</v>
      </c>
      <c r="O214" s="42">
        <v>0</v>
      </c>
      <c r="P214" s="153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6">
        <v>39902</v>
      </c>
      <c r="E215" s="137" t="s">
        <v>324</v>
      </c>
      <c r="G215" s="134">
        <f t="shared" ref="G215:G216" si="46">+O212+O221</f>
        <v>867341.48340061796</v>
      </c>
      <c r="H215" s="130">
        <v>5.4</v>
      </c>
      <c r="I215" s="135" t="str">
        <f t="shared" si="40"/>
        <v>P, S, T &amp; D Plant</v>
      </c>
      <c r="J215" s="135">
        <f t="shared" si="41"/>
        <v>361433.21758846025</v>
      </c>
      <c r="K215" s="135">
        <f t="shared" si="42"/>
        <v>495849.43669509265</v>
      </c>
      <c r="L215" s="135">
        <f t="shared" si="43"/>
        <v>10058.829117065046</v>
      </c>
      <c r="M215" s="42">
        <f t="shared" si="44"/>
        <v>0</v>
      </c>
      <c r="N215" s="153" t="s">
        <v>591</v>
      </c>
      <c r="O215" s="42">
        <v>0</v>
      </c>
      <c r="P215" s="153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6">
        <v>39903</v>
      </c>
      <c r="E216" s="137" t="s">
        <v>325</v>
      </c>
      <c r="G216" s="134">
        <f t="shared" si="46"/>
        <v>119632.91060086967</v>
      </c>
      <c r="H216" s="130">
        <v>5.4</v>
      </c>
      <c r="I216" s="135" t="str">
        <f t="shared" si="40"/>
        <v>P, S, T &amp; D Plant</v>
      </c>
      <c r="J216" s="135">
        <f t="shared" si="41"/>
        <v>49852.691973656074</v>
      </c>
      <c r="K216" s="135">
        <f t="shared" si="42"/>
        <v>68392.798530813758</v>
      </c>
      <c r="L216" s="135">
        <f t="shared" si="43"/>
        <v>1387.4200963998421</v>
      </c>
      <c r="M216" s="42">
        <f t="shared" si="44"/>
        <v>0</v>
      </c>
      <c r="N216" s="154" t="s">
        <v>571</v>
      </c>
      <c r="O216" s="42">
        <v>52899.94026481951</v>
      </c>
      <c r="P216" s="154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6">
        <v>39904</v>
      </c>
      <c r="E217" s="137" t="s">
        <v>326</v>
      </c>
      <c r="G217" s="134">
        <f>+O214</f>
        <v>0</v>
      </c>
      <c r="H217" s="130">
        <v>5.4</v>
      </c>
      <c r="I217" s="135" t="str">
        <f t="shared" si="40"/>
        <v>P, S, T &amp; D Plant</v>
      </c>
      <c r="J217" s="135">
        <f t="shared" si="41"/>
        <v>0</v>
      </c>
      <c r="K217" s="135">
        <f t="shared" si="42"/>
        <v>0</v>
      </c>
      <c r="L217" s="135">
        <f t="shared" si="43"/>
        <v>0</v>
      </c>
      <c r="M217" s="42">
        <f t="shared" si="44"/>
        <v>0</v>
      </c>
      <c r="N217" s="154" t="s">
        <v>572</v>
      </c>
      <c r="O217" s="42">
        <v>129296.63690324598</v>
      </c>
      <c r="P217" s="154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6">
        <v>39905</v>
      </c>
      <c r="E218" s="137" t="s">
        <v>327</v>
      </c>
      <c r="G218" s="134">
        <f>+O215</f>
        <v>0</v>
      </c>
      <c r="H218" s="130">
        <v>5.4</v>
      </c>
      <c r="I218" s="135" t="str">
        <f t="shared" si="40"/>
        <v>P, S, T &amp; D Plant</v>
      </c>
      <c r="J218" s="135">
        <f t="shared" si="41"/>
        <v>0</v>
      </c>
      <c r="K218" s="135">
        <f t="shared" si="42"/>
        <v>0</v>
      </c>
      <c r="L218" s="135">
        <f t="shared" si="43"/>
        <v>0</v>
      </c>
      <c r="M218" s="42">
        <f t="shared" si="44"/>
        <v>0</v>
      </c>
      <c r="N218" s="154" t="s">
        <v>573</v>
      </c>
      <c r="O218" s="42">
        <v>1520300.5725099859</v>
      </c>
      <c r="P218" s="154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6">
        <v>39906</v>
      </c>
      <c r="E219" s="137" t="s">
        <v>328</v>
      </c>
      <c r="G219" s="134">
        <f>+O216+O224</f>
        <v>84314.936984787579</v>
      </c>
      <c r="H219" s="130">
        <v>5.4</v>
      </c>
      <c r="I219" s="135" t="str">
        <f t="shared" si="40"/>
        <v>P, S, T &amp; D Plant</v>
      </c>
      <c r="J219" s="135">
        <f t="shared" si="41"/>
        <v>35135.20285654808</v>
      </c>
      <c r="K219" s="135">
        <f t="shared" si="42"/>
        <v>48201.907563527209</v>
      </c>
      <c r="L219" s="135">
        <f t="shared" si="43"/>
        <v>977.82656471228745</v>
      </c>
      <c r="M219" s="42">
        <f t="shared" si="44"/>
        <v>0</v>
      </c>
      <c r="N219" s="154" t="s">
        <v>592</v>
      </c>
      <c r="O219" s="42">
        <v>2190.764608268988</v>
      </c>
      <c r="P219" s="154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6">
        <v>39907</v>
      </c>
      <c r="E220" s="137" t="s">
        <v>329</v>
      </c>
      <c r="G220" s="134">
        <f>+O217</f>
        <v>129296.63690324598</v>
      </c>
      <c r="H220" s="130">
        <v>5.4</v>
      </c>
      <c r="I220" s="135" t="str">
        <f t="shared" si="40"/>
        <v>P, S, T &amp; D Plant</v>
      </c>
      <c r="J220" s="135">
        <f t="shared" si="41"/>
        <v>53879.700664244447</v>
      </c>
      <c r="K220" s="135">
        <f t="shared" si="42"/>
        <v>73917.44290112755</v>
      </c>
      <c r="L220" s="135">
        <f t="shared" si="43"/>
        <v>1499.493337873975</v>
      </c>
      <c r="M220" s="42">
        <f t="shared" si="44"/>
        <v>0</v>
      </c>
      <c r="N220" s="154" t="s">
        <v>532</v>
      </c>
      <c r="O220" s="42">
        <v>71399.509858870166</v>
      </c>
      <c r="P220" s="154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6">
        <v>39908</v>
      </c>
      <c r="E221" s="137" t="s">
        <v>330</v>
      </c>
      <c r="G221" s="134">
        <f>+O219</f>
        <v>2190.764608268988</v>
      </c>
      <c r="H221" s="130">
        <v>5.4</v>
      </c>
      <c r="I221" s="135" t="str">
        <f t="shared" si="40"/>
        <v>P, S, T &amp; D Plant</v>
      </c>
      <c r="J221" s="135">
        <f t="shared" si="41"/>
        <v>912.92197652196239</v>
      </c>
      <c r="K221" s="135">
        <f t="shared" si="42"/>
        <v>1252.4356527750383</v>
      </c>
      <c r="L221" s="135">
        <f t="shared" si="43"/>
        <v>25.406978971987211</v>
      </c>
      <c r="M221" s="42">
        <f t="shared" si="44"/>
        <v>0</v>
      </c>
      <c r="N221" s="154" t="s">
        <v>533</v>
      </c>
      <c r="O221" s="42">
        <v>25772.716486968871</v>
      </c>
      <c r="P221" s="154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6">
        <v>39909</v>
      </c>
      <c r="E222" s="137" t="s">
        <v>331</v>
      </c>
      <c r="G222" s="134">
        <f>+O218+O225</f>
        <v>2244878.5490954053</v>
      </c>
      <c r="H222" s="130">
        <v>5.4</v>
      </c>
      <c r="I222" s="135" t="str">
        <f t="shared" si="40"/>
        <v>P, S, T &amp; D Plant</v>
      </c>
      <c r="J222" s="135">
        <f t="shared" si="41"/>
        <v>935472.00568994309</v>
      </c>
      <c r="K222" s="135">
        <f t="shared" si="42"/>
        <v>1283371.9882203671</v>
      </c>
      <c r="L222" s="135">
        <f t="shared" si="43"/>
        <v>26034.555185095058</v>
      </c>
      <c r="M222" s="42">
        <f>SUM(J222:L222)-G222</f>
        <v>0</v>
      </c>
      <c r="N222" s="154" t="s">
        <v>534</v>
      </c>
      <c r="O222" s="42">
        <v>2512.3698916706985</v>
      </c>
      <c r="P222" s="154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36">
        <v>39924</v>
      </c>
      <c r="E223" s="137" t="s">
        <v>332</v>
      </c>
      <c r="G223" s="134">
        <f>+O223</f>
        <v>0</v>
      </c>
      <c r="H223" s="130">
        <v>5.4</v>
      </c>
      <c r="I223" s="135" t="str">
        <f t="shared" si="40"/>
        <v>P, S, T &amp; D Plant</v>
      </c>
      <c r="J223" s="135">
        <f t="shared" si="41"/>
        <v>0</v>
      </c>
      <c r="K223" s="135">
        <f t="shared" si="42"/>
        <v>0</v>
      </c>
      <c r="L223" s="135">
        <f t="shared" si="43"/>
        <v>0</v>
      </c>
      <c r="M223" s="42">
        <f t="shared" si="44"/>
        <v>0</v>
      </c>
      <c r="N223" s="154" t="s">
        <v>464</v>
      </c>
      <c r="O223" s="42">
        <v>0</v>
      </c>
      <c r="P223" s="154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146"/>
      <c r="E224" s="137" t="s">
        <v>366</v>
      </c>
      <c r="G224" s="134">
        <f>+O229</f>
        <v>0</v>
      </c>
      <c r="H224" s="130">
        <v>5.4</v>
      </c>
      <c r="I224" s="135" t="str">
        <f t="shared" si="40"/>
        <v>P, S, T &amp; D Plant</v>
      </c>
      <c r="J224" s="135">
        <f t="shared" si="41"/>
        <v>0</v>
      </c>
      <c r="K224" s="135">
        <f t="shared" si="42"/>
        <v>0</v>
      </c>
      <c r="L224" s="135">
        <f t="shared" si="43"/>
        <v>0</v>
      </c>
      <c r="M224" s="42">
        <f t="shared" si="44"/>
        <v>0</v>
      </c>
      <c r="N224" s="154" t="s">
        <v>535</v>
      </c>
      <c r="O224" s="42">
        <v>31414.996719968065</v>
      </c>
      <c r="P224" s="154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/>
      <c r="E225" s="44"/>
      <c r="G225" s="42"/>
      <c r="H225" s="130"/>
      <c r="I225" s="42"/>
      <c r="J225" s="42"/>
      <c r="K225" s="42"/>
      <c r="L225" s="42"/>
      <c r="M225" s="42"/>
      <c r="N225" s="154" t="s">
        <v>536</v>
      </c>
      <c r="O225" s="42">
        <v>724577.97658541915</v>
      </c>
      <c r="P225" s="154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 t="s">
        <v>159</v>
      </c>
      <c r="E226" s="44"/>
      <c r="G226" s="42">
        <f>SUM(G190:G224)</f>
        <v>5178573.7494217716</v>
      </c>
      <c r="H226" s="130"/>
      <c r="I226" s="135"/>
      <c r="J226" s="42">
        <f>SUM(J190:J224)</f>
        <v>2157983.4570279866</v>
      </c>
      <c r="K226" s="42">
        <f>SUM(K190:K224)</f>
        <v>2960532.7609457099</v>
      </c>
      <c r="L226" s="42">
        <f>SUM(L190:L224)</f>
        <v>60057.531448074755</v>
      </c>
      <c r="M226" s="42">
        <f>SUM(J226:L226)-G226</f>
        <v>0</v>
      </c>
      <c r="N226" s="154" t="s">
        <v>537</v>
      </c>
      <c r="O226" s="42">
        <v>0</v>
      </c>
      <c r="P226" s="154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/>
      <c r="E227" s="44"/>
      <c r="G227" s="42"/>
      <c r="H227" s="130"/>
      <c r="I227" s="135"/>
      <c r="J227" s="135"/>
      <c r="K227" s="135"/>
      <c r="L227" s="135"/>
      <c r="M227" s="42"/>
      <c r="N227" s="154" t="s">
        <v>538</v>
      </c>
      <c r="O227" s="42">
        <v>0</v>
      </c>
      <c r="P227" s="154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 t="s">
        <v>363</v>
      </c>
      <c r="E228" s="44"/>
      <c r="G228" s="42"/>
      <c r="H228" s="130"/>
      <c r="I228" s="135"/>
      <c r="J228" s="135"/>
      <c r="K228" s="135"/>
      <c r="L228" s="135"/>
      <c r="M228" s="42"/>
      <c r="N228" s="154" t="s">
        <v>539</v>
      </c>
      <c r="O228" s="42">
        <v>0</v>
      </c>
      <c r="P228" s="154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/>
      <c r="E229" s="44"/>
      <c r="G229" s="42"/>
      <c r="H229" s="130"/>
      <c r="I229" s="135"/>
      <c r="J229" s="135"/>
      <c r="K229" s="135"/>
      <c r="L229" s="135"/>
      <c r="M229" s="42"/>
      <c r="N229" s="154" t="s">
        <v>366</v>
      </c>
      <c r="O229" s="42">
        <v>0</v>
      </c>
      <c r="P229" s="154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 t="s">
        <v>158</v>
      </c>
      <c r="E230" s="44"/>
      <c r="G230" s="42"/>
      <c r="H230" s="130"/>
      <c r="I230" s="42"/>
      <c r="J230" s="42"/>
      <c r="K230" s="42"/>
      <c r="L230" s="42"/>
      <c r="M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44"/>
      <c r="D231" s="44"/>
      <c r="E231" s="44"/>
      <c r="G231" s="42"/>
      <c r="H231" s="130"/>
      <c r="I231" s="42"/>
      <c r="J231" s="42"/>
      <c r="K231" s="42"/>
      <c r="L231" s="42"/>
      <c r="M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8">
        <v>37400</v>
      </c>
      <c r="E232" s="137" t="s">
        <v>125</v>
      </c>
      <c r="G232" s="134">
        <v>0</v>
      </c>
      <c r="H232" s="130">
        <v>5.4</v>
      </c>
      <c r="I232" s="135" t="str">
        <f>VLOOKUP($H232,class,3)</f>
        <v>P, S, T &amp; D Plant</v>
      </c>
      <c r="J232" s="135">
        <f>$G232*VLOOKUP($H232,class,6)</f>
        <v>0</v>
      </c>
      <c r="K232" s="135">
        <f>$G232*VLOOKUP($H232,class,7)</f>
        <v>0</v>
      </c>
      <c r="L232" s="135">
        <f>$G232*VLOOKUP($H232,class,8)</f>
        <v>0</v>
      </c>
      <c r="M232" s="42">
        <f>SUM(J232:L232)-G232</f>
        <v>0</v>
      </c>
      <c r="N232" s="42" t="s">
        <v>593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8">
        <v>39001</v>
      </c>
      <c r="E233" s="137" t="s">
        <v>302</v>
      </c>
      <c r="G233" s="134">
        <v>0</v>
      </c>
      <c r="H233" s="130">
        <v>5.4</v>
      </c>
      <c r="I233" s="135" t="str">
        <f t="shared" ref="I233:I266" si="47">VLOOKUP($H233,class,3)</f>
        <v>P, S, T &amp; D Plant</v>
      </c>
      <c r="J233" s="135">
        <f t="shared" ref="J233:J266" si="48">$G233*VLOOKUP($H233,class,6)</f>
        <v>0</v>
      </c>
      <c r="K233" s="135">
        <f t="shared" ref="K233:K266" si="49">$G233*VLOOKUP($H233,class,7)</f>
        <v>0</v>
      </c>
      <c r="L233" s="135">
        <f t="shared" ref="L233:L266" si="50">$G233*VLOOKUP($H233,class,8)</f>
        <v>0</v>
      </c>
      <c r="M233" s="42">
        <f t="shared" ref="M233:M266" si="51">SUM(J233:L233)-G233</f>
        <v>0</v>
      </c>
      <c r="N233" s="42" t="s">
        <v>594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8">
        <v>36602</v>
      </c>
      <c r="E234" s="137" t="s">
        <v>149</v>
      </c>
      <c r="G234" s="134">
        <f>+O234+O236</f>
        <v>177012.45748612611</v>
      </c>
      <c r="H234" s="130">
        <v>5.4</v>
      </c>
      <c r="I234" s="135" t="str">
        <f t="shared" si="47"/>
        <v>P, S, T &amp; D Plant</v>
      </c>
      <c r="J234" s="135">
        <f t="shared" si="48"/>
        <v>73763.54444804076</v>
      </c>
      <c r="K234" s="135">
        <f t="shared" si="49"/>
        <v>101196.0444787912</v>
      </c>
      <c r="L234" s="135">
        <f t="shared" si="50"/>
        <v>2052.8685592941574</v>
      </c>
      <c r="M234" s="42">
        <f t="shared" si="51"/>
        <v>0</v>
      </c>
      <c r="N234" s="42" t="s">
        <v>552</v>
      </c>
      <c r="O234" s="42">
        <v>107442.13231739259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8">
        <v>37503</v>
      </c>
      <c r="E235" s="137" t="s">
        <v>289</v>
      </c>
      <c r="G235" s="134">
        <v>0</v>
      </c>
      <c r="H235" s="130">
        <v>5.4</v>
      </c>
      <c r="I235" s="135" t="str">
        <f t="shared" si="47"/>
        <v>P, S, T &amp; D Plant</v>
      </c>
      <c r="J235" s="135">
        <f t="shared" si="48"/>
        <v>0</v>
      </c>
      <c r="K235" s="135">
        <f t="shared" si="49"/>
        <v>0</v>
      </c>
      <c r="L235" s="135">
        <f t="shared" si="50"/>
        <v>0</v>
      </c>
      <c r="M235" s="42">
        <f t="shared" si="51"/>
        <v>0</v>
      </c>
      <c r="N235" s="42" t="s">
        <v>556</v>
      </c>
      <c r="O235" s="42">
        <v>94137.422761249109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8">
        <v>39004</v>
      </c>
      <c r="E236" s="137" t="s">
        <v>304</v>
      </c>
      <c r="G236" s="134">
        <v>0</v>
      </c>
      <c r="H236" s="130">
        <v>5.4</v>
      </c>
      <c r="I236" s="135" t="str">
        <f t="shared" si="47"/>
        <v>P, S, T &amp; D Plant</v>
      </c>
      <c r="J236" s="135">
        <f t="shared" si="48"/>
        <v>0</v>
      </c>
      <c r="K236" s="135">
        <f t="shared" si="49"/>
        <v>0</v>
      </c>
      <c r="L236" s="135">
        <f t="shared" si="50"/>
        <v>0</v>
      </c>
      <c r="M236" s="42">
        <f t="shared" si="51"/>
        <v>0</v>
      </c>
      <c r="N236" s="42" t="s">
        <v>595</v>
      </c>
      <c r="O236" s="42">
        <v>69570.325168733514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8">
        <v>39009</v>
      </c>
      <c r="E237" s="137" t="s">
        <v>305</v>
      </c>
      <c r="G237" s="134">
        <f>+O235</f>
        <v>94137.422761249109</v>
      </c>
      <c r="H237" s="130">
        <v>5.4</v>
      </c>
      <c r="I237" s="135" t="str">
        <f t="shared" si="47"/>
        <v>P, S, T &amp; D Plant</v>
      </c>
      <c r="J237" s="135">
        <f t="shared" si="48"/>
        <v>39228.368820412834</v>
      </c>
      <c r="K237" s="135">
        <f t="shared" si="49"/>
        <v>53817.312951619751</v>
      </c>
      <c r="L237" s="135">
        <f t="shared" si="50"/>
        <v>1091.7409892165197</v>
      </c>
      <c r="M237" s="42">
        <f t="shared" si="51"/>
        <v>0</v>
      </c>
      <c r="N237" s="42" t="s">
        <v>557</v>
      </c>
      <c r="O237" s="42">
        <v>48085.328820750867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8">
        <v>39100</v>
      </c>
      <c r="E238" s="137" t="s">
        <v>306</v>
      </c>
      <c r="G238" s="134">
        <f>+O237+O241</f>
        <v>50006.599779429918</v>
      </c>
      <c r="H238" s="130">
        <v>5.4</v>
      </c>
      <c r="I238" s="135" t="str">
        <f t="shared" si="47"/>
        <v>P, S, T &amp; D Plant</v>
      </c>
      <c r="J238" s="135">
        <f t="shared" si="48"/>
        <v>20838.443225468887</v>
      </c>
      <c r="K238" s="135">
        <f t="shared" si="49"/>
        <v>28588.214453262022</v>
      </c>
      <c r="L238" s="135">
        <f t="shared" si="50"/>
        <v>579.94210069900794</v>
      </c>
      <c r="M238" s="42">
        <f t="shared" si="51"/>
        <v>0</v>
      </c>
      <c r="N238" s="42" t="s">
        <v>541</v>
      </c>
      <c r="O238" s="42">
        <v>0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38">
        <v>39102</v>
      </c>
      <c r="E239" s="137" t="s">
        <v>307</v>
      </c>
      <c r="G239" s="134">
        <v>0</v>
      </c>
      <c r="H239" s="130">
        <v>5.4</v>
      </c>
      <c r="I239" s="135" t="str">
        <f t="shared" si="47"/>
        <v>P, S, T &amp; D Plant</v>
      </c>
      <c r="J239" s="135">
        <f t="shared" si="48"/>
        <v>0</v>
      </c>
      <c r="K239" s="135">
        <f t="shared" si="49"/>
        <v>0</v>
      </c>
      <c r="L239" s="135">
        <f t="shared" si="50"/>
        <v>0</v>
      </c>
      <c r="M239" s="42">
        <f t="shared" si="51"/>
        <v>0</v>
      </c>
      <c r="N239" s="42" t="s">
        <v>542</v>
      </c>
      <c r="O239" s="42">
        <v>0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45">
        <v>39103</v>
      </c>
      <c r="E240" s="137" t="s">
        <v>308</v>
      </c>
      <c r="G240" s="134">
        <f>+O240</f>
        <v>0</v>
      </c>
      <c r="H240" s="130">
        <v>5.4</v>
      </c>
      <c r="I240" s="135" t="str">
        <f t="shared" si="47"/>
        <v>P, S, T &amp; D Plant</v>
      </c>
      <c r="J240" s="135">
        <f t="shared" si="48"/>
        <v>0</v>
      </c>
      <c r="K240" s="135">
        <f t="shared" si="49"/>
        <v>0</v>
      </c>
      <c r="L240" s="135">
        <f t="shared" si="50"/>
        <v>0</v>
      </c>
      <c r="M240" s="42">
        <f t="shared" si="51"/>
        <v>0</v>
      </c>
      <c r="N240" s="42" t="s">
        <v>467</v>
      </c>
      <c r="O240" s="42">
        <v>0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8">
        <v>39200</v>
      </c>
      <c r="E241" s="137" t="s">
        <v>309</v>
      </c>
      <c r="G241" s="134">
        <f>+O242</f>
        <v>2257.1559199767726</v>
      </c>
      <c r="H241" s="130">
        <v>5.4</v>
      </c>
      <c r="I241" s="135" t="str">
        <f t="shared" si="47"/>
        <v>P, S, T &amp; D Plant</v>
      </c>
      <c r="J241" s="135">
        <f t="shared" si="48"/>
        <v>940.58815630201957</v>
      </c>
      <c r="K241" s="135">
        <f t="shared" si="49"/>
        <v>1290.3908239985826</v>
      </c>
      <c r="L241" s="135">
        <f t="shared" si="50"/>
        <v>26.17693967617037</v>
      </c>
      <c r="M241" s="42">
        <f t="shared" si="51"/>
        <v>0</v>
      </c>
      <c r="N241" s="42" t="s">
        <v>543</v>
      </c>
      <c r="O241" s="42">
        <v>1921.2709586790522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8">
        <v>39201</v>
      </c>
      <c r="E242" s="137" t="s">
        <v>310</v>
      </c>
      <c r="G242" s="134">
        <v>0</v>
      </c>
      <c r="H242" s="130">
        <v>5.4</v>
      </c>
      <c r="I242" s="135" t="str">
        <f t="shared" si="47"/>
        <v>P, S, T &amp; D Plant</v>
      </c>
      <c r="J242" s="135">
        <f t="shared" si="48"/>
        <v>0</v>
      </c>
      <c r="K242" s="135">
        <f t="shared" si="49"/>
        <v>0</v>
      </c>
      <c r="L242" s="135">
        <f t="shared" si="50"/>
        <v>0</v>
      </c>
      <c r="M242" s="42">
        <f t="shared" si="51"/>
        <v>0</v>
      </c>
      <c r="N242" s="42" t="s">
        <v>544</v>
      </c>
      <c r="O242" s="42">
        <v>2257.1559199767726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8">
        <v>39202</v>
      </c>
      <c r="E243" s="137" t="s">
        <v>311</v>
      </c>
      <c r="G243" s="134">
        <v>0</v>
      </c>
      <c r="H243" s="130">
        <v>5.4</v>
      </c>
      <c r="I243" s="135" t="str">
        <f t="shared" si="47"/>
        <v>P, S, T &amp; D Plant</v>
      </c>
      <c r="J243" s="135">
        <f t="shared" si="48"/>
        <v>0</v>
      </c>
      <c r="K243" s="135">
        <f t="shared" si="49"/>
        <v>0</v>
      </c>
      <c r="L243" s="135">
        <f t="shared" si="50"/>
        <v>0</v>
      </c>
      <c r="M243" s="42">
        <f t="shared" si="51"/>
        <v>0</v>
      </c>
      <c r="N243" s="42" t="s">
        <v>545</v>
      </c>
      <c r="O243" s="42">
        <v>2848.1481505151496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8">
        <v>39300</v>
      </c>
      <c r="E244" s="137" t="s">
        <v>197</v>
      </c>
      <c r="G244" s="134">
        <v>0</v>
      </c>
      <c r="H244" s="130">
        <v>5.4</v>
      </c>
      <c r="I244" s="135" t="str">
        <f t="shared" si="47"/>
        <v>P, S, T &amp; D Plant</v>
      </c>
      <c r="J244" s="135">
        <f t="shared" si="48"/>
        <v>0</v>
      </c>
      <c r="K244" s="135">
        <f t="shared" si="49"/>
        <v>0</v>
      </c>
      <c r="L244" s="135">
        <f t="shared" si="50"/>
        <v>0</v>
      </c>
      <c r="M244" s="42">
        <f t="shared" si="51"/>
        <v>0</v>
      </c>
      <c r="N244" s="42" t="s">
        <v>546</v>
      </c>
      <c r="O244" s="42">
        <v>395.01516302001505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8">
        <v>39400</v>
      </c>
      <c r="E245" s="137" t="s">
        <v>312</v>
      </c>
      <c r="G245" s="134">
        <f>+O243</f>
        <v>2848.1481505151496</v>
      </c>
      <c r="H245" s="130">
        <v>5.4</v>
      </c>
      <c r="I245" s="135" t="str">
        <f t="shared" si="47"/>
        <v>P, S, T &amp; D Plant</v>
      </c>
      <c r="J245" s="135">
        <f t="shared" si="48"/>
        <v>1186.8628099894931</v>
      </c>
      <c r="K245" s="135">
        <f t="shared" si="49"/>
        <v>1628.2544800232954</v>
      </c>
      <c r="L245" s="135">
        <f t="shared" si="50"/>
        <v>33.030860502361087</v>
      </c>
      <c r="M245" s="42">
        <f t="shared" si="51"/>
        <v>0</v>
      </c>
      <c r="N245" s="42" t="s">
        <v>564</v>
      </c>
      <c r="O245" s="42">
        <v>60409.358658540456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8">
        <v>39500</v>
      </c>
      <c r="E246" s="137" t="s">
        <v>463</v>
      </c>
      <c r="G246" s="134">
        <f>+O244</f>
        <v>395.01516302001505</v>
      </c>
      <c r="H246" s="130">
        <v>5.4</v>
      </c>
      <c r="I246" s="135" t="str">
        <f t="shared" si="47"/>
        <v>P, S, T &amp; D Plant</v>
      </c>
      <c r="J246" s="135">
        <f t="shared" si="48"/>
        <v>164.60829338726458</v>
      </c>
      <c r="K246" s="135">
        <f t="shared" si="49"/>
        <v>225.8257558505648</v>
      </c>
      <c r="L246" s="135">
        <f t="shared" si="50"/>
        <v>4.5811137821856569</v>
      </c>
      <c r="M246" s="42">
        <f t="shared" si="51"/>
        <v>0</v>
      </c>
      <c r="N246" s="42" t="s">
        <v>596</v>
      </c>
      <c r="O246" s="42">
        <v>3676.8776414360054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8">
        <v>39603</v>
      </c>
      <c r="E247" s="137" t="s">
        <v>314</v>
      </c>
      <c r="G247" s="134">
        <v>0</v>
      </c>
      <c r="H247" s="130">
        <v>5.4</v>
      </c>
      <c r="I247" s="135" t="str">
        <f t="shared" si="47"/>
        <v>P, S, T &amp; D Plant</v>
      </c>
      <c r="J247" s="135">
        <f t="shared" si="48"/>
        <v>0</v>
      </c>
      <c r="K247" s="135">
        <f t="shared" si="49"/>
        <v>0</v>
      </c>
      <c r="L247" s="135">
        <f t="shared" si="50"/>
        <v>0</v>
      </c>
      <c r="M247" s="42">
        <f t="shared" si="51"/>
        <v>0</v>
      </c>
      <c r="N247" s="42" t="s">
        <v>567</v>
      </c>
      <c r="O247" s="42">
        <v>828.71135169473598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6">
        <v>39604</v>
      </c>
      <c r="E248" s="137" t="s">
        <v>315</v>
      </c>
      <c r="G248" s="134">
        <v>0</v>
      </c>
      <c r="H248" s="130">
        <v>5.4</v>
      </c>
      <c r="I248" s="135" t="str">
        <f t="shared" si="47"/>
        <v>P, S, T &amp; D Plant</v>
      </c>
      <c r="J248" s="135">
        <f t="shared" si="48"/>
        <v>0</v>
      </c>
      <c r="K248" s="135">
        <f t="shared" si="49"/>
        <v>0</v>
      </c>
      <c r="L248" s="135">
        <f t="shared" si="50"/>
        <v>0</v>
      </c>
      <c r="M248" s="42">
        <f t="shared" si="51"/>
        <v>0</v>
      </c>
      <c r="N248" s="42" t="s">
        <v>547</v>
      </c>
      <c r="O248" s="42">
        <v>3686.3004106478515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6">
        <v>39605</v>
      </c>
      <c r="E249" s="140" t="s">
        <v>316</v>
      </c>
      <c r="G249" s="134">
        <v>0</v>
      </c>
      <c r="H249" s="130">
        <v>5.4</v>
      </c>
      <c r="I249" s="135" t="str">
        <f t="shared" si="47"/>
        <v>P, S, T &amp; D Plant</v>
      </c>
      <c r="J249" s="135">
        <f t="shared" si="48"/>
        <v>0</v>
      </c>
      <c r="K249" s="135">
        <f t="shared" si="49"/>
        <v>0</v>
      </c>
      <c r="L249" s="135">
        <f t="shared" si="50"/>
        <v>0</v>
      </c>
      <c r="M249" s="42">
        <f t="shared" si="51"/>
        <v>0</v>
      </c>
      <c r="N249" s="42" t="s">
        <v>579</v>
      </c>
      <c r="O249" s="42">
        <v>27099.544440965543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6">
        <v>39700</v>
      </c>
      <c r="E250" s="137" t="s">
        <v>317</v>
      </c>
      <c r="G250" s="134">
        <f>+O245+O246</f>
        <v>64086.236299976459</v>
      </c>
      <c r="H250" s="130">
        <v>5.4</v>
      </c>
      <c r="I250" s="135" t="str">
        <f t="shared" si="47"/>
        <v>P, S, T &amp; D Plant</v>
      </c>
      <c r="J250" s="135">
        <f t="shared" si="48"/>
        <v>26705.622909006092</v>
      </c>
      <c r="K250" s="135">
        <f t="shared" si="49"/>
        <v>36637.385363677262</v>
      </c>
      <c r="L250" s="135">
        <f t="shared" si="50"/>
        <v>743.22802729310206</v>
      </c>
      <c r="M250" s="42">
        <f t="shared" si="51"/>
        <v>0</v>
      </c>
      <c r="N250" s="42" t="s">
        <v>580</v>
      </c>
      <c r="O250" s="42">
        <v>284884.79414588993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6">
        <v>39701</v>
      </c>
      <c r="E251" s="137" t="s">
        <v>318</v>
      </c>
      <c r="G251" s="134">
        <v>0</v>
      </c>
      <c r="H251" s="130">
        <v>5.4</v>
      </c>
      <c r="I251" s="135" t="str">
        <f t="shared" si="47"/>
        <v>P, S, T &amp; D Plant</v>
      </c>
      <c r="J251" s="135">
        <f t="shared" si="48"/>
        <v>0</v>
      </c>
      <c r="K251" s="135">
        <f t="shared" si="49"/>
        <v>0</v>
      </c>
      <c r="L251" s="135">
        <f t="shared" si="50"/>
        <v>0</v>
      </c>
      <c r="M251" s="42">
        <f t="shared" si="51"/>
        <v>0</v>
      </c>
      <c r="N251" s="42" t="s">
        <v>581</v>
      </c>
      <c r="O251" s="42">
        <v>67359.928858426545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6">
        <v>39702</v>
      </c>
      <c r="E252" s="137" t="s">
        <v>319</v>
      </c>
      <c r="G252" s="134">
        <v>0</v>
      </c>
      <c r="H252" s="130">
        <v>5.4</v>
      </c>
      <c r="I252" s="135" t="str">
        <f t="shared" si="47"/>
        <v>P, S, T &amp; D Plant</v>
      </c>
      <c r="J252" s="135">
        <f t="shared" si="48"/>
        <v>0</v>
      </c>
      <c r="K252" s="135">
        <f t="shared" si="49"/>
        <v>0</v>
      </c>
      <c r="L252" s="135">
        <f t="shared" si="50"/>
        <v>0</v>
      </c>
      <c r="M252" s="42">
        <f t="shared" si="51"/>
        <v>0</v>
      </c>
      <c r="N252" s="42" t="s">
        <v>570</v>
      </c>
      <c r="O252" s="42">
        <v>20161.021651028444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6">
        <v>39705</v>
      </c>
      <c r="E253" s="137" t="s">
        <v>320</v>
      </c>
      <c r="G253" s="134">
        <v>0</v>
      </c>
      <c r="H253" s="130">
        <v>5.4</v>
      </c>
      <c r="I253" s="135" t="str">
        <f t="shared" si="47"/>
        <v>P, S, T &amp; D Plant</v>
      </c>
      <c r="J253" s="135">
        <f t="shared" si="48"/>
        <v>0</v>
      </c>
      <c r="K253" s="135">
        <f t="shared" si="49"/>
        <v>0</v>
      </c>
      <c r="L253" s="135">
        <f t="shared" si="50"/>
        <v>0</v>
      </c>
      <c r="M253" s="42">
        <f t="shared" si="51"/>
        <v>0</v>
      </c>
      <c r="N253" s="42" t="s">
        <v>571</v>
      </c>
      <c r="O253" s="42">
        <v>31743.545640359785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6">
        <v>39800</v>
      </c>
      <c r="E254" s="137" t="s">
        <v>321</v>
      </c>
      <c r="G254" s="134">
        <f>+O247+O248</f>
        <v>4515.0117623425876</v>
      </c>
      <c r="H254" s="130">
        <v>5.4</v>
      </c>
      <c r="I254" s="135" t="str">
        <f t="shared" si="47"/>
        <v>P, S, T &amp; D Plant</v>
      </c>
      <c r="J254" s="135">
        <f t="shared" si="48"/>
        <v>1881.4679799645603</v>
      </c>
      <c r="K254" s="135">
        <f t="shared" si="49"/>
        <v>2581.1817858079112</v>
      </c>
      <c r="L254" s="135">
        <f t="shared" si="50"/>
        <v>52.361996570116354</v>
      </c>
      <c r="M254" s="42">
        <f t="shared" si="51"/>
        <v>0</v>
      </c>
      <c r="N254" s="42" t="s">
        <v>572</v>
      </c>
      <c r="O254" s="42">
        <v>7604.8497948964523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6">
        <v>39900</v>
      </c>
      <c r="E255" s="137" t="s">
        <v>322</v>
      </c>
      <c r="G255" s="134">
        <f t="shared" ref="G255:G258" si="52">+O249</f>
        <v>27099.544440965543</v>
      </c>
      <c r="H255" s="130">
        <v>5.4</v>
      </c>
      <c r="I255" s="135" t="str">
        <f t="shared" si="47"/>
        <v>P, S, T &amp; D Plant</v>
      </c>
      <c r="J255" s="135">
        <f t="shared" si="48"/>
        <v>11292.75577143768</v>
      </c>
      <c r="K255" s="135">
        <f t="shared" si="49"/>
        <v>15492.506818724152</v>
      </c>
      <c r="L255" s="135">
        <f t="shared" si="50"/>
        <v>314.281850803711</v>
      </c>
      <c r="M255" s="42">
        <f t="shared" si="51"/>
        <v>0</v>
      </c>
      <c r="N255" s="42" t="s">
        <v>573</v>
      </c>
      <c r="O255" s="42">
        <v>1721555.6411875174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6">
        <v>39901</v>
      </c>
      <c r="E256" s="137" t="s">
        <v>323</v>
      </c>
      <c r="G256" s="134">
        <f>+O250</f>
        <v>284884.79414588993</v>
      </c>
      <c r="H256" s="130">
        <v>5.4</v>
      </c>
      <c r="I256" s="135" t="str">
        <f t="shared" si="47"/>
        <v>P, S, T &amp; D Plant</v>
      </c>
      <c r="J256" s="135">
        <f t="shared" si="48"/>
        <v>118715.44225749387</v>
      </c>
      <c r="K256" s="135">
        <f t="shared" si="49"/>
        <v>162865.45426882358</v>
      </c>
      <c r="L256" s="135">
        <f t="shared" si="50"/>
        <v>3303.8976195724731</v>
      </c>
      <c r="M256" s="42">
        <f t="shared" si="51"/>
        <v>0</v>
      </c>
      <c r="N256" s="42" t="s">
        <v>597</v>
      </c>
      <c r="O256" s="42">
        <v>3064.2191634241553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6">
        <v>39902</v>
      </c>
      <c r="E257" s="137" t="s">
        <v>324</v>
      </c>
      <c r="G257" s="134">
        <f t="shared" si="52"/>
        <v>67359.928858426545</v>
      </c>
      <c r="H257" s="130">
        <v>5.4</v>
      </c>
      <c r="I257" s="135" t="str">
        <f t="shared" si="47"/>
        <v>P, S, T &amp; D Plant</v>
      </c>
      <c r="J257" s="135">
        <f t="shared" si="48"/>
        <v>28069.815971877841</v>
      </c>
      <c r="K257" s="135">
        <f t="shared" si="49"/>
        <v>38508.918827816466</v>
      </c>
      <c r="L257" s="135">
        <f t="shared" si="50"/>
        <v>781.19405873224048</v>
      </c>
      <c r="M257" s="42">
        <f t="shared" si="51"/>
        <v>0</v>
      </c>
      <c r="N257" s="42" t="s">
        <v>598</v>
      </c>
      <c r="O257" s="42">
        <v>5801.3460556342925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6">
        <v>39903</v>
      </c>
      <c r="E258" s="137" t="s">
        <v>325</v>
      </c>
      <c r="G258" s="134">
        <f t="shared" si="52"/>
        <v>20161.021651028444</v>
      </c>
      <c r="H258" s="130">
        <v>5.4</v>
      </c>
      <c r="I258" s="135" t="str">
        <f t="shared" si="47"/>
        <v>P, S, T &amp; D Plant</v>
      </c>
      <c r="J258" s="135">
        <f t="shared" si="48"/>
        <v>8401.3771561253452</v>
      </c>
      <c r="K258" s="135">
        <f t="shared" si="49"/>
        <v>11525.830852301764</v>
      </c>
      <c r="L258" s="135">
        <f t="shared" si="50"/>
        <v>233.81364260133489</v>
      </c>
      <c r="M258" s="42">
        <f t="shared" si="51"/>
        <v>0</v>
      </c>
      <c r="N258" s="42" t="s">
        <v>599</v>
      </c>
      <c r="O258" s="42">
        <v>1762.4241862886086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6">
        <v>39904</v>
      </c>
      <c r="E259" s="137" t="s">
        <v>326</v>
      </c>
      <c r="G259" s="134">
        <v>0</v>
      </c>
      <c r="H259" s="130">
        <v>5.4</v>
      </c>
      <c r="I259" s="135" t="str">
        <f t="shared" si="47"/>
        <v>P, S, T &amp; D Plant</v>
      </c>
      <c r="J259" s="135">
        <f t="shared" si="48"/>
        <v>0</v>
      </c>
      <c r="K259" s="135">
        <f t="shared" si="49"/>
        <v>0</v>
      </c>
      <c r="L259" s="135">
        <f t="shared" si="50"/>
        <v>0</v>
      </c>
      <c r="M259" s="42">
        <f>SUM(J259:L259)-G259</f>
        <v>0</v>
      </c>
      <c r="N259" s="42" t="s">
        <v>548</v>
      </c>
      <c r="O259" s="42">
        <v>249.67663465299381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6">
        <v>39905</v>
      </c>
      <c r="E260" s="137" t="s">
        <v>327</v>
      </c>
      <c r="G260" s="134">
        <v>0</v>
      </c>
      <c r="H260" s="130">
        <v>5.4</v>
      </c>
      <c r="I260" s="135" t="str">
        <f t="shared" si="47"/>
        <v>P, S, T &amp; D Plant</v>
      </c>
      <c r="J260" s="135">
        <f t="shared" si="48"/>
        <v>0</v>
      </c>
      <c r="K260" s="135">
        <f t="shared" si="49"/>
        <v>0</v>
      </c>
      <c r="L260" s="135">
        <f t="shared" si="50"/>
        <v>0</v>
      </c>
      <c r="M260" s="42">
        <f t="shared" si="51"/>
        <v>0</v>
      </c>
      <c r="N260" s="42" t="s">
        <v>549</v>
      </c>
      <c r="O260" s="42">
        <v>0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6">
        <v>39906</v>
      </c>
      <c r="E261" s="137" t="s">
        <v>328</v>
      </c>
      <c r="G261" s="134">
        <f>+O253+O257</f>
        <v>37544.891695994076</v>
      </c>
      <c r="H261" s="130">
        <v>5.4</v>
      </c>
      <c r="I261" s="135" t="str">
        <f t="shared" si="47"/>
        <v>P, S, T &amp; D Plant</v>
      </c>
      <c r="J261" s="135">
        <f t="shared" si="48"/>
        <v>15645.476746354978</v>
      </c>
      <c r="K261" s="135">
        <f t="shared" si="49"/>
        <v>21463.995155917226</v>
      </c>
      <c r="L261" s="135">
        <f t="shared" si="50"/>
        <v>435.4197937218712</v>
      </c>
      <c r="M261" s="42">
        <f t="shared" si="51"/>
        <v>0</v>
      </c>
      <c r="N261" s="42" t="s">
        <v>366</v>
      </c>
      <c r="O261" s="42">
        <v>0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6">
        <v>39907</v>
      </c>
      <c r="E262" s="137" t="s">
        <v>329</v>
      </c>
      <c r="G262" s="134">
        <f>+O254+O258</f>
        <v>9367.2739811850606</v>
      </c>
      <c r="H262" s="130">
        <v>5.4</v>
      </c>
      <c r="I262" s="135" t="str">
        <f t="shared" si="47"/>
        <v>P, S, T &amp; D Plant</v>
      </c>
      <c r="J262" s="135">
        <f t="shared" si="48"/>
        <v>3903.4728994837906</v>
      </c>
      <c r="K262" s="135">
        <f t="shared" si="49"/>
        <v>5355.1658900579005</v>
      </c>
      <c r="L262" s="135">
        <f t="shared" si="50"/>
        <v>108.63519164336901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6">
        <v>39908</v>
      </c>
      <c r="E263" s="137" t="s">
        <v>330</v>
      </c>
      <c r="G263" s="134">
        <f>+O255+O259</f>
        <v>1721805.3178221704</v>
      </c>
      <c r="H263" s="130">
        <v>5.4</v>
      </c>
      <c r="I263" s="135" t="str">
        <f t="shared" si="47"/>
        <v>P, S, T &amp; D Plant</v>
      </c>
      <c r="J263" s="135">
        <f t="shared" si="48"/>
        <v>717500.14036160777</v>
      </c>
      <c r="K263" s="135">
        <f t="shared" si="49"/>
        <v>984336.86532942543</v>
      </c>
      <c r="L263" s="135">
        <f t="shared" si="50"/>
        <v>19968.312131137187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6">
        <v>39909</v>
      </c>
      <c r="E264" s="137" t="s">
        <v>331</v>
      </c>
      <c r="G264" s="134">
        <f t="shared" ref="G264" si="53">+O256</f>
        <v>3064.2191634241553</v>
      </c>
      <c r="H264" s="130">
        <v>5.4</v>
      </c>
      <c r="I264" s="135" t="str">
        <f t="shared" si="47"/>
        <v>P, S, T &amp; D Plant</v>
      </c>
      <c r="J264" s="135">
        <f t="shared" si="48"/>
        <v>1276.90259583844</v>
      </c>
      <c r="K264" s="135">
        <f t="shared" si="49"/>
        <v>1751.7798643010149</v>
      </c>
      <c r="L264" s="135">
        <f t="shared" si="50"/>
        <v>35.536703284700323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36">
        <v>39924</v>
      </c>
      <c r="E265" s="137" t="s">
        <v>332</v>
      </c>
      <c r="G265" s="134">
        <f>+O260</f>
        <v>0</v>
      </c>
      <c r="H265" s="130">
        <v>5.4</v>
      </c>
      <c r="I265" s="135" t="str">
        <f t="shared" si="47"/>
        <v>P, S, T &amp; D Plant</v>
      </c>
      <c r="J265" s="135">
        <f t="shared" si="48"/>
        <v>0</v>
      </c>
      <c r="K265" s="135">
        <f t="shared" si="49"/>
        <v>0</v>
      </c>
      <c r="L265" s="135">
        <f t="shared" si="50"/>
        <v>0</v>
      </c>
      <c r="M265" s="42">
        <f t="shared" si="51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146"/>
      <c r="E266" s="137" t="s">
        <v>366</v>
      </c>
      <c r="G266" s="134">
        <f>+O261</f>
        <v>0</v>
      </c>
      <c r="H266" s="130">
        <v>5.4</v>
      </c>
      <c r="I266" s="135" t="str">
        <f t="shared" si="47"/>
        <v>P, S, T &amp; D Plant</v>
      </c>
      <c r="J266" s="135">
        <f t="shared" si="48"/>
        <v>0</v>
      </c>
      <c r="K266" s="135">
        <f t="shared" si="49"/>
        <v>0</v>
      </c>
      <c r="L266" s="135">
        <f t="shared" si="50"/>
        <v>0</v>
      </c>
      <c r="M266" s="42">
        <f t="shared" si="51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7"/>
      <c r="G267" s="42"/>
      <c r="H267" s="130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42">
        <f>SUM(G232:G266)</f>
        <v>2566545.0390817206</v>
      </c>
      <c r="H268" s="130"/>
      <c r="I268" s="135"/>
      <c r="J268" s="42">
        <f>SUM(J232:J266)</f>
        <v>1069514.8904027916</v>
      </c>
      <c r="K268" s="42">
        <f>SUM(K232:K266)</f>
        <v>1467265.1271003983</v>
      </c>
      <c r="L268" s="42">
        <f>SUM(L232:L266)</f>
        <v>29765.021578530504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42"/>
      <c r="H269" s="130"/>
      <c r="I269" s="135"/>
      <c r="J269" s="135"/>
      <c r="K269" s="135"/>
      <c r="L269" s="135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42">
        <f>G134+G144+G184+G226+G268</f>
        <v>191846139.2169258</v>
      </c>
      <c r="H270" s="130"/>
      <c r="I270" s="42"/>
      <c r="J270" s="42">
        <f>J134+J144+J184+J226+J268</f>
        <v>93945972.199644491</v>
      </c>
      <c r="K270" s="42">
        <f>K134+K144+K184+K226+K268</f>
        <v>95046618.309801489</v>
      </c>
      <c r="L270" s="42">
        <f>L134+L144+L184+L226+L268</f>
        <v>2853548.707479788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  <c r="N271" s="42"/>
      <c r="O271" s="42"/>
    </row>
    <row r="272" spans="1:44">
      <c r="C272" s="44"/>
      <c r="N272" s="42"/>
      <c r="O272" s="42"/>
    </row>
    <row r="273" spans="3:15">
      <c r="C273" s="44"/>
      <c r="N273" s="42"/>
      <c r="O273" s="42"/>
    </row>
    <row r="274" spans="3:15">
      <c r="C274" s="44"/>
      <c r="H274" s="130">
        <f>COUNTIFS(G8:G270,"&gt;0",H8:H270,"&lt;99")</f>
        <v>94</v>
      </c>
      <c r="N274" s="42"/>
      <c r="O274" s="42"/>
    </row>
    <row r="275" spans="3:15">
      <c r="C275" s="44"/>
      <c r="N275" s="42"/>
      <c r="O275" s="42"/>
    </row>
    <row r="276" spans="3:15">
      <c r="C276" s="44"/>
      <c r="N276" s="42"/>
      <c r="O276" s="42"/>
    </row>
    <row r="277" spans="3:15">
      <c r="C277" s="44"/>
      <c r="N277" s="42"/>
      <c r="O277" s="42"/>
    </row>
    <row r="278" spans="3:15">
      <c r="C278" s="44"/>
      <c r="N278" s="42"/>
      <c r="O278" s="42"/>
    </row>
    <row r="279" spans="3:15">
      <c r="C279" s="44"/>
      <c r="N279" s="42"/>
      <c r="O279" s="42"/>
    </row>
    <row r="280" spans="3:15">
      <c r="C280" s="44"/>
    </row>
    <row r="281" spans="3:15">
      <c r="C281" s="44"/>
    </row>
    <row r="282" spans="3:15">
      <c r="C282" s="44"/>
    </row>
    <row r="283" spans="3:15">
      <c r="C283" s="44"/>
    </row>
    <row r="284" spans="3:15">
      <c r="C284" s="44"/>
    </row>
    <row r="285" spans="3:15">
      <c r="C285" s="44"/>
    </row>
    <row r="286" spans="3:15">
      <c r="C286" s="44"/>
    </row>
    <row r="287" spans="3:15">
      <c r="C287" s="44"/>
    </row>
    <row r="288" spans="3:15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PHR-3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Demand-Only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370</v>
      </c>
      <c r="F14" s="2">
        <v>-270521.81333333335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-28673.453372425742</v>
      </c>
      <c r="J14" s="11">
        <f t="shared" ref="J14:J24" si="3">$F14*VLOOKUP($G14,class,7)</f>
        <v>-38260.36923817754</v>
      </c>
      <c r="K14" s="11">
        <f t="shared" ref="K14:K24" si="4">$F14*VLOOKUP($G14,class,8)</f>
        <v>-203587.99072273006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368</v>
      </c>
      <c r="F15" s="2">
        <v>513544.2690599513</v>
      </c>
      <c r="G15" s="21">
        <v>9.1</v>
      </c>
      <c r="H15" s="11" t="str">
        <f t="shared" si="1"/>
        <v>Allocated O&amp;M Expenses</v>
      </c>
      <c r="I15" s="11">
        <f t="shared" si="2"/>
        <v>54432.163795319968</v>
      </c>
      <c r="J15" s="11">
        <f t="shared" si="3"/>
        <v>72631.456636634481</v>
      </c>
      <c r="K15" s="11">
        <f t="shared" si="4"/>
        <v>386480.64862799685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369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375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8259601.0594371371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8259601.0594371371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371</v>
      </c>
      <c r="F19" s="2">
        <v>68932.791666666642</v>
      </c>
      <c r="G19" s="21">
        <v>9.1</v>
      </c>
      <c r="H19" s="11" t="str">
        <f t="shared" si="1"/>
        <v>Allocated O&amp;M Expenses</v>
      </c>
      <c r="I19" s="11">
        <f t="shared" si="2"/>
        <v>7306.4022576613306</v>
      </c>
      <c r="J19" s="11">
        <f t="shared" si="3"/>
        <v>9749.2842787330865</v>
      </c>
      <c r="K19" s="11">
        <f t="shared" si="4"/>
        <v>51877.105130272226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372</v>
      </c>
      <c r="F20" s="2">
        <v>2355.9002520888575</v>
      </c>
      <c r="G20" s="21">
        <v>9.1</v>
      </c>
      <c r="H20" s="11" t="str">
        <f t="shared" si="1"/>
        <v>Allocated O&amp;M Expenses</v>
      </c>
      <c r="I20" s="11">
        <f t="shared" si="2"/>
        <v>249.70923858594534</v>
      </c>
      <c r="J20" s="11">
        <f t="shared" si="3"/>
        <v>333.19905859927411</v>
      </c>
      <c r="K20" s="11">
        <f t="shared" si="4"/>
        <v>1772.9919549036379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373</v>
      </c>
      <c r="F21" s="2">
        <v>1567335.4244398898</v>
      </c>
      <c r="G21" s="21">
        <v>9.1</v>
      </c>
      <c r="H21" s="11" t="str">
        <f t="shared" si="1"/>
        <v>Allocated O&amp;M Expenses</v>
      </c>
      <c r="I21" s="11">
        <f t="shared" si="2"/>
        <v>166126.78533339821</v>
      </c>
      <c r="J21" s="11">
        <f t="shared" si="3"/>
        <v>221670.96738056969</v>
      </c>
      <c r="K21" s="11">
        <f t="shared" si="4"/>
        <v>1179537.6717259218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374</v>
      </c>
      <c r="F22" s="2">
        <v>91320.209935297302</v>
      </c>
      <c r="G22" s="21">
        <v>9.1</v>
      </c>
      <c r="H22" s="11" t="str">
        <f t="shared" si="1"/>
        <v>Allocated O&amp;M Expenses</v>
      </c>
      <c r="I22" s="11">
        <f t="shared" si="2"/>
        <v>9679.3147631072497</v>
      </c>
      <c r="J22" s="11">
        <f t="shared" si="3"/>
        <v>12915.575671996445</v>
      </c>
      <c r="K22" s="11">
        <f t="shared" si="4"/>
        <v>68725.319500193596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3270503.6536615668</v>
      </c>
      <c r="G23" s="21">
        <v>9.1</v>
      </c>
      <c r="H23" s="11" t="str">
        <f t="shared" si="1"/>
        <v>Allocated O&amp;M Expenses</v>
      </c>
      <c r="I23" s="11">
        <f t="shared" si="2"/>
        <v>346650.91462351929</v>
      </c>
      <c r="J23" s="11">
        <f t="shared" si="3"/>
        <v>462553.00392251887</v>
      </c>
      <c r="K23" s="11">
        <f t="shared" si="4"/>
        <v>2461299.7351155286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506</v>
      </c>
      <c r="F24" s="53">
        <v>235413.06</v>
      </c>
      <c r="G24" s="21">
        <v>9.1</v>
      </c>
      <c r="H24" s="11" t="str">
        <f t="shared" si="1"/>
        <v>Allocated O&amp;M Expenses</v>
      </c>
      <c r="I24" s="11">
        <f t="shared" si="2"/>
        <v>24952.166762436544</v>
      </c>
      <c r="J24" s="11">
        <f t="shared" si="3"/>
        <v>33294.877363515785</v>
      </c>
      <c r="K24" s="11">
        <f t="shared" si="4"/>
        <v>177166.01587404765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13738484.555119267</v>
      </c>
      <c r="G26" s="21"/>
      <c r="H26" s="1"/>
      <c r="I26" s="2">
        <f>SUM(I14:I24)</f>
        <v>580724.00340160273</v>
      </c>
      <c r="J26" s="2">
        <f>SUM(J14:J24)</f>
        <v>774887.99507439008</v>
      </c>
      <c r="K26" s="2">
        <f>SUM(K14:K24)</f>
        <v>12382872.55664327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376</v>
      </c>
      <c r="F31" s="2">
        <v>-1437536.5350000001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-1437536.5350000001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377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378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379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380</v>
      </c>
      <c r="F35" s="2">
        <v>-121608884.50556801</v>
      </c>
      <c r="G35" s="21">
        <v>5.7</v>
      </c>
      <c r="H35" s="11" t="str">
        <f t="shared" si="7"/>
        <v>Net Plant</v>
      </c>
      <c r="I35" s="11">
        <f t="shared" si="8"/>
        <v>-47223117.78061612</v>
      </c>
      <c r="J35" s="11">
        <f t="shared" si="9"/>
        <v>-73130470.683491871</v>
      </c>
      <c r="K35" s="11">
        <f t="shared" si="10"/>
        <v>-1255296.041460024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381</v>
      </c>
      <c r="F36" s="2">
        <v>42842626.820775956</v>
      </c>
      <c r="G36" s="21">
        <v>5.7</v>
      </c>
      <c r="H36" s="11" t="str">
        <f t="shared" si="7"/>
        <v>Net Plant</v>
      </c>
      <c r="I36" s="11">
        <f t="shared" si="8"/>
        <v>16636633.257628912</v>
      </c>
      <c r="J36" s="11">
        <f t="shared" si="9"/>
        <v>25763754.658707406</v>
      </c>
      <c r="K36" s="11">
        <f t="shared" si="10"/>
        <v>442238.90443964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382</v>
      </c>
      <c r="F37" s="2">
        <v>-1442921.2567909104</v>
      </c>
      <c r="G37" s="21">
        <v>5.7</v>
      </c>
      <c r="H37" s="11" t="str">
        <f t="shared" si="7"/>
        <v>Net Plant</v>
      </c>
      <c r="I37" s="11">
        <f t="shared" si="8"/>
        <v>-560314.65739225619</v>
      </c>
      <c r="J37" s="11">
        <f t="shared" si="9"/>
        <v>-867712.18317937525</v>
      </c>
      <c r="K37" s="11">
        <f t="shared" si="10"/>
        <v>-14894.416219278948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383</v>
      </c>
      <c r="F38" s="2">
        <v>5231965.377324488</v>
      </c>
      <c r="G38" s="21">
        <v>5.7</v>
      </c>
      <c r="H38" s="11" t="str">
        <f t="shared" si="7"/>
        <v>Net Plant</v>
      </c>
      <c r="I38" s="11">
        <f t="shared" si="8"/>
        <v>2031674.8915346523</v>
      </c>
      <c r="J38" s="11">
        <f t="shared" si="9"/>
        <v>3146284.0252099708</v>
      </c>
      <c r="K38" s="11">
        <f t="shared" si="10"/>
        <v>54006.460579865132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474</v>
      </c>
      <c r="F39" s="2">
        <v>-322597.98677917611</v>
      </c>
      <c r="G39" s="21">
        <v>5.7</v>
      </c>
      <c r="H39" s="11" t="str">
        <f t="shared" si="7"/>
        <v>Net Plant</v>
      </c>
      <c r="I39" s="11">
        <f t="shared" si="8"/>
        <v>-125271.13284034083</v>
      </c>
      <c r="J39" s="11">
        <f t="shared" si="9"/>
        <v>-193996.8671748474</v>
      </c>
      <c r="K39" s="11">
        <f t="shared" si="10"/>
        <v>-3329.9867639878853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-76737348.086037651</v>
      </c>
      <c r="G41" s="21"/>
      <c r="H41" s="11"/>
      <c r="I41" s="2">
        <f>SUM(I31:I39)</f>
        <v>-30677931.956685148</v>
      </c>
      <c r="J41" s="2">
        <f>SUM(J31:J39)</f>
        <v>-45282141.049928717</v>
      </c>
      <c r="K41" s="2">
        <f>SUM(K31:K39)</f>
        <v>-777275.07942378568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-62998863.530918382</v>
      </c>
      <c r="G44" s="21"/>
      <c r="H44" s="1"/>
      <c r="I44" s="2">
        <f>I26+I41</f>
        <v>-30097207.953283545</v>
      </c>
      <c r="J44" s="2">
        <f>J26+J41</f>
        <v>-44507253.054854326</v>
      </c>
      <c r="K44" s="2">
        <f>K26+K41</f>
        <v>11605597.477219485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278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0">
        <f>COUNTIFS(F14:F46,"&gt;0",G14:G46,"&lt;99")</f>
        <v>10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PHR-3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topLeftCell="A154" colorId="22" zoomScale="60" zoomScaleNormal="57" workbookViewId="0">
      <selection activeCell="E11" sqref="E11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73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Demand-Only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4" t="s">
        <v>301</v>
      </c>
      <c r="B10" s="1"/>
      <c r="C10" s="64" t="s">
        <v>299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5" t="s">
        <v>300</v>
      </c>
      <c r="B11" s="14"/>
      <c r="C11" s="65" t="s">
        <v>300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2">
        <v>0</v>
      </c>
      <c r="H19" s="21">
        <v>99</v>
      </c>
      <c r="I19" s="11" t="str">
        <f t="shared" si="1"/>
        <v>-</v>
      </c>
      <c r="J19" s="11">
        <f t="shared" si="2"/>
        <v>0</v>
      </c>
      <c r="K19" s="11">
        <f t="shared" si="3"/>
        <v>0</v>
      </c>
      <c r="L19" s="11">
        <f t="shared" si="4"/>
        <v>0</v>
      </c>
      <c r="M19" s="2">
        <f>SUM(J19:L19)-G19</f>
        <v>0</v>
      </c>
      <c r="N19" s="2" t="s">
        <v>489</v>
      </c>
      <c r="O19" s="158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0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0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488</v>
      </c>
      <c r="G35" s="2">
        <f>+O35+O36</f>
        <v>81272.137245381979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81272.137245381979</v>
      </c>
      <c r="M35" s="2">
        <f>SUM(J35:L35)-G35</f>
        <v>0</v>
      </c>
      <c r="N35" s="155" t="s">
        <v>391</v>
      </c>
      <c r="O35" s="158">
        <v>0</v>
      </c>
      <c r="P35" s="163" t="s">
        <v>391</v>
      </c>
    </row>
    <row r="36" spans="1:16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2">
        <f>+O37</f>
        <v>56991987.583865479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56991987.583865479</v>
      </c>
      <c r="M36" s="2">
        <f t="shared" ref="M36:M50" si="11">SUM(J36:L36)-G36</f>
        <v>0</v>
      </c>
      <c r="N36" s="155" t="s">
        <v>510</v>
      </c>
      <c r="O36" s="158">
        <v>81272.137245381979</v>
      </c>
      <c r="P36" s="163" t="s">
        <v>510</v>
      </c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5" t="s">
        <v>511</v>
      </c>
      <c r="O37" s="158">
        <v>56991987.583865479</v>
      </c>
      <c r="P37" s="163" t="s">
        <v>511</v>
      </c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2">
        <f>+O39</f>
        <v>-17551.962109324333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-17551.962109324333</v>
      </c>
      <c r="M38" s="2">
        <f t="shared" si="11"/>
        <v>0</v>
      </c>
      <c r="N38" s="155" t="s">
        <v>512</v>
      </c>
      <c r="O38" s="158">
        <v>0</v>
      </c>
      <c r="P38" s="163" t="s">
        <v>512</v>
      </c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2">
        <f t="shared" ref="G39:G48" si="12">+O40</f>
        <v>45436441.511870168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45436441.511870168</v>
      </c>
      <c r="M39" s="2">
        <f t="shared" si="11"/>
        <v>0</v>
      </c>
      <c r="N39" s="155" t="s">
        <v>392</v>
      </c>
      <c r="O39" s="158">
        <v>-17551.962109324333</v>
      </c>
      <c r="P39" s="163" t="s">
        <v>392</v>
      </c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2">
        <f t="shared" si="12"/>
        <v>23451444.652359258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23451444.652359258</v>
      </c>
      <c r="M40" s="2">
        <f t="shared" si="11"/>
        <v>0</v>
      </c>
      <c r="N40" s="155" t="s">
        <v>513</v>
      </c>
      <c r="O40" s="158">
        <v>45436441.511870168</v>
      </c>
      <c r="P40" s="163" t="s">
        <v>513</v>
      </c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2">
        <f t="shared" si="12"/>
        <v>6473398.3703446072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6473398.3703446072</v>
      </c>
      <c r="M41" s="2">
        <f t="shared" si="11"/>
        <v>0</v>
      </c>
      <c r="N41" s="155" t="s">
        <v>514</v>
      </c>
      <c r="O41" s="158">
        <v>23451444.652359258</v>
      </c>
      <c r="P41" s="163" t="s">
        <v>514</v>
      </c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2">
        <f t="shared" si="12"/>
        <v>4552017.5884690257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4552017.5884690257</v>
      </c>
      <c r="M42" s="2">
        <f t="shared" si="11"/>
        <v>0</v>
      </c>
      <c r="N42" s="155" t="s">
        <v>515</v>
      </c>
      <c r="O42" s="158">
        <v>6473398.3703446072</v>
      </c>
      <c r="P42" s="163" t="s">
        <v>515</v>
      </c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5" t="s">
        <v>516</v>
      </c>
      <c r="O43" s="158">
        <v>4552017.5884690257</v>
      </c>
      <c r="P43" s="163" t="s">
        <v>516</v>
      </c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2">
        <f t="shared" si="12"/>
        <v>-1182255.0598540921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-1182255.0598540921</v>
      </c>
      <c r="M44" s="2">
        <f t="shared" si="11"/>
        <v>0</v>
      </c>
      <c r="N44" s="155" t="s">
        <v>517</v>
      </c>
      <c r="O44" s="158">
        <v>0</v>
      </c>
      <c r="P44" s="163" t="s">
        <v>517</v>
      </c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2">
        <f t="shared" si="12"/>
        <v>-92651830.938525483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-92651830.938525483</v>
      </c>
      <c r="M45" s="2">
        <f t="shared" si="11"/>
        <v>0</v>
      </c>
      <c r="N45" s="155" t="s">
        <v>518</v>
      </c>
      <c r="O45" s="158">
        <v>-1182255.0598540921</v>
      </c>
      <c r="P45" s="163" t="s">
        <v>518</v>
      </c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6250360.1010106523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6250360.1010106523</v>
      </c>
      <c r="M46" s="2">
        <f t="shared" si="11"/>
        <v>0</v>
      </c>
      <c r="N46" s="155" t="s">
        <v>519</v>
      </c>
      <c r="O46" s="158">
        <v>-92651830.938525483</v>
      </c>
      <c r="P46" s="163" t="s">
        <v>519</v>
      </c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2">
        <f t="shared" si="12"/>
        <v>15070639.332660321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15070639.332660321</v>
      </c>
      <c r="M47" s="2">
        <f t="shared" si="11"/>
        <v>0</v>
      </c>
      <c r="N47" s="155" t="s">
        <v>520</v>
      </c>
      <c r="O47" s="158">
        <v>6250360.1010106523</v>
      </c>
      <c r="P47" s="163" t="s">
        <v>520</v>
      </c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2">
        <f t="shared" si="12"/>
        <v>-17546750.989506993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-17546750.989506993</v>
      </c>
      <c r="M48" s="2">
        <f t="shared" si="11"/>
        <v>0</v>
      </c>
      <c r="N48" s="155" t="s">
        <v>521</v>
      </c>
      <c r="O48" s="158">
        <v>15070639.332660321</v>
      </c>
      <c r="P48" s="163" t="s">
        <v>521</v>
      </c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2">
        <f>+O51</f>
        <v>-21929.820379914829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-21929.820379914829</v>
      </c>
      <c r="M49" s="2">
        <f t="shared" si="11"/>
        <v>0</v>
      </c>
      <c r="N49" s="155" t="s">
        <v>522</v>
      </c>
      <c r="O49" s="158">
        <v>-17546750.989506993</v>
      </c>
      <c r="P49" s="164" t="s">
        <v>522</v>
      </c>
    </row>
    <row r="50" spans="1:16">
      <c r="A50" s="1">
        <f t="shared" si="0"/>
        <v>39</v>
      </c>
      <c r="B50" s="1"/>
      <c r="C50" s="3">
        <v>8580</v>
      </c>
      <c r="D50" s="1"/>
      <c r="E50" s="1"/>
      <c r="F50" s="155" t="s">
        <v>507</v>
      </c>
      <c r="G50" s="2">
        <f>+O53</f>
        <v>31821874.735359967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31821874.735359967</v>
      </c>
      <c r="M50" s="2">
        <f t="shared" si="11"/>
        <v>0</v>
      </c>
      <c r="N50" s="2" t="s">
        <v>523</v>
      </c>
      <c r="O50" s="158">
        <v>0</v>
      </c>
      <c r="P50" s="165" t="s">
        <v>523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524</v>
      </c>
      <c r="O51" s="158">
        <v>-21929.820379914829</v>
      </c>
      <c r="P51" s="165" t="s">
        <v>524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525</v>
      </c>
      <c r="O52" s="158">
        <v>0</v>
      </c>
      <c r="P52" s="165" t="s">
        <v>525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78709117.242809042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78709117.242809042</v>
      </c>
      <c r="M53" s="2">
        <f>SUM(M34:M52)</f>
        <v>0</v>
      </c>
      <c r="N53" s="2" t="s">
        <v>526</v>
      </c>
      <c r="O53" s="158">
        <v>31821874.735359967</v>
      </c>
      <c r="P53" s="165" t="s">
        <v>526</v>
      </c>
    </row>
    <row r="54" spans="1:16">
      <c r="A54" s="1">
        <f t="shared" si="0"/>
        <v>43</v>
      </c>
      <c r="O54" s="158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2">
        <f>+O57</f>
        <v>0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0</v>
      </c>
      <c r="L57" s="11">
        <f t="shared" ref="L57:L78" si="16">$G57*VLOOKUP($H57,class,8)</f>
        <v>0</v>
      </c>
      <c r="M57" s="2">
        <f t="shared" ref="M57:M69" si="17">SUM(J57:L57)-G57</f>
        <v>0</v>
      </c>
      <c r="N57" s="155" t="s">
        <v>475</v>
      </c>
      <c r="O57" s="158">
        <v>0</v>
      </c>
    </row>
    <row r="58" spans="1:16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5" t="s">
        <v>476</v>
      </c>
      <c r="O58" s="158">
        <v>0</v>
      </c>
    </row>
    <row r="59" spans="1:16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2">
        <f t="shared" si="18"/>
        <v>135949.79443939595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67974.897219697974</v>
      </c>
      <c r="L59" s="11">
        <f t="shared" si="16"/>
        <v>67974.897219697974</v>
      </c>
      <c r="M59" s="2">
        <f t="shared" si="17"/>
        <v>0</v>
      </c>
      <c r="N59" s="155" t="s">
        <v>90</v>
      </c>
      <c r="O59" s="158">
        <v>135949.79443939595</v>
      </c>
    </row>
    <row r="60" spans="1:16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2">
        <f t="shared" si="18"/>
        <v>35014.298425527413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17507.149212763707</v>
      </c>
      <c r="L60" s="11">
        <f t="shared" si="16"/>
        <v>17507.149212763707</v>
      </c>
      <c r="M60" s="2">
        <f t="shared" si="17"/>
        <v>0</v>
      </c>
      <c r="N60" s="155" t="s">
        <v>91</v>
      </c>
      <c r="O60" s="158">
        <v>35014.298425527413</v>
      </c>
    </row>
    <row r="61" spans="1:16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2">
        <f t="shared" si="18"/>
        <v>35632.558627513739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17816.27931375687</v>
      </c>
      <c r="L61" s="11">
        <f t="shared" si="16"/>
        <v>17816.27931375687</v>
      </c>
      <c r="M61" s="2">
        <f t="shared" si="17"/>
        <v>0</v>
      </c>
      <c r="N61" s="155" t="s">
        <v>92</v>
      </c>
      <c r="O61" s="158">
        <v>35632.558627513739</v>
      </c>
    </row>
    <row r="62" spans="1:16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2">
        <f t="shared" si="18"/>
        <v>1003.4600275190052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501.73001375950258</v>
      </c>
      <c r="L62" s="11">
        <f t="shared" si="16"/>
        <v>501.73001375950258</v>
      </c>
      <c r="M62" s="2">
        <f t="shared" si="17"/>
        <v>0</v>
      </c>
      <c r="N62" s="155" t="s">
        <v>477</v>
      </c>
      <c r="O62" s="158">
        <v>1003.4600275190052</v>
      </c>
    </row>
    <row r="63" spans="1:16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2">
        <f t="shared" si="18"/>
        <v>3485.0764657941422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1742.5382328970711</v>
      </c>
      <c r="L63" s="11">
        <f t="shared" si="16"/>
        <v>1742.5382328970711</v>
      </c>
      <c r="M63" s="2">
        <f t="shared" si="17"/>
        <v>0</v>
      </c>
      <c r="N63" s="155" t="s">
        <v>478</v>
      </c>
      <c r="O63" s="158">
        <v>3485.0764657941422</v>
      </c>
    </row>
    <row r="64" spans="1:16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2">
        <f t="shared" si="18"/>
        <v>25974.027536825721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12987.01376841286</v>
      </c>
      <c r="L64" s="11">
        <f t="shared" si="16"/>
        <v>12987.01376841286</v>
      </c>
      <c r="M64" s="2">
        <f t="shared" si="17"/>
        <v>0</v>
      </c>
      <c r="N64" s="155" t="s">
        <v>479</v>
      </c>
      <c r="O64" s="158">
        <v>25974.027536825721</v>
      </c>
    </row>
    <row r="65" spans="1:15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5" t="s">
        <v>452</v>
      </c>
      <c r="O65" s="158">
        <v>0</v>
      </c>
    </row>
    <row r="66" spans="1:15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5" t="s">
        <v>98</v>
      </c>
      <c r="O66" s="158">
        <v>9388.0767464601686</v>
      </c>
    </row>
    <row r="67" spans="1:15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2">
        <f>+O65</f>
        <v>0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0</v>
      </c>
      <c r="L67" s="11">
        <f t="shared" si="16"/>
        <v>0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2">
        <f>+O66</f>
        <v>9388.0767464601686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4694.0383732300843</v>
      </c>
      <c r="L68" s="11">
        <f t="shared" si="16"/>
        <v>4694.0383732300843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600</v>
      </c>
      <c r="O71" s="158">
        <v>16248.299941812395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16248.299941812395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8124.1499709061973</v>
      </c>
      <c r="L72" s="11">
        <f t="shared" si="16"/>
        <v>8124.1499709061973</v>
      </c>
      <c r="M72" s="2">
        <f t="shared" si="19"/>
        <v>0</v>
      </c>
      <c r="N72" s="2" t="s">
        <v>601</v>
      </c>
      <c r="O72" s="158">
        <v>0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602</v>
      </c>
      <c r="O73" s="158">
        <v>11889.055414355553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603</v>
      </c>
      <c r="O74" s="158">
        <v>0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+O73</f>
        <v>11889.055414355553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5944.5277071777764</v>
      </c>
      <c r="L75" s="11">
        <f t="shared" si="16"/>
        <v>5944.5277071777764</v>
      </c>
      <c r="M75" s="2">
        <f t="shared" si="19"/>
        <v>0</v>
      </c>
      <c r="N75" s="2" t="s">
        <v>343</v>
      </c>
      <c r="O75" s="158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>+O74</f>
        <v>0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0</v>
      </c>
      <c r="L76" s="11">
        <f t="shared" si="16"/>
        <v>0</v>
      </c>
      <c r="M76" s="2">
        <f>SUM(J76:L76)-G76</f>
        <v>0</v>
      </c>
      <c r="N76" s="2" t="s">
        <v>480</v>
      </c>
      <c r="O76" s="158">
        <v>0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>+O75</f>
        <v>0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0</v>
      </c>
      <c r="L77" s="11">
        <f t="shared" si="16"/>
        <v>0</v>
      </c>
      <c r="M77" s="2">
        <f t="shared" si="19"/>
        <v>0</v>
      </c>
      <c r="N77" s="2" t="s">
        <v>481</v>
      </c>
      <c r="O77" s="158">
        <v>130396.67801244168</v>
      </c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481</v>
      </c>
      <c r="G78" s="2">
        <f>+O77</f>
        <v>130396.67801244168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65198.339006220842</v>
      </c>
      <c r="L78" s="11">
        <f t="shared" si="16"/>
        <v>65198.339006220842</v>
      </c>
      <c r="M78" s="2">
        <f t="shared" si="19"/>
        <v>0</v>
      </c>
      <c r="N78" s="2"/>
      <c r="O78" s="158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404981.32563764573</v>
      </c>
      <c r="H79" s="21"/>
      <c r="I79" s="11"/>
      <c r="J79" s="2">
        <f>SUM(J57:J78)</f>
        <v>0</v>
      </c>
      <c r="K79" s="2">
        <f>SUM(K57:K78)</f>
        <v>202490.66281882286</v>
      </c>
      <c r="L79" s="2">
        <f>SUM(L57:L78)</f>
        <v>202490.66281882286</v>
      </c>
      <c r="M79" s="2">
        <f>SUM(M57:M78)</f>
        <v>0</v>
      </c>
      <c r="N79" s="2"/>
      <c r="O79" s="158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0">VLOOKUP($H83,class,3)</f>
        <v>Demand</v>
      </c>
      <c r="J83" s="11">
        <f t="shared" ref="J83:J102" si="21">$G83*VLOOKUP($H83,class,6)</f>
        <v>0</v>
      </c>
      <c r="K83" s="11">
        <f t="shared" ref="K83:K102" si="22">$G83*VLOOKUP($H83,class,7)</f>
        <v>0</v>
      </c>
      <c r="L83" s="11">
        <f t="shared" ref="L83:L102" si="23">$G83*VLOOKUP($H83,class,8)</f>
        <v>0</v>
      </c>
      <c r="M83" s="2">
        <f t="shared" ref="M83:M94" si="24">SUM(J83:L83)-G83</f>
        <v>0</v>
      </c>
      <c r="N83" s="2" t="s">
        <v>475</v>
      </c>
      <c r="O83" s="158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0"/>
        <v>Demand</v>
      </c>
      <c r="J84" s="11">
        <f t="shared" si="21"/>
        <v>0</v>
      </c>
      <c r="K84" s="11">
        <f t="shared" si="22"/>
        <v>0</v>
      </c>
      <c r="L84" s="11">
        <f t="shared" si="23"/>
        <v>0</v>
      </c>
      <c r="M84" s="2">
        <f t="shared" si="24"/>
        <v>0</v>
      </c>
      <c r="N84" s="2" t="s">
        <v>482</v>
      </c>
      <c r="O84" s="158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0"/>
        <v>Demand</v>
      </c>
      <c r="J85" s="11">
        <f t="shared" si="21"/>
        <v>0</v>
      </c>
      <c r="K85" s="11">
        <f t="shared" si="22"/>
        <v>0</v>
      </c>
      <c r="L85" s="11">
        <f t="shared" si="23"/>
        <v>0</v>
      </c>
      <c r="M85" s="2">
        <f t="shared" si="24"/>
        <v>0</v>
      </c>
      <c r="N85" s="2" t="s">
        <v>483</v>
      </c>
      <c r="O85" s="158">
        <v>296.79362192174943</v>
      </c>
    </row>
    <row r="86" spans="1:15">
      <c r="A86" s="1">
        <f t="shared" si="0"/>
        <v>75</v>
      </c>
      <c r="B86" s="1"/>
      <c r="C86" s="69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0"/>
        <v>Demand</v>
      </c>
      <c r="J86" s="11">
        <f t="shared" si="21"/>
        <v>0</v>
      </c>
      <c r="K86" s="11">
        <f t="shared" si="22"/>
        <v>0</v>
      </c>
      <c r="L86" s="11">
        <f t="shared" si="23"/>
        <v>0</v>
      </c>
      <c r="M86" s="2">
        <f t="shared" si="24"/>
        <v>0</v>
      </c>
      <c r="N86" s="2" t="s">
        <v>107</v>
      </c>
      <c r="O86" s="158">
        <v>255790.29231455276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0"/>
        <v>Demand</v>
      </c>
      <c r="J87" s="11">
        <f t="shared" si="21"/>
        <v>0</v>
      </c>
      <c r="K87" s="11">
        <f t="shared" si="22"/>
        <v>0</v>
      </c>
      <c r="L87" s="11">
        <f t="shared" si="23"/>
        <v>0</v>
      </c>
      <c r="M87" s="2">
        <f t="shared" si="24"/>
        <v>0</v>
      </c>
      <c r="N87" s="2" t="s">
        <v>484</v>
      </c>
      <c r="O87" s="158">
        <v>11082.066441278794</v>
      </c>
    </row>
    <row r="88" spans="1:15">
      <c r="A88" s="1">
        <f t="shared" ref="A88:A173" si="25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296.79362192174943</v>
      </c>
      <c r="H88" s="21">
        <v>2</v>
      </c>
      <c r="I88" s="11" t="str">
        <f t="shared" si="20"/>
        <v>Demand</v>
      </c>
      <c r="J88" s="11">
        <f t="shared" si="21"/>
        <v>0</v>
      </c>
      <c r="K88" s="11">
        <f t="shared" si="22"/>
        <v>296.79362192174943</v>
      </c>
      <c r="L88" s="11">
        <f t="shared" si="23"/>
        <v>0</v>
      </c>
      <c r="M88" s="2">
        <f t="shared" si="24"/>
        <v>0</v>
      </c>
      <c r="N88" s="2" t="s">
        <v>485</v>
      </c>
      <c r="O88" s="158">
        <v>0</v>
      </c>
    </row>
    <row r="89" spans="1:15">
      <c r="A89" s="1">
        <f t="shared" si="25"/>
        <v>78</v>
      </c>
      <c r="B89" s="1"/>
      <c r="C89" s="3">
        <v>8560</v>
      </c>
      <c r="D89" s="1"/>
      <c r="E89" s="1"/>
      <c r="F89" s="1" t="s">
        <v>107</v>
      </c>
      <c r="G89" s="2">
        <f>+O86</f>
        <v>255790.29231455276</v>
      </c>
      <c r="H89" s="21">
        <v>2</v>
      </c>
      <c r="I89" s="11" t="str">
        <f t="shared" si="20"/>
        <v>Demand</v>
      </c>
      <c r="J89" s="11">
        <f t="shared" si="21"/>
        <v>0</v>
      </c>
      <c r="K89" s="11">
        <f t="shared" si="22"/>
        <v>255790.29231455276</v>
      </c>
      <c r="L89" s="11">
        <f t="shared" si="23"/>
        <v>0</v>
      </c>
      <c r="M89" s="2">
        <f>SUM(J89:L89)-G89</f>
        <v>0</v>
      </c>
      <c r="N89" s="2" t="s">
        <v>99</v>
      </c>
      <c r="O89" s="158">
        <v>0</v>
      </c>
    </row>
    <row r="90" spans="1:15">
      <c r="A90" s="1">
        <f t="shared" si="25"/>
        <v>79</v>
      </c>
      <c r="B90" s="1"/>
      <c r="C90" s="3">
        <v>8570</v>
      </c>
      <c r="D90" s="1"/>
      <c r="E90" s="1"/>
      <c r="F90" s="1" t="s">
        <v>94</v>
      </c>
      <c r="G90" s="2">
        <f>+O87</f>
        <v>11082.066441278794</v>
      </c>
      <c r="H90" s="21">
        <v>2</v>
      </c>
      <c r="I90" s="11" t="str">
        <f t="shared" si="20"/>
        <v>Demand</v>
      </c>
      <c r="J90" s="11">
        <f t="shared" si="21"/>
        <v>0</v>
      </c>
      <c r="K90" s="11">
        <f t="shared" si="22"/>
        <v>11082.066441278794</v>
      </c>
      <c r="L90" s="11">
        <f t="shared" si="23"/>
        <v>0</v>
      </c>
      <c r="M90" s="2">
        <f t="shared" si="24"/>
        <v>0</v>
      </c>
      <c r="N90" s="2"/>
    </row>
    <row r="91" spans="1:15">
      <c r="A91" s="1">
        <f t="shared" si="25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0"/>
        <v>Demand</v>
      </c>
      <c r="J91" s="11">
        <f t="shared" si="21"/>
        <v>0</v>
      </c>
      <c r="K91" s="11">
        <f t="shared" si="22"/>
        <v>0</v>
      </c>
      <c r="L91" s="11">
        <f t="shared" si="23"/>
        <v>0</v>
      </c>
      <c r="M91" s="2">
        <f t="shared" si="24"/>
        <v>0</v>
      </c>
      <c r="N91" s="2"/>
    </row>
    <row r="92" spans="1:15">
      <c r="A92" s="1">
        <f t="shared" si="25"/>
        <v>81</v>
      </c>
      <c r="B92" s="1"/>
      <c r="C92" s="3">
        <v>8580</v>
      </c>
      <c r="D92" s="1"/>
      <c r="E92" s="1"/>
      <c r="F92" s="67" t="s">
        <v>109</v>
      </c>
      <c r="G92" s="2">
        <v>0</v>
      </c>
      <c r="H92" s="21">
        <v>2</v>
      </c>
      <c r="I92" s="11" t="str">
        <f t="shared" si="20"/>
        <v>Demand</v>
      </c>
      <c r="J92" s="11">
        <f t="shared" si="21"/>
        <v>0</v>
      </c>
      <c r="K92" s="11">
        <f t="shared" si="22"/>
        <v>0</v>
      </c>
      <c r="L92" s="11">
        <f t="shared" si="23"/>
        <v>0</v>
      </c>
      <c r="M92" s="2">
        <f>SUM(J92:L92)-G92</f>
        <v>0</v>
      </c>
      <c r="N92" s="2"/>
    </row>
    <row r="93" spans="1:15">
      <c r="A93" s="1">
        <f t="shared" si="25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0"/>
        <v>Demand</v>
      </c>
      <c r="J93" s="11">
        <f t="shared" si="21"/>
        <v>0</v>
      </c>
      <c r="K93" s="11">
        <f t="shared" si="22"/>
        <v>0</v>
      </c>
      <c r="L93" s="11">
        <f t="shared" si="23"/>
        <v>0</v>
      </c>
      <c r="M93" s="2">
        <f t="shared" si="24"/>
        <v>0</v>
      </c>
      <c r="N93" s="2"/>
    </row>
    <row r="94" spans="1:15">
      <c r="A94" s="1">
        <f t="shared" si="25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0"/>
        <v>Demand</v>
      </c>
      <c r="J94" s="11">
        <f t="shared" si="21"/>
        <v>0</v>
      </c>
      <c r="K94" s="11">
        <f t="shared" si="22"/>
        <v>0</v>
      </c>
      <c r="L94" s="11">
        <f t="shared" si="23"/>
        <v>0</v>
      </c>
      <c r="M94" s="2">
        <f t="shared" si="24"/>
        <v>0</v>
      </c>
      <c r="N94" s="2"/>
    </row>
    <row r="95" spans="1:15">
      <c r="A95" s="1">
        <f t="shared" si="25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5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0"/>
        <v>Demand</v>
      </c>
      <c r="J96" s="11">
        <f t="shared" si="21"/>
        <v>0</v>
      </c>
      <c r="K96" s="11">
        <f t="shared" si="22"/>
        <v>0</v>
      </c>
      <c r="L96" s="11">
        <f t="shared" si="23"/>
        <v>0</v>
      </c>
      <c r="M96" s="2">
        <f t="shared" ref="M96:M102" si="26">SUM(J96:L96)-G96</f>
        <v>0</v>
      </c>
      <c r="N96" s="2" t="s">
        <v>81</v>
      </c>
      <c r="O96" s="158">
        <v>0</v>
      </c>
    </row>
    <row r="97" spans="1:15">
      <c r="A97" s="1">
        <f t="shared" si="25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0"/>
        <v>Demand</v>
      </c>
      <c r="J97" s="11">
        <f t="shared" si="21"/>
        <v>0</v>
      </c>
      <c r="K97" s="11">
        <f t="shared" si="22"/>
        <v>0</v>
      </c>
      <c r="L97" s="11">
        <f t="shared" si="23"/>
        <v>0</v>
      </c>
      <c r="M97" s="2">
        <f t="shared" si="26"/>
        <v>0</v>
      </c>
      <c r="N97" s="2" t="s">
        <v>62</v>
      </c>
      <c r="O97" s="158">
        <v>3091.2713752093377</v>
      </c>
    </row>
    <row r="98" spans="1:15">
      <c r="A98" s="1">
        <f t="shared" si="25"/>
        <v>87</v>
      </c>
      <c r="B98" s="1"/>
      <c r="C98" s="3">
        <v>8630</v>
      </c>
      <c r="D98" s="1"/>
      <c r="E98" s="1"/>
      <c r="F98" s="1" t="s">
        <v>62</v>
      </c>
      <c r="G98" s="2">
        <f>+O97</f>
        <v>3091.2713752093377</v>
      </c>
      <c r="H98" s="21">
        <v>2</v>
      </c>
      <c r="I98" s="11" t="str">
        <f t="shared" si="20"/>
        <v>Demand</v>
      </c>
      <c r="J98" s="11">
        <f t="shared" si="21"/>
        <v>0</v>
      </c>
      <c r="K98" s="11">
        <f t="shared" si="22"/>
        <v>3091.2713752093377</v>
      </c>
      <c r="L98" s="11">
        <f t="shared" si="23"/>
        <v>0</v>
      </c>
      <c r="M98" s="2">
        <f t="shared" si="26"/>
        <v>0</v>
      </c>
      <c r="N98" s="2" t="s">
        <v>126</v>
      </c>
      <c r="O98" s="158">
        <v>0</v>
      </c>
    </row>
    <row r="99" spans="1:15">
      <c r="A99" s="1">
        <f t="shared" si="25"/>
        <v>88</v>
      </c>
      <c r="B99" s="1"/>
      <c r="C99" s="3">
        <v>8640</v>
      </c>
      <c r="D99" s="1"/>
      <c r="E99" s="1"/>
      <c r="F99" s="1" t="s">
        <v>102</v>
      </c>
      <c r="G99" s="2">
        <f>+O98</f>
        <v>0</v>
      </c>
      <c r="H99" s="21">
        <v>2</v>
      </c>
      <c r="I99" s="11" t="str">
        <f t="shared" si="20"/>
        <v>Demand</v>
      </c>
      <c r="J99" s="11">
        <f t="shared" si="21"/>
        <v>0</v>
      </c>
      <c r="K99" s="11">
        <f t="shared" si="22"/>
        <v>0</v>
      </c>
      <c r="L99" s="11">
        <f t="shared" si="23"/>
        <v>0</v>
      </c>
      <c r="M99" s="2">
        <f t="shared" si="26"/>
        <v>0</v>
      </c>
      <c r="N99" s="2" t="s">
        <v>486</v>
      </c>
      <c r="O99" s="158">
        <v>412.44765735378132</v>
      </c>
    </row>
    <row r="100" spans="1:15">
      <c r="A100" s="1">
        <f t="shared" si="25"/>
        <v>89</v>
      </c>
      <c r="B100" s="1"/>
      <c r="C100" s="3">
        <v>8650</v>
      </c>
      <c r="D100" s="1"/>
      <c r="E100" s="1"/>
      <c r="F100" s="1" t="s">
        <v>84</v>
      </c>
      <c r="G100" s="2">
        <f>+O99</f>
        <v>412.44765735378132</v>
      </c>
      <c r="H100" s="21">
        <v>2</v>
      </c>
      <c r="I100" s="11" t="str">
        <f t="shared" si="20"/>
        <v>Demand</v>
      </c>
      <c r="J100" s="11">
        <f t="shared" si="21"/>
        <v>0</v>
      </c>
      <c r="K100" s="11">
        <f t="shared" si="22"/>
        <v>412.44765735378132</v>
      </c>
      <c r="L100" s="11">
        <f t="shared" si="23"/>
        <v>0</v>
      </c>
      <c r="M100" s="2">
        <f t="shared" si="26"/>
        <v>0</v>
      </c>
      <c r="N100" s="2" t="s">
        <v>487</v>
      </c>
      <c r="O100" s="158">
        <v>0</v>
      </c>
    </row>
    <row r="101" spans="1:15">
      <c r="A101" s="1">
        <f t="shared" si="25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0"/>
        <v>Demand</v>
      </c>
      <c r="J101" s="11">
        <f t="shared" si="21"/>
        <v>0</v>
      </c>
      <c r="K101" s="11">
        <f t="shared" si="22"/>
        <v>0</v>
      </c>
      <c r="L101" s="11">
        <f t="shared" si="23"/>
        <v>0</v>
      </c>
      <c r="M101" s="2">
        <f t="shared" si="26"/>
        <v>0</v>
      </c>
      <c r="N101" s="2"/>
      <c r="O101" s="158"/>
    </row>
    <row r="102" spans="1:15">
      <c r="A102" s="1">
        <f t="shared" si="25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0"/>
        <v>Demand</v>
      </c>
      <c r="J102" s="11">
        <f t="shared" si="21"/>
        <v>0</v>
      </c>
      <c r="K102" s="11">
        <f t="shared" si="22"/>
        <v>0</v>
      </c>
      <c r="L102" s="11">
        <f t="shared" si="23"/>
        <v>0</v>
      </c>
      <c r="M102" s="2">
        <f t="shared" si="26"/>
        <v>0</v>
      </c>
      <c r="N102" s="2"/>
    </row>
    <row r="103" spans="1:15">
      <c r="A103" s="1">
        <f t="shared" si="25"/>
        <v>92</v>
      </c>
      <c r="B103" s="1"/>
      <c r="C103" s="3"/>
      <c r="D103" s="1" t="s">
        <v>70</v>
      </c>
      <c r="E103" s="1"/>
      <c r="G103" s="2">
        <f>SUM(G83:G102)</f>
        <v>270672.87141031638</v>
      </c>
      <c r="H103" s="21"/>
      <c r="I103" s="11"/>
      <c r="J103" s="2">
        <f>SUM(J83:J102)</f>
        <v>0</v>
      </c>
      <c r="K103" s="2">
        <f>SUM(K83:K102)</f>
        <v>270672.87141031638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5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5"/>
        <v>94</v>
      </c>
      <c r="B105" s="1"/>
      <c r="C105" s="3"/>
      <c r="D105" s="1" t="s">
        <v>24</v>
      </c>
      <c r="E105" s="1"/>
      <c r="G105" s="2"/>
      <c r="H105" s="115"/>
      <c r="I105" s="1"/>
      <c r="J105" s="2"/>
      <c r="K105" s="2"/>
      <c r="L105" s="2"/>
      <c r="M105" s="1"/>
      <c r="N105" s="2"/>
    </row>
    <row r="106" spans="1:15">
      <c r="A106" s="1">
        <f t="shared" si="25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5"/>
        <v>96</v>
      </c>
      <c r="B107" s="1"/>
      <c r="C107" s="3">
        <v>8700</v>
      </c>
      <c r="D107" s="1"/>
      <c r="E107" s="1"/>
      <c r="F107" s="1" t="s">
        <v>405</v>
      </c>
      <c r="G107" s="2">
        <f t="shared" ref="G107:G118" si="27">+O107</f>
        <v>1207940.061616773</v>
      </c>
      <c r="H107" s="21">
        <v>10</v>
      </c>
      <c r="I107" s="11" t="str">
        <f t="shared" ref="I107:I129" si="28">VLOOKUP($H107,class,3)</f>
        <v>Composite of Accts. 871-879 &amp; 886-893</v>
      </c>
      <c r="J107" s="11">
        <f>$G107*VLOOKUP($H107,class,6)</f>
        <v>256437.45692065329</v>
      </c>
      <c r="K107" s="11">
        <f>$G107*VLOOKUP($H107,class,7)</f>
        <v>950630.80618602037</v>
      </c>
      <c r="L107" s="11">
        <f>$G107*VLOOKUP($H107,class,8)</f>
        <v>871.79851009953654</v>
      </c>
      <c r="M107" s="2">
        <f>SUM(J107:L107)-G107</f>
        <v>0</v>
      </c>
      <c r="N107" s="2" t="s">
        <v>405</v>
      </c>
      <c r="O107" s="158">
        <v>1207940.061616773</v>
      </c>
    </row>
    <row r="108" spans="1:15">
      <c r="A108" s="1">
        <f t="shared" si="25"/>
        <v>97</v>
      </c>
      <c r="B108" s="1"/>
      <c r="C108" s="3">
        <v>8710</v>
      </c>
      <c r="D108" s="1"/>
      <c r="E108" s="1"/>
      <c r="F108" s="1" t="s">
        <v>199</v>
      </c>
      <c r="G108" s="2">
        <f t="shared" si="27"/>
        <v>986.12287230336733</v>
      </c>
      <c r="H108" s="21">
        <v>3</v>
      </c>
      <c r="I108" s="11" t="str">
        <f t="shared" si="28"/>
        <v>Commodity</v>
      </c>
      <c r="J108" s="11">
        <f t="shared" ref="J108:J128" si="29">$G108*VLOOKUP($H108,class,6)</f>
        <v>0</v>
      </c>
      <c r="K108" s="11">
        <f t="shared" ref="K108:K128" si="30">$G108*VLOOKUP($H108,class,7)</f>
        <v>0</v>
      </c>
      <c r="L108" s="11">
        <f t="shared" ref="L108:L128" si="31">$G108*VLOOKUP($H108,class,8)</f>
        <v>986.12287230336733</v>
      </c>
      <c r="M108" s="2">
        <f>SUM(J108:L108)-G108</f>
        <v>0</v>
      </c>
      <c r="N108" s="2" t="s">
        <v>199</v>
      </c>
      <c r="O108" s="158">
        <v>986.12287230336733</v>
      </c>
    </row>
    <row r="109" spans="1:15">
      <c r="A109" s="1">
        <f t="shared" si="25"/>
        <v>98</v>
      </c>
      <c r="B109" s="1"/>
      <c r="C109" s="3">
        <v>8711</v>
      </c>
      <c r="D109" s="1"/>
      <c r="E109" s="1"/>
      <c r="F109" s="67" t="s">
        <v>413</v>
      </c>
      <c r="G109" s="2">
        <f t="shared" si="27"/>
        <v>2669.6805949620798</v>
      </c>
      <c r="H109" s="21">
        <v>3</v>
      </c>
      <c r="I109" s="11" t="str">
        <f t="shared" si="28"/>
        <v>Commodity</v>
      </c>
      <c r="J109" s="11">
        <f t="shared" si="29"/>
        <v>0</v>
      </c>
      <c r="K109" s="11">
        <f t="shared" si="30"/>
        <v>0</v>
      </c>
      <c r="L109" s="11">
        <f t="shared" si="31"/>
        <v>2669.6805949620798</v>
      </c>
      <c r="M109" s="2">
        <f>SUM(J109:L109)-G109</f>
        <v>0</v>
      </c>
      <c r="N109" s="2" t="s">
        <v>490</v>
      </c>
      <c r="O109" s="158">
        <v>2669.6805949620798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2">
        <f t="shared" si="27"/>
        <v>0</v>
      </c>
      <c r="H110" s="21">
        <v>3</v>
      </c>
      <c r="I110" s="11" t="str">
        <f t="shared" si="28"/>
        <v>Commodity</v>
      </c>
      <c r="J110" s="11">
        <f t="shared" si="29"/>
        <v>0</v>
      </c>
      <c r="K110" s="11">
        <f t="shared" si="30"/>
        <v>0</v>
      </c>
      <c r="L110" s="11">
        <f t="shared" si="31"/>
        <v>0</v>
      </c>
      <c r="M110" s="2">
        <f>SUM(J110:L110)-G110</f>
        <v>0</v>
      </c>
      <c r="N110" s="2" t="s">
        <v>406</v>
      </c>
      <c r="O110" s="158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27"/>
        <v>3444977.8442807291</v>
      </c>
      <c r="H111" s="21">
        <v>12</v>
      </c>
      <c r="I111" s="11" t="str">
        <f t="shared" si="28"/>
        <v>Composite of Accts. 374-379</v>
      </c>
      <c r="J111" s="11">
        <f t="shared" si="29"/>
        <v>0</v>
      </c>
      <c r="K111" s="11">
        <f t="shared" si="30"/>
        <v>3444977.8442807291</v>
      </c>
      <c r="L111" s="11">
        <f t="shared" si="31"/>
        <v>0</v>
      </c>
      <c r="M111" s="2">
        <f t="shared" ref="M111:M118" si="32">SUM(J111:L111)-G111</f>
        <v>0</v>
      </c>
      <c r="N111" s="2" t="s">
        <v>63</v>
      </c>
      <c r="O111" s="158">
        <v>3444977.8442807291</v>
      </c>
    </row>
    <row r="112" spans="1:15">
      <c r="A112" s="1">
        <f t="shared" si="25"/>
        <v>100</v>
      </c>
      <c r="B112" s="1"/>
      <c r="C112" s="3">
        <v>8750</v>
      </c>
      <c r="D112" s="1"/>
      <c r="E112" s="1"/>
      <c r="F112" s="1" t="s">
        <v>407</v>
      </c>
      <c r="G112" s="2">
        <f t="shared" si="27"/>
        <v>484493.92707599961</v>
      </c>
      <c r="H112" s="21">
        <v>12</v>
      </c>
      <c r="I112" s="11" t="str">
        <f t="shared" si="28"/>
        <v>Composite of Accts. 374-379</v>
      </c>
      <c r="J112" s="11">
        <f t="shared" si="29"/>
        <v>0</v>
      </c>
      <c r="K112" s="11">
        <f t="shared" si="30"/>
        <v>484493.92707599961</v>
      </c>
      <c r="L112" s="11">
        <f t="shared" si="31"/>
        <v>0</v>
      </c>
      <c r="M112" s="2">
        <f t="shared" si="32"/>
        <v>0</v>
      </c>
      <c r="N112" s="2" t="s">
        <v>407</v>
      </c>
      <c r="O112" s="158">
        <v>484493.92707599961</v>
      </c>
    </row>
    <row r="113" spans="1:15">
      <c r="A113" s="1">
        <f t="shared" si="25"/>
        <v>101</v>
      </c>
      <c r="B113" s="1"/>
      <c r="C113" s="3">
        <v>8760</v>
      </c>
      <c r="D113" s="1"/>
      <c r="E113" s="1"/>
      <c r="F113" s="1" t="s">
        <v>408</v>
      </c>
      <c r="G113" s="2">
        <f t="shared" si="27"/>
        <v>30793.343437887364</v>
      </c>
      <c r="H113" s="21">
        <v>1</v>
      </c>
      <c r="I113" s="11" t="str">
        <f t="shared" si="28"/>
        <v>Customer</v>
      </c>
      <c r="J113" s="11">
        <f t="shared" si="29"/>
        <v>30793.343437887364</v>
      </c>
      <c r="K113" s="11">
        <f t="shared" si="30"/>
        <v>0</v>
      </c>
      <c r="L113" s="11">
        <f t="shared" si="31"/>
        <v>0</v>
      </c>
      <c r="M113" s="2">
        <f t="shared" si="32"/>
        <v>0</v>
      </c>
      <c r="N113" s="2" t="s">
        <v>408</v>
      </c>
      <c r="O113" s="158">
        <v>30793.343437887364</v>
      </c>
    </row>
    <row r="114" spans="1:15">
      <c r="A114" s="1">
        <f t="shared" si="25"/>
        <v>102</v>
      </c>
      <c r="B114" s="1"/>
      <c r="C114" s="3">
        <v>8770</v>
      </c>
      <c r="D114" s="1"/>
      <c r="E114" s="1"/>
      <c r="F114" s="1" t="s">
        <v>409</v>
      </c>
      <c r="G114" s="2">
        <f t="shared" si="27"/>
        <v>22312.907654589118</v>
      </c>
      <c r="H114" s="21">
        <v>12</v>
      </c>
      <c r="I114" s="11" t="str">
        <f t="shared" si="28"/>
        <v>Composite of Accts. 374-379</v>
      </c>
      <c r="J114" s="11">
        <f t="shared" si="29"/>
        <v>0</v>
      </c>
      <c r="K114" s="11">
        <f t="shared" si="30"/>
        <v>22312.907654589118</v>
      </c>
      <c r="L114" s="11">
        <f t="shared" si="31"/>
        <v>0</v>
      </c>
      <c r="M114" s="2">
        <f t="shared" si="32"/>
        <v>0</v>
      </c>
      <c r="N114" s="2" t="s">
        <v>409</v>
      </c>
      <c r="O114" s="158">
        <v>22312.907654589118</v>
      </c>
    </row>
    <row r="115" spans="1:15">
      <c r="A115" s="1">
        <f t="shared" si="25"/>
        <v>103</v>
      </c>
      <c r="B115" s="1"/>
      <c r="C115" s="3">
        <v>8780</v>
      </c>
      <c r="D115" s="1"/>
      <c r="E115" s="1"/>
      <c r="F115" s="1" t="s">
        <v>410</v>
      </c>
      <c r="G115" s="2">
        <f t="shared" si="27"/>
        <v>940679.24685626116</v>
      </c>
      <c r="H115" s="21">
        <v>1</v>
      </c>
      <c r="I115" s="11" t="str">
        <f t="shared" si="28"/>
        <v>Customer</v>
      </c>
      <c r="J115" s="11">
        <f t="shared" si="29"/>
        <v>940679.24685626116</v>
      </c>
      <c r="K115" s="11">
        <f t="shared" si="30"/>
        <v>0</v>
      </c>
      <c r="L115" s="11">
        <f t="shared" si="31"/>
        <v>0</v>
      </c>
      <c r="M115" s="2">
        <f t="shared" si="32"/>
        <v>0</v>
      </c>
      <c r="N115" s="2" t="s">
        <v>410</v>
      </c>
      <c r="O115" s="158">
        <v>940679.24685626116</v>
      </c>
    </row>
    <row r="116" spans="1:15">
      <c r="A116" s="1">
        <f t="shared" si="25"/>
        <v>104</v>
      </c>
      <c r="B116" s="1"/>
      <c r="C116" s="3">
        <v>8790</v>
      </c>
      <c r="D116" s="1"/>
      <c r="E116" s="1"/>
      <c r="F116" s="1" t="s">
        <v>411</v>
      </c>
      <c r="G116" s="2">
        <f t="shared" si="27"/>
        <v>4184.3139723859586</v>
      </c>
      <c r="H116" s="21">
        <v>1</v>
      </c>
      <c r="I116" s="11" t="str">
        <f t="shared" si="28"/>
        <v>Customer</v>
      </c>
      <c r="J116" s="11">
        <f t="shared" si="29"/>
        <v>4184.3139723859586</v>
      </c>
      <c r="K116" s="11">
        <f t="shared" si="30"/>
        <v>0</v>
      </c>
      <c r="L116" s="11">
        <f t="shared" si="31"/>
        <v>0</v>
      </c>
      <c r="M116" s="2">
        <f t="shared" si="32"/>
        <v>0</v>
      </c>
      <c r="N116" s="2" t="s">
        <v>411</v>
      </c>
      <c r="O116" s="158">
        <v>4184.3139723859586</v>
      </c>
    </row>
    <row r="117" spans="1:15">
      <c r="A117" s="1">
        <f t="shared" si="25"/>
        <v>105</v>
      </c>
      <c r="B117" s="1"/>
      <c r="C117" s="3">
        <v>8800</v>
      </c>
      <c r="D117" s="1"/>
      <c r="E117" s="1"/>
      <c r="F117" s="1" t="s">
        <v>412</v>
      </c>
      <c r="G117" s="2">
        <f t="shared" si="27"/>
        <v>145790.61195528042</v>
      </c>
      <c r="H117" s="21">
        <v>10</v>
      </c>
      <c r="I117" s="11" t="str">
        <f t="shared" si="28"/>
        <v>Composite of Accts. 871-879 &amp; 886-893</v>
      </c>
      <c r="J117" s="11">
        <f t="shared" si="29"/>
        <v>30950.355038873538</v>
      </c>
      <c r="K117" s="11">
        <f t="shared" si="30"/>
        <v>114735.03643210654</v>
      </c>
      <c r="L117" s="11">
        <f t="shared" si="31"/>
        <v>105.22048430035139</v>
      </c>
      <c r="M117" s="2">
        <f t="shared" si="32"/>
        <v>0</v>
      </c>
      <c r="N117" s="2" t="s">
        <v>412</v>
      </c>
      <c r="O117" s="158">
        <v>145790.61195528042</v>
      </c>
    </row>
    <row r="118" spans="1:15">
      <c r="A118" s="1">
        <f t="shared" si="25"/>
        <v>106</v>
      </c>
      <c r="B118" s="1"/>
      <c r="C118" s="3">
        <v>8810</v>
      </c>
      <c r="D118" s="1"/>
      <c r="E118" s="1"/>
      <c r="F118" s="1" t="s">
        <v>99</v>
      </c>
      <c r="G118" s="2">
        <f t="shared" si="27"/>
        <v>344254.54247830564</v>
      </c>
      <c r="H118" s="21">
        <v>10</v>
      </c>
      <c r="I118" s="11" t="str">
        <f t="shared" si="28"/>
        <v>Composite of Accts. 871-879 &amp; 886-893</v>
      </c>
      <c r="J118" s="11">
        <f t="shared" si="29"/>
        <v>73082.897249356276</v>
      </c>
      <c r="K118" s="11">
        <f t="shared" si="30"/>
        <v>270923.18869806337</v>
      </c>
      <c r="L118" s="11">
        <f t="shared" si="31"/>
        <v>248.45653088604965</v>
      </c>
      <c r="M118" s="2">
        <f t="shared" si="32"/>
        <v>0</v>
      </c>
      <c r="N118" s="2" t="s">
        <v>99</v>
      </c>
      <c r="O118" s="158">
        <v>344254.54247830564</v>
      </c>
    </row>
    <row r="119" spans="1:15">
      <c r="A119" s="1">
        <f t="shared" si="25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5"/>
        <v>108</v>
      </c>
      <c r="B120" s="1"/>
      <c r="C120" s="3">
        <v>8850</v>
      </c>
      <c r="D120" s="1"/>
      <c r="E120" s="1"/>
      <c r="F120" s="1" t="s">
        <v>200</v>
      </c>
      <c r="G120" s="2">
        <f>+O120</f>
        <v>1398.5321008175843</v>
      </c>
      <c r="H120" s="21">
        <v>10</v>
      </c>
      <c r="I120" s="11" t="str">
        <f t="shared" si="28"/>
        <v>Composite of Accts. 871-879 &amp; 886-893</v>
      </c>
      <c r="J120" s="11">
        <f>$G120*VLOOKUP($H120,class,6)</f>
        <v>296.89885015945407</v>
      </c>
      <c r="K120" s="11">
        <f>$G120*VLOOKUP($H120,class,7)</f>
        <v>1100.6238974289749</v>
      </c>
      <c r="L120" s="11">
        <f>$G120*VLOOKUP($H120,class,8)</f>
        <v>1.0093532291554679</v>
      </c>
      <c r="M120" s="2">
        <f t="shared" ref="M120:M130" si="33">SUM(J120:L120)-G120</f>
        <v>0</v>
      </c>
      <c r="N120" s="2" t="s">
        <v>405</v>
      </c>
      <c r="O120" s="158">
        <v>1398.5321008175843</v>
      </c>
    </row>
    <row r="121" spans="1:15">
      <c r="A121" s="1">
        <f t="shared" si="25"/>
        <v>109</v>
      </c>
      <c r="B121" s="1"/>
      <c r="C121" s="3">
        <v>8860</v>
      </c>
      <c r="D121" s="1"/>
      <c r="E121" s="1"/>
      <c r="F121" s="1" t="s">
        <v>201</v>
      </c>
      <c r="G121" s="2">
        <f>+O121</f>
        <v>308.86009704748483</v>
      </c>
      <c r="H121" s="21">
        <v>12</v>
      </c>
      <c r="I121" s="11" t="str">
        <f t="shared" si="28"/>
        <v>Composite of Accts. 374-379</v>
      </c>
      <c r="J121" s="11">
        <f t="shared" si="29"/>
        <v>0</v>
      </c>
      <c r="K121" s="11">
        <f t="shared" si="30"/>
        <v>308.86009704748483</v>
      </c>
      <c r="L121" s="11">
        <f t="shared" si="31"/>
        <v>0</v>
      </c>
      <c r="M121" s="2">
        <f t="shared" si="33"/>
        <v>0</v>
      </c>
      <c r="N121" s="2" t="s">
        <v>81</v>
      </c>
      <c r="O121" s="158">
        <v>308.86009704748483</v>
      </c>
    </row>
    <row r="122" spans="1:15">
      <c r="A122" s="1">
        <f t="shared" si="25"/>
        <v>110</v>
      </c>
      <c r="B122" s="1"/>
      <c r="C122" s="3">
        <v>8870</v>
      </c>
      <c r="D122" s="1"/>
      <c r="E122" s="1"/>
      <c r="F122" s="1" t="s">
        <v>202</v>
      </c>
      <c r="G122" s="2">
        <f>+O122</f>
        <v>30023.101548851871</v>
      </c>
      <c r="H122" s="21">
        <v>12</v>
      </c>
      <c r="I122" s="11" t="str">
        <f t="shared" si="28"/>
        <v>Composite of Accts. 374-379</v>
      </c>
      <c r="J122" s="11">
        <f t="shared" si="29"/>
        <v>0</v>
      </c>
      <c r="K122" s="11">
        <f t="shared" si="30"/>
        <v>30023.101548851871</v>
      </c>
      <c r="L122" s="11">
        <f t="shared" si="31"/>
        <v>0</v>
      </c>
      <c r="M122" s="2">
        <f t="shared" si="33"/>
        <v>0</v>
      </c>
      <c r="N122" s="2" t="s">
        <v>62</v>
      </c>
      <c r="O122" s="158">
        <v>30023.101548851871</v>
      </c>
    </row>
    <row r="123" spans="1:15">
      <c r="A123" s="1">
        <f t="shared" si="25"/>
        <v>111</v>
      </c>
      <c r="B123" s="1"/>
      <c r="C123" s="3">
        <v>8890</v>
      </c>
      <c r="D123" s="1"/>
      <c r="E123" s="1"/>
      <c r="F123" s="1" t="s">
        <v>203</v>
      </c>
      <c r="G123" s="2">
        <v>0</v>
      </c>
      <c r="H123" s="21">
        <v>3</v>
      </c>
      <c r="I123" s="11" t="str">
        <f t="shared" si="28"/>
        <v>Commodity</v>
      </c>
      <c r="J123" s="11">
        <f t="shared" si="29"/>
        <v>0</v>
      </c>
      <c r="K123" s="11">
        <f t="shared" si="30"/>
        <v>0</v>
      </c>
      <c r="L123" s="11">
        <f t="shared" si="31"/>
        <v>0</v>
      </c>
      <c r="M123" s="2">
        <f t="shared" si="33"/>
        <v>0</v>
      </c>
      <c r="N123" s="2" t="s">
        <v>407</v>
      </c>
      <c r="O123" s="158">
        <v>37.649089638392894</v>
      </c>
    </row>
    <row r="124" spans="1:15">
      <c r="A124" s="1">
        <f t="shared" si="25"/>
        <v>112</v>
      </c>
      <c r="B124" s="1"/>
      <c r="C124" s="3">
        <v>8900</v>
      </c>
      <c r="D124" s="1"/>
      <c r="E124" s="1"/>
      <c r="F124" s="1" t="s">
        <v>204</v>
      </c>
      <c r="G124" s="2">
        <f t="shared" ref="G124:G129" si="34">+O123</f>
        <v>37.649089638392894</v>
      </c>
      <c r="H124" s="21">
        <v>12</v>
      </c>
      <c r="I124" s="11" t="str">
        <f t="shared" si="28"/>
        <v>Composite of Accts. 374-379</v>
      </c>
      <c r="J124" s="11">
        <f t="shared" si="29"/>
        <v>0</v>
      </c>
      <c r="K124" s="11">
        <f t="shared" si="30"/>
        <v>37.649089638392894</v>
      </c>
      <c r="L124" s="11">
        <f t="shared" si="31"/>
        <v>0</v>
      </c>
      <c r="M124" s="2">
        <f t="shared" si="33"/>
        <v>0</v>
      </c>
      <c r="N124" s="2" t="s">
        <v>408</v>
      </c>
      <c r="O124" s="158">
        <v>9170.0186946386402</v>
      </c>
    </row>
    <row r="125" spans="1:15">
      <c r="A125" s="1">
        <f t="shared" si="25"/>
        <v>113</v>
      </c>
      <c r="B125" s="1"/>
      <c r="C125" s="3">
        <v>8910</v>
      </c>
      <c r="D125" s="1"/>
      <c r="E125" s="1"/>
      <c r="F125" s="1" t="s">
        <v>205</v>
      </c>
      <c r="G125" s="2">
        <f t="shared" si="34"/>
        <v>9170.0186946386402</v>
      </c>
      <c r="H125" s="21">
        <v>1</v>
      </c>
      <c r="I125" s="11" t="str">
        <f t="shared" si="28"/>
        <v>Customer</v>
      </c>
      <c r="J125" s="11">
        <f t="shared" si="29"/>
        <v>9170.0186946386402</v>
      </c>
      <c r="K125" s="11">
        <f t="shared" si="30"/>
        <v>0</v>
      </c>
      <c r="L125" s="11">
        <f t="shared" si="31"/>
        <v>0</v>
      </c>
      <c r="M125" s="2">
        <f t="shared" si="33"/>
        <v>0</v>
      </c>
      <c r="N125" s="2" t="s">
        <v>409</v>
      </c>
      <c r="O125" s="158">
        <v>4224.8530064507568</v>
      </c>
    </row>
    <row r="126" spans="1:15">
      <c r="A126" s="1">
        <f t="shared" si="25"/>
        <v>114</v>
      </c>
      <c r="B126" s="1"/>
      <c r="C126" s="3">
        <v>8920</v>
      </c>
      <c r="D126" s="1"/>
      <c r="E126" s="1"/>
      <c r="F126" s="1" t="s">
        <v>206</v>
      </c>
      <c r="G126" s="2">
        <f t="shared" si="34"/>
        <v>4224.8530064507568</v>
      </c>
      <c r="H126" s="21">
        <v>12</v>
      </c>
      <c r="I126" s="11" t="str">
        <f t="shared" si="28"/>
        <v>Composite of Accts. 374-379</v>
      </c>
      <c r="J126" s="11">
        <f t="shared" si="29"/>
        <v>0</v>
      </c>
      <c r="K126" s="11">
        <f t="shared" si="30"/>
        <v>4224.8530064507568</v>
      </c>
      <c r="L126" s="11">
        <f t="shared" si="31"/>
        <v>0</v>
      </c>
      <c r="M126" s="2">
        <f t="shared" si="33"/>
        <v>0</v>
      </c>
      <c r="N126" s="2" t="s">
        <v>52</v>
      </c>
      <c r="O126" s="158">
        <v>106.28241897364295</v>
      </c>
    </row>
    <row r="127" spans="1:15">
      <c r="A127" s="1">
        <f t="shared" si="25"/>
        <v>115</v>
      </c>
      <c r="B127" s="1"/>
      <c r="C127" s="3">
        <v>8930</v>
      </c>
      <c r="D127" s="1"/>
      <c r="E127" s="1"/>
      <c r="F127" s="1" t="s">
        <v>207</v>
      </c>
      <c r="G127" s="2">
        <f t="shared" si="34"/>
        <v>106.28241897364295</v>
      </c>
      <c r="H127" s="21">
        <v>1</v>
      </c>
      <c r="I127" s="11" t="str">
        <f t="shared" si="28"/>
        <v>Customer</v>
      </c>
      <c r="J127" s="11">
        <f t="shared" si="29"/>
        <v>106.28241897364295</v>
      </c>
      <c r="K127" s="11">
        <f t="shared" si="30"/>
        <v>0</v>
      </c>
      <c r="L127" s="11">
        <f t="shared" si="31"/>
        <v>0</v>
      </c>
      <c r="M127" s="2">
        <f t="shared" si="33"/>
        <v>0</v>
      </c>
      <c r="N127" s="2" t="s">
        <v>491</v>
      </c>
      <c r="O127" s="158">
        <v>90412.683935747889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2">
        <f t="shared" si="34"/>
        <v>90412.683935747889</v>
      </c>
      <c r="H128" s="21">
        <v>1</v>
      </c>
      <c r="I128" s="11" t="str">
        <f t="shared" si="28"/>
        <v>Customer</v>
      </c>
      <c r="J128" s="11">
        <f t="shared" si="29"/>
        <v>90412.683935747889</v>
      </c>
      <c r="K128" s="11">
        <f t="shared" si="30"/>
        <v>0</v>
      </c>
      <c r="L128" s="11">
        <f t="shared" si="31"/>
        <v>0</v>
      </c>
      <c r="M128" s="2">
        <f t="shared" si="33"/>
        <v>0</v>
      </c>
      <c r="N128" s="2" t="s">
        <v>487</v>
      </c>
      <c r="O128" s="158">
        <v>10779.038586833656</v>
      </c>
    </row>
    <row r="129" spans="1:15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2">
        <f t="shared" si="34"/>
        <v>10779.038586833656</v>
      </c>
      <c r="H129" s="21">
        <v>10</v>
      </c>
      <c r="I129" s="11" t="str">
        <f t="shared" si="28"/>
        <v>Composite of Accts. 871-879 &amp; 886-893</v>
      </c>
      <c r="J129" s="11">
        <f>$G129*VLOOKUP($H129,class,6)</f>
        <v>2288.3165573277925</v>
      </c>
      <c r="K129" s="11">
        <f>$G129*VLOOKUP($H129,class,7)</f>
        <v>8482.9425460042348</v>
      </c>
      <c r="L129" s="11">
        <f>$G129*VLOOKUP($H129,class,8)</f>
        <v>7.7794835016311454</v>
      </c>
      <c r="M129" s="2">
        <f t="shared" si="33"/>
        <v>0</v>
      </c>
      <c r="N129" s="2" t="s">
        <v>492</v>
      </c>
      <c r="O129" s="158">
        <v>0</v>
      </c>
    </row>
    <row r="130" spans="1:15">
      <c r="A130" s="1">
        <f t="shared" si="25"/>
        <v>118</v>
      </c>
      <c r="B130" s="1"/>
      <c r="C130" s="3"/>
      <c r="D130" s="1" t="s">
        <v>25</v>
      </c>
      <c r="E130" s="1"/>
      <c r="G130" s="2">
        <f>SUM(G105:G129)</f>
        <v>6775543.6222744752</v>
      </c>
      <c r="H130" s="21"/>
      <c r="I130" s="1"/>
      <c r="J130" s="2">
        <f>SUM(J105:J129)</f>
        <v>1438401.8139322656</v>
      </c>
      <c r="K130" s="2">
        <f>SUM(K105:K129)</f>
        <v>5332251.7405129299</v>
      </c>
      <c r="L130" s="2">
        <f>SUM(L105:L129)</f>
        <v>4890.0678292821713</v>
      </c>
      <c r="M130" s="2">
        <f t="shared" si="33"/>
        <v>0</v>
      </c>
      <c r="N130" s="2"/>
      <c r="O130" s="158"/>
    </row>
    <row r="131" spans="1:15">
      <c r="A131" s="1">
        <f t="shared" si="25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5"/>
        <v>120</v>
      </c>
      <c r="B132" s="1"/>
      <c r="C132" s="3"/>
      <c r="D132" s="1" t="s">
        <v>219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5"/>
        <v>121</v>
      </c>
      <c r="B133" s="1"/>
      <c r="C133" s="3">
        <v>9010</v>
      </c>
      <c r="D133" s="1"/>
      <c r="E133" s="1" t="s">
        <v>123</v>
      </c>
      <c r="G133" s="2">
        <f>+O133</f>
        <v>421.11141508071182</v>
      </c>
      <c r="H133" s="21">
        <v>1</v>
      </c>
      <c r="I133" s="11" t="str">
        <f>VLOOKUP($H133,class,3)</f>
        <v>Customer</v>
      </c>
      <c r="J133" s="11">
        <f t="shared" ref="J133:J170" si="35">$G133*VLOOKUP($H133,class,6)</f>
        <v>421.11141508071182</v>
      </c>
      <c r="K133" s="11">
        <f t="shared" ref="K133:K170" si="36">$G133*VLOOKUP($H133,class,7)</f>
        <v>0</v>
      </c>
      <c r="L133" s="11">
        <f t="shared" ref="L133:L170" si="37">$G133*VLOOKUP($H133,class,8)</f>
        <v>0</v>
      </c>
      <c r="M133" s="2">
        <f t="shared" ref="M133:M138" si="38">SUM(J133:L133)-G133</f>
        <v>0</v>
      </c>
      <c r="N133" s="2" t="s">
        <v>123</v>
      </c>
      <c r="O133" s="158">
        <v>421.11141508071182</v>
      </c>
    </row>
    <row r="134" spans="1:15">
      <c r="A134" s="1">
        <f t="shared" si="25"/>
        <v>122</v>
      </c>
      <c r="B134" s="1"/>
      <c r="C134" s="3">
        <v>9020</v>
      </c>
      <c r="D134" s="1"/>
      <c r="E134" s="1" t="s">
        <v>216</v>
      </c>
      <c r="G134" s="2">
        <f>+O134</f>
        <v>1251833.2497718523</v>
      </c>
      <c r="H134" s="21">
        <v>1</v>
      </c>
      <c r="I134" s="11" t="str">
        <f>VLOOKUP($H134,class,3)</f>
        <v>Customer</v>
      </c>
      <c r="J134" s="11">
        <f t="shared" si="35"/>
        <v>1251833.2497718523</v>
      </c>
      <c r="K134" s="11">
        <f t="shared" si="36"/>
        <v>0</v>
      </c>
      <c r="L134" s="11">
        <f t="shared" si="37"/>
        <v>0</v>
      </c>
      <c r="M134" s="2">
        <f t="shared" si="38"/>
        <v>0</v>
      </c>
      <c r="N134" s="2" t="s">
        <v>493</v>
      </c>
      <c r="O134" s="158">
        <v>1251833.2497718523</v>
      </c>
    </row>
    <row r="135" spans="1:15">
      <c r="A135" s="1">
        <f t="shared" si="25"/>
        <v>123</v>
      </c>
      <c r="B135" s="1"/>
      <c r="C135" s="3">
        <v>9030</v>
      </c>
      <c r="D135" s="1"/>
      <c r="E135" s="1" t="s">
        <v>217</v>
      </c>
      <c r="G135" s="2">
        <f>+O135</f>
        <v>1762399.2143104097</v>
      </c>
      <c r="H135" s="21">
        <v>1</v>
      </c>
      <c r="I135" s="11" t="str">
        <f>VLOOKUP($H135,class,3)</f>
        <v>Customer</v>
      </c>
      <c r="J135" s="11">
        <f t="shared" si="35"/>
        <v>1762399.2143104097</v>
      </c>
      <c r="K135" s="11">
        <f t="shared" si="36"/>
        <v>0</v>
      </c>
      <c r="L135" s="11">
        <f t="shared" si="37"/>
        <v>0</v>
      </c>
      <c r="M135" s="2">
        <f t="shared" si="38"/>
        <v>0</v>
      </c>
      <c r="N135" s="2" t="s">
        <v>494</v>
      </c>
      <c r="O135" s="158">
        <v>1762399.2143104097</v>
      </c>
    </row>
    <row r="136" spans="1:15">
      <c r="A136" s="1">
        <f t="shared" si="25"/>
        <v>124</v>
      </c>
      <c r="B136" s="1"/>
      <c r="C136" s="3">
        <v>9040</v>
      </c>
      <c r="D136" s="1"/>
      <c r="E136" s="1" t="s">
        <v>124</v>
      </c>
      <c r="G136" s="2">
        <f>+O136</f>
        <v>362112.25893361459</v>
      </c>
      <c r="H136" s="21">
        <v>1</v>
      </c>
      <c r="I136" s="11" t="str">
        <f>VLOOKUP($H136,class,3)</f>
        <v>Customer</v>
      </c>
      <c r="J136" s="11">
        <f t="shared" si="35"/>
        <v>362112.25893361459</v>
      </c>
      <c r="K136" s="11">
        <f t="shared" si="36"/>
        <v>0</v>
      </c>
      <c r="L136" s="11">
        <f t="shared" si="37"/>
        <v>0</v>
      </c>
      <c r="M136" s="2">
        <f t="shared" si="38"/>
        <v>0</v>
      </c>
      <c r="N136" s="2" t="s">
        <v>124</v>
      </c>
      <c r="O136" s="158">
        <v>362112.25893361459</v>
      </c>
    </row>
    <row r="137" spans="1:15">
      <c r="A137" s="1">
        <f t="shared" si="25"/>
        <v>125</v>
      </c>
      <c r="B137" s="1"/>
      <c r="C137" s="3">
        <v>9050</v>
      </c>
      <c r="D137" s="1"/>
      <c r="E137" s="1" t="s">
        <v>218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5"/>
        <v>0</v>
      </c>
      <c r="K137" s="11">
        <f t="shared" si="36"/>
        <v>0</v>
      </c>
      <c r="L137" s="11">
        <f t="shared" si="37"/>
        <v>0</v>
      </c>
      <c r="M137" s="2">
        <f t="shared" si="38"/>
        <v>0</v>
      </c>
      <c r="N137" s="2"/>
      <c r="O137" s="158"/>
    </row>
    <row r="138" spans="1:15">
      <c r="A138" s="1">
        <f t="shared" si="25"/>
        <v>126</v>
      </c>
      <c r="B138" s="1"/>
      <c r="C138" s="3"/>
      <c r="D138" s="1" t="s">
        <v>220</v>
      </c>
      <c r="E138" s="1"/>
      <c r="G138" s="2">
        <f>SUM(G133:G137)</f>
        <v>3376765.8344309572</v>
      </c>
      <c r="H138" s="21"/>
      <c r="I138" s="11"/>
      <c r="J138" s="2">
        <f>SUM(J133:J137)</f>
        <v>3376765.8344309572</v>
      </c>
      <c r="K138" s="2">
        <f>SUM(K133:K137)</f>
        <v>0</v>
      </c>
      <c r="L138" s="2">
        <f>SUM(L133:L137)</f>
        <v>0</v>
      </c>
      <c r="M138" s="2">
        <f t="shared" si="38"/>
        <v>0</v>
      </c>
      <c r="N138" s="2"/>
    </row>
    <row r="139" spans="1:15">
      <c r="A139" s="1">
        <f t="shared" si="25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5"/>
        <v>128</v>
      </c>
      <c r="B140" s="1"/>
      <c r="C140" s="3"/>
      <c r="D140" s="1" t="s">
        <v>225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5"/>
        <v>129</v>
      </c>
      <c r="B141" s="1"/>
      <c r="C141" s="3">
        <v>9070</v>
      </c>
      <c r="D141" s="1"/>
      <c r="E141" s="1" t="s">
        <v>123</v>
      </c>
      <c r="G141" s="2">
        <f>+O141</f>
        <v>0</v>
      </c>
      <c r="H141" s="21">
        <v>1</v>
      </c>
      <c r="I141" s="11" t="str">
        <f>VLOOKUP($H141,class,3)</f>
        <v>Customer</v>
      </c>
      <c r="J141" s="11">
        <f t="shared" si="35"/>
        <v>0</v>
      </c>
      <c r="K141" s="11">
        <f t="shared" si="36"/>
        <v>0</v>
      </c>
      <c r="L141" s="11">
        <f t="shared" si="37"/>
        <v>0</v>
      </c>
      <c r="M141" s="2">
        <f>SUM(J141:L141)-G141</f>
        <v>0</v>
      </c>
      <c r="N141" s="2" t="s">
        <v>123</v>
      </c>
      <c r="O141" s="158">
        <v>0</v>
      </c>
    </row>
    <row r="142" spans="1:15">
      <c r="A142" s="1">
        <f t="shared" si="25"/>
        <v>130</v>
      </c>
      <c r="B142" s="1"/>
      <c r="C142" s="3">
        <v>9080</v>
      </c>
      <c r="D142" s="1"/>
      <c r="E142" s="1" t="s">
        <v>221</v>
      </c>
      <c r="G142" s="2">
        <f>+O142</f>
        <v>0</v>
      </c>
      <c r="H142" s="21">
        <v>1</v>
      </c>
      <c r="I142" s="11" t="str">
        <f>VLOOKUP($H142,class,3)</f>
        <v>Customer</v>
      </c>
      <c r="J142" s="11">
        <f t="shared" si="35"/>
        <v>0</v>
      </c>
      <c r="K142" s="11">
        <f t="shared" si="36"/>
        <v>0</v>
      </c>
      <c r="L142" s="11">
        <f t="shared" si="37"/>
        <v>0</v>
      </c>
      <c r="M142" s="2">
        <f>SUM(J142:L142)-G142</f>
        <v>0</v>
      </c>
      <c r="N142" s="2" t="s">
        <v>221</v>
      </c>
      <c r="O142" s="158">
        <v>0</v>
      </c>
    </row>
    <row r="143" spans="1:15">
      <c r="A143" s="1">
        <f t="shared" si="25"/>
        <v>131</v>
      </c>
      <c r="B143" s="1"/>
      <c r="C143" s="3">
        <v>9090</v>
      </c>
      <c r="D143" s="1"/>
      <c r="E143" s="1" t="s">
        <v>222</v>
      </c>
      <c r="G143" s="2">
        <f>+O143</f>
        <v>133613.60616766004</v>
      </c>
      <c r="H143" s="21">
        <v>1</v>
      </c>
      <c r="I143" s="11" t="str">
        <f>VLOOKUP($H143,class,3)</f>
        <v>Customer</v>
      </c>
      <c r="J143" s="11">
        <f t="shared" si="35"/>
        <v>133613.60616766004</v>
      </c>
      <c r="K143" s="11">
        <f t="shared" si="36"/>
        <v>0</v>
      </c>
      <c r="L143" s="11">
        <f t="shared" si="37"/>
        <v>0</v>
      </c>
      <c r="M143" s="2">
        <f>SUM(J143:L143)-G143</f>
        <v>0</v>
      </c>
      <c r="N143" s="2" t="s">
        <v>222</v>
      </c>
      <c r="O143" s="158">
        <v>133613.60616766004</v>
      </c>
    </row>
    <row r="144" spans="1:15">
      <c r="A144" s="1">
        <f t="shared" si="25"/>
        <v>132</v>
      </c>
      <c r="B144" s="1"/>
      <c r="C144" s="3">
        <v>9100</v>
      </c>
      <c r="D144" s="1"/>
      <c r="E144" s="1" t="s">
        <v>223</v>
      </c>
      <c r="G144" s="2">
        <f>+O144</f>
        <v>0</v>
      </c>
      <c r="H144" s="21">
        <v>1</v>
      </c>
      <c r="I144" s="11" t="str">
        <f>VLOOKUP($H144,class,3)</f>
        <v>Customer</v>
      </c>
      <c r="J144" s="11">
        <f t="shared" si="35"/>
        <v>0</v>
      </c>
      <c r="K144" s="11">
        <f t="shared" si="36"/>
        <v>0</v>
      </c>
      <c r="L144" s="11">
        <f t="shared" si="37"/>
        <v>0</v>
      </c>
      <c r="M144" s="2">
        <f>SUM(J144:L144)-G144</f>
        <v>0</v>
      </c>
      <c r="N144" s="2" t="s">
        <v>495</v>
      </c>
      <c r="O144" s="158">
        <v>0</v>
      </c>
    </row>
    <row r="145" spans="1:17">
      <c r="A145" s="1">
        <f t="shared" si="25"/>
        <v>133</v>
      </c>
      <c r="B145" s="1"/>
      <c r="C145" s="3"/>
      <c r="D145" s="1" t="s">
        <v>224</v>
      </c>
      <c r="E145" s="1"/>
      <c r="G145" s="2">
        <f>SUM(G141:G144)</f>
        <v>133613.60616766004</v>
      </c>
      <c r="H145" s="21"/>
      <c r="I145" s="11"/>
      <c r="J145" s="2">
        <f>SUM(J141:J144)</f>
        <v>133613.60616766004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5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5"/>
        <v>135</v>
      </c>
      <c r="B147" s="1"/>
      <c r="C147" s="3"/>
      <c r="D147" s="1" t="s">
        <v>230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5"/>
        <v>136</v>
      </c>
      <c r="B148" s="1"/>
      <c r="C148" s="3">
        <v>9110</v>
      </c>
      <c r="D148" s="1"/>
      <c r="E148" s="1" t="s">
        <v>123</v>
      </c>
      <c r="G148" s="2">
        <f>+O148</f>
        <v>266961.66291167575</v>
      </c>
      <c r="H148" s="21">
        <v>1</v>
      </c>
      <c r="I148" s="11" t="str">
        <f>VLOOKUP($H148,class,3)</f>
        <v>Customer</v>
      </c>
      <c r="J148" s="11">
        <f t="shared" si="35"/>
        <v>266961.66291167575</v>
      </c>
      <c r="K148" s="11">
        <f t="shared" si="36"/>
        <v>0</v>
      </c>
      <c r="L148" s="11">
        <f t="shared" si="37"/>
        <v>0</v>
      </c>
      <c r="M148" s="2">
        <f>SUM(J148:L148)-G148</f>
        <v>0</v>
      </c>
      <c r="N148" s="2" t="s">
        <v>123</v>
      </c>
      <c r="O148" s="158">
        <v>266961.66291167575</v>
      </c>
    </row>
    <row r="149" spans="1:17">
      <c r="A149" s="1">
        <f t="shared" si="25"/>
        <v>137</v>
      </c>
      <c r="B149" s="1"/>
      <c r="C149" s="3">
        <v>9120</v>
      </c>
      <c r="D149" s="1"/>
      <c r="E149" s="1" t="s">
        <v>226</v>
      </c>
      <c r="G149" s="2">
        <f>+O149</f>
        <v>131289.94335798768</v>
      </c>
      <c r="H149" s="21">
        <v>1</v>
      </c>
      <c r="I149" s="11" t="str">
        <f>VLOOKUP($H149,class,3)</f>
        <v>Customer</v>
      </c>
      <c r="J149" s="11">
        <f t="shared" si="35"/>
        <v>131289.94335798768</v>
      </c>
      <c r="K149" s="11">
        <f t="shared" si="36"/>
        <v>0</v>
      </c>
      <c r="L149" s="11">
        <f t="shared" si="37"/>
        <v>0</v>
      </c>
      <c r="M149" s="2">
        <f>SUM(J149:L149)-G149</f>
        <v>0</v>
      </c>
      <c r="N149" s="2" t="s">
        <v>496</v>
      </c>
      <c r="O149" s="158">
        <v>131289.94335798768</v>
      </c>
    </row>
    <row r="150" spans="1:17">
      <c r="A150" s="1">
        <f t="shared" si="25"/>
        <v>138</v>
      </c>
      <c r="B150" s="1"/>
      <c r="C150" s="3">
        <v>9130</v>
      </c>
      <c r="D150" s="1"/>
      <c r="E150" s="1" t="s">
        <v>227</v>
      </c>
      <c r="G150" s="2">
        <f>+O150</f>
        <v>45483.023228428916</v>
      </c>
      <c r="H150" s="21">
        <v>1</v>
      </c>
      <c r="I150" s="11" t="str">
        <f>VLOOKUP($H150,class,3)</f>
        <v>Customer</v>
      </c>
      <c r="J150" s="11">
        <f t="shared" si="35"/>
        <v>45483.023228428916</v>
      </c>
      <c r="K150" s="11">
        <f t="shared" si="36"/>
        <v>0</v>
      </c>
      <c r="L150" s="11">
        <f t="shared" si="37"/>
        <v>0</v>
      </c>
      <c r="M150" s="2">
        <f>SUM(J150:L150)-G150</f>
        <v>0</v>
      </c>
      <c r="N150" s="2" t="s">
        <v>227</v>
      </c>
      <c r="O150" s="158">
        <v>45483.023228428916</v>
      </c>
    </row>
    <row r="151" spans="1:17">
      <c r="A151" s="1">
        <f t="shared" si="25"/>
        <v>139</v>
      </c>
      <c r="B151" s="1"/>
      <c r="C151" s="3">
        <v>9160</v>
      </c>
      <c r="D151" s="1"/>
      <c r="E151" s="1" t="s">
        <v>228</v>
      </c>
      <c r="G151" s="2">
        <f>+O151+O152</f>
        <v>-86665.388132007472</v>
      </c>
      <c r="H151" s="21">
        <v>1</v>
      </c>
      <c r="I151" s="11" t="str">
        <f>VLOOKUP($H151,class,3)</f>
        <v>Customer</v>
      </c>
      <c r="J151" s="11">
        <f t="shared" si="35"/>
        <v>-86665.388132007472</v>
      </c>
      <c r="K151" s="11">
        <f t="shared" si="36"/>
        <v>0</v>
      </c>
      <c r="L151" s="11">
        <f t="shared" si="37"/>
        <v>0</v>
      </c>
      <c r="M151" s="2">
        <f>SUM(J151:L151)-G151</f>
        <v>0</v>
      </c>
      <c r="N151" s="2" t="s">
        <v>228</v>
      </c>
      <c r="O151" s="158">
        <v>0</v>
      </c>
    </row>
    <row r="152" spans="1:17">
      <c r="A152" s="1">
        <f t="shared" si="25"/>
        <v>140</v>
      </c>
      <c r="B152" s="1"/>
      <c r="C152" s="3"/>
      <c r="D152" s="1" t="s">
        <v>229</v>
      </c>
      <c r="E152" s="1"/>
      <c r="G152" s="2">
        <f>SUM(G148:G151)</f>
        <v>357069.2413660849</v>
      </c>
      <c r="H152" s="21"/>
      <c r="I152" s="11"/>
      <c r="J152" s="2">
        <f>SUM(J148:J151)</f>
        <v>357069.2413660849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500</v>
      </c>
      <c r="O152" s="158">
        <v>-86665.388132007472</v>
      </c>
    </row>
    <row r="153" spans="1:17">
      <c r="A153" s="1">
        <f t="shared" si="25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5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5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5"/>
        <v>144</v>
      </c>
      <c r="B156" s="1"/>
      <c r="C156" s="3">
        <v>9200</v>
      </c>
      <c r="D156" s="1"/>
      <c r="F156" s="1" t="s">
        <v>209</v>
      </c>
      <c r="G156" s="89">
        <f>+O156+P156</f>
        <v>-1265185.3822494955</v>
      </c>
      <c r="H156" s="21">
        <v>17</v>
      </c>
      <c r="I156" s="11" t="str">
        <f t="shared" ref="I156:I170" si="39">VLOOKUP($H156,class,3)</f>
        <v>Composite of Accts. 870-902, 905-916, 924 &amp; 928-930.1</v>
      </c>
      <c r="J156" s="11">
        <f t="shared" si="35"/>
        <v>-486843.03048073675</v>
      </c>
      <c r="K156" s="11">
        <f t="shared" si="36"/>
        <v>-777621.29855096422</v>
      </c>
      <c r="L156" s="11">
        <f t="shared" si="37"/>
        <v>-721.05321779457483</v>
      </c>
      <c r="M156" s="2">
        <f>SUM(J156:L156)-G156</f>
        <v>0</v>
      </c>
      <c r="N156" s="2" t="s">
        <v>209</v>
      </c>
      <c r="O156" s="158">
        <v>142767.57962510464</v>
      </c>
      <c r="P156" s="158">
        <v>-1407952.9618746</v>
      </c>
      <c r="Q156" t="s">
        <v>504</v>
      </c>
    </row>
    <row r="157" spans="1:17">
      <c r="A157" s="1">
        <f t="shared" si="25"/>
        <v>145</v>
      </c>
      <c r="B157" s="1"/>
      <c r="C157" s="3">
        <v>9210</v>
      </c>
      <c r="D157" s="1"/>
      <c r="F157" s="1" t="s">
        <v>115</v>
      </c>
      <c r="G157" s="89">
        <f>+O157+P157</f>
        <v>3248.5906297654274</v>
      </c>
      <c r="H157" s="21">
        <v>17</v>
      </c>
      <c r="I157" s="11" t="str">
        <f t="shared" si="39"/>
        <v>Composite of Accts. 870-902, 905-916, 924 &amp; 928-930.1</v>
      </c>
      <c r="J157" s="11">
        <f t="shared" si="35"/>
        <v>1250.0568921957733</v>
      </c>
      <c r="K157" s="11">
        <f t="shared" si="36"/>
        <v>1996.6823039696826</v>
      </c>
      <c r="L157" s="11">
        <f t="shared" si="37"/>
        <v>1.8514335999716296</v>
      </c>
      <c r="M157" s="2">
        <f t="shared" ref="M157:M168" si="40">SUM(J157:L157)-G157</f>
        <v>0</v>
      </c>
      <c r="N157" s="2" t="s">
        <v>115</v>
      </c>
      <c r="O157" s="158">
        <v>3248.5906297654274</v>
      </c>
    </row>
    <row r="158" spans="1:17">
      <c r="A158" s="1">
        <f t="shared" si="25"/>
        <v>146</v>
      </c>
      <c r="B158" s="1"/>
      <c r="C158" s="3">
        <v>9220</v>
      </c>
      <c r="D158" s="1"/>
      <c r="F158" s="160" t="s">
        <v>210</v>
      </c>
      <c r="G158" s="89">
        <v>0</v>
      </c>
      <c r="H158" s="21">
        <v>1</v>
      </c>
      <c r="I158" s="11" t="str">
        <f t="shared" si="39"/>
        <v>Customer</v>
      </c>
      <c r="J158" s="11">
        <f t="shared" si="35"/>
        <v>0</v>
      </c>
      <c r="K158" s="11">
        <f t="shared" si="36"/>
        <v>0</v>
      </c>
      <c r="L158" s="11">
        <f t="shared" si="37"/>
        <v>0</v>
      </c>
      <c r="M158" s="2">
        <f t="shared" si="40"/>
        <v>0</v>
      </c>
      <c r="N158" s="2" t="s">
        <v>497</v>
      </c>
      <c r="O158" s="158">
        <v>14012400.830261085</v>
      </c>
    </row>
    <row r="159" spans="1:17">
      <c r="A159" s="1">
        <f t="shared" si="25"/>
        <v>147</v>
      </c>
      <c r="B159" s="1"/>
      <c r="C159" s="3">
        <v>9220</v>
      </c>
      <c r="D159" s="1"/>
      <c r="F159" s="160" t="s">
        <v>211</v>
      </c>
      <c r="G159" s="89">
        <f>+O158+P158</f>
        <v>14012400.830261085</v>
      </c>
      <c r="H159" s="21">
        <v>17</v>
      </c>
      <c r="I159" s="11" t="str">
        <f t="shared" si="39"/>
        <v>Composite of Accts. 870-902, 905-916, 924 &amp; 928-930.1</v>
      </c>
      <c r="J159" s="11">
        <f t="shared" si="35"/>
        <v>5391968.4658274269</v>
      </c>
      <c r="K159" s="11">
        <f t="shared" si="36"/>
        <v>8612446.4306334089</v>
      </c>
      <c r="L159" s="11">
        <f t="shared" si="37"/>
        <v>7985.9338002489449</v>
      </c>
      <c r="M159" s="2">
        <f>SUM(J159:L159)-G159</f>
        <v>0</v>
      </c>
      <c r="N159" s="2" t="s">
        <v>116</v>
      </c>
      <c r="O159" s="158">
        <v>69849.535966556228</v>
      </c>
    </row>
    <row r="160" spans="1:17">
      <c r="A160" s="1">
        <f t="shared" si="25"/>
        <v>148</v>
      </c>
      <c r="B160" s="1"/>
      <c r="C160" s="3">
        <v>9230</v>
      </c>
      <c r="D160" s="1"/>
      <c r="F160" s="1" t="s">
        <v>116</v>
      </c>
      <c r="G160" s="89">
        <f t="shared" ref="G160:G165" si="41">O159+P159</f>
        <v>69849.535966556228</v>
      </c>
      <c r="H160" s="21">
        <v>17</v>
      </c>
      <c r="I160" s="11" t="str">
        <f t="shared" si="39"/>
        <v>Composite of Accts. 870-902, 905-916, 924 &amp; 928-930.1</v>
      </c>
      <c r="J160" s="11">
        <f t="shared" si="35"/>
        <v>26878.084622799957</v>
      </c>
      <c r="K160" s="11">
        <f t="shared" si="36"/>
        <v>42931.642764415439</v>
      </c>
      <c r="L160" s="11">
        <f t="shared" si="37"/>
        <v>39.808579340834648</v>
      </c>
      <c r="M160" s="2">
        <f t="shared" si="40"/>
        <v>0</v>
      </c>
      <c r="N160" s="2" t="s">
        <v>111</v>
      </c>
      <c r="O160" s="158">
        <v>5559.6807405956506</v>
      </c>
    </row>
    <row r="161" spans="1:17">
      <c r="A161" s="1">
        <f t="shared" si="25"/>
        <v>149</v>
      </c>
      <c r="B161" s="1"/>
      <c r="C161" s="3">
        <v>9240</v>
      </c>
      <c r="D161" s="1"/>
      <c r="F161" s="1" t="s">
        <v>111</v>
      </c>
      <c r="G161" s="89">
        <f t="shared" si="41"/>
        <v>5559.6807405956506</v>
      </c>
      <c r="H161" s="21">
        <v>5.7</v>
      </c>
      <c r="I161" s="11" t="str">
        <f t="shared" si="39"/>
        <v>Net Plant</v>
      </c>
      <c r="J161" s="11">
        <f t="shared" si="35"/>
        <v>2158.9332021522696</v>
      </c>
      <c r="K161" s="11">
        <f t="shared" si="36"/>
        <v>3343.3582674717218</v>
      </c>
      <c r="L161" s="11">
        <f t="shared" si="37"/>
        <v>57.389270971659236</v>
      </c>
      <c r="M161" s="2">
        <f t="shared" si="40"/>
        <v>0</v>
      </c>
      <c r="N161" s="2" t="s">
        <v>112</v>
      </c>
      <c r="O161" s="158">
        <v>17941.386899079786</v>
      </c>
    </row>
    <row r="162" spans="1:17">
      <c r="A162" s="1">
        <f t="shared" si="25"/>
        <v>150</v>
      </c>
      <c r="B162" s="1"/>
      <c r="C162" s="3">
        <v>9250</v>
      </c>
      <c r="D162" s="1"/>
      <c r="F162" s="1" t="s">
        <v>112</v>
      </c>
      <c r="G162" s="89">
        <f t="shared" si="41"/>
        <v>17941.386899079786</v>
      </c>
      <c r="H162" s="21">
        <v>17</v>
      </c>
      <c r="I162" s="11" t="str">
        <f t="shared" si="39"/>
        <v>Composite of Accts. 870-902, 905-916, 924 &amp; 928-930.1</v>
      </c>
      <c r="J162" s="11">
        <f t="shared" si="35"/>
        <v>6903.8413591573681</v>
      </c>
      <c r="K162" s="11">
        <f t="shared" si="36"/>
        <v>11027.320402217872</v>
      </c>
      <c r="L162" s="11">
        <f t="shared" si="37"/>
        <v>10.225137704545327</v>
      </c>
      <c r="M162" s="2">
        <f t="shared" si="40"/>
        <v>0</v>
      </c>
      <c r="N162" s="2" t="s">
        <v>212</v>
      </c>
      <c r="O162" s="158">
        <v>1843199.3610297418</v>
      </c>
    </row>
    <row r="163" spans="1:17">
      <c r="A163" s="1">
        <f t="shared" si="25"/>
        <v>151</v>
      </c>
      <c r="B163" s="1"/>
      <c r="C163" s="3">
        <v>9260</v>
      </c>
      <c r="D163" s="1"/>
      <c r="F163" s="1" t="s">
        <v>212</v>
      </c>
      <c r="G163" s="89">
        <f t="shared" si="41"/>
        <v>1843199.3610297418</v>
      </c>
      <c r="H163" s="21">
        <v>17</v>
      </c>
      <c r="I163" s="11" t="str">
        <f t="shared" si="39"/>
        <v>Composite of Accts. 870-902, 905-916, 924 &amp; 928-930.1</v>
      </c>
      <c r="J163" s="11">
        <f t="shared" si="35"/>
        <v>709262.67035143415</v>
      </c>
      <c r="K163" s="11">
        <f t="shared" si="36"/>
        <v>1132886.2162980675</v>
      </c>
      <c r="L163" s="11">
        <f t="shared" si="37"/>
        <v>1050.4743802401213</v>
      </c>
      <c r="M163" s="2">
        <f>SUM(J163:L163)-G163</f>
        <v>0</v>
      </c>
      <c r="N163" s="2" t="s">
        <v>415</v>
      </c>
      <c r="O163" s="158">
        <v>1483.0356442416694</v>
      </c>
    </row>
    <row r="164" spans="1:17">
      <c r="A164" s="1">
        <f t="shared" si="25"/>
        <v>152</v>
      </c>
      <c r="B164" s="1"/>
      <c r="C164" s="3">
        <v>9270</v>
      </c>
      <c r="D164" s="1"/>
      <c r="F164" s="67" t="s">
        <v>415</v>
      </c>
      <c r="G164" s="89">
        <f t="shared" si="41"/>
        <v>1483.0356442416694</v>
      </c>
      <c r="H164" s="21">
        <v>1</v>
      </c>
      <c r="I164" s="11" t="str">
        <f t="shared" si="39"/>
        <v>Customer</v>
      </c>
      <c r="J164" s="11">
        <f t="shared" si="35"/>
        <v>1483.0356442416694</v>
      </c>
      <c r="K164" s="11">
        <f t="shared" si="36"/>
        <v>0</v>
      </c>
      <c r="L164" s="11">
        <f t="shared" si="37"/>
        <v>0</v>
      </c>
      <c r="M164" s="2">
        <f t="shared" si="40"/>
        <v>0</v>
      </c>
      <c r="N164" s="2" t="s">
        <v>498</v>
      </c>
      <c r="O164" s="158">
        <v>0</v>
      </c>
      <c r="P164" s="158">
        <v>156942.04</v>
      </c>
      <c r="Q164" t="s">
        <v>501</v>
      </c>
    </row>
    <row r="165" spans="1:17">
      <c r="A165" s="1">
        <f t="shared" si="25"/>
        <v>153</v>
      </c>
      <c r="B165" s="1"/>
      <c r="C165" s="3">
        <v>9280</v>
      </c>
      <c r="D165" s="1"/>
      <c r="F165" s="1" t="s">
        <v>213</v>
      </c>
      <c r="G165" s="89">
        <f t="shared" si="41"/>
        <v>156942.04</v>
      </c>
      <c r="H165" s="21">
        <v>1</v>
      </c>
      <c r="I165" s="11" t="str">
        <f t="shared" si="39"/>
        <v>Customer</v>
      </c>
      <c r="J165" s="11">
        <f t="shared" si="35"/>
        <v>156942.04</v>
      </c>
      <c r="K165" s="11">
        <f t="shared" si="36"/>
        <v>0</v>
      </c>
      <c r="L165" s="11">
        <f t="shared" si="37"/>
        <v>0</v>
      </c>
      <c r="M165" s="2">
        <f t="shared" si="40"/>
        <v>0</v>
      </c>
      <c r="N165" s="2" t="s">
        <v>215</v>
      </c>
      <c r="O165" s="158">
        <v>49700.901303923936</v>
      </c>
      <c r="P165" s="158">
        <v>-62528.0877800132</v>
      </c>
      <c r="Q165" t="s">
        <v>502</v>
      </c>
    </row>
    <row r="166" spans="1:17">
      <c r="A166" s="1">
        <f t="shared" si="25"/>
        <v>154</v>
      </c>
      <c r="B166" s="1"/>
      <c r="C166" s="21">
        <v>930.1</v>
      </c>
      <c r="D166" s="1"/>
      <c r="F166" s="1" t="s">
        <v>214</v>
      </c>
      <c r="G166" s="89">
        <v>0</v>
      </c>
      <c r="H166" s="21">
        <v>1</v>
      </c>
      <c r="I166" s="11" t="str">
        <f t="shared" si="39"/>
        <v>Customer</v>
      </c>
      <c r="J166" s="11">
        <f t="shared" si="35"/>
        <v>0</v>
      </c>
      <c r="K166" s="11">
        <f t="shared" si="36"/>
        <v>0</v>
      </c>
      <c r="L166" s="11">
        <f t="shared" si="37"/>
        <v>0</v>
      </c>
      <c r="M166" s="2">
        <f>SUM(J166:L166)-G166</f>
        <v>0</v>
      </c>
      <c r="N166" s="2" t="s">
        <v>499</v>
      </c>
      <c r="O166" s="158">
        <v>12770.835559908166</v>
      </c>
      <c r="P166" s="158">
        <v>0</v>
      </c>
      <c r="Q166" t="s">
        <v>503</v>
      </c>
    </row>
    <row r="167" spans="1:17">
      <c r="A167" s="1">
        <f t="shared" si="25"/>
        <v>155</v>
      </c>
      <c r="B167" s="1"/>
      <c r="C167" s="21">
        <v>930.2</v>
      </c>
      <c r="D167" s="1"/>
      <c r="F167" s="1" t="s">
        <v>215</v>
      </c>
      <c r="G167" s="89">
        <f>+O165+P165</f>
        <v>-12827.186476089264</v>
      </c>
      <c r="H167" s="21">
        <v>17</v>
      </c>
      <c r="I167" s="11" t="str">
        <f t="shared" si="39"/>
        <v>Composite of Accts. 870-902, 905-916, 924 &amp; 928-930.1</v>
      </c>
      <c r="J167" s="11">
        <f t="shared" si="35"/>
        <v>-4935.8982676969754</v>
      </c>
      <c r="K167" s="11">
        <f t="shared" si="36"/>
        <v>-7883.9777507995923</v>
      </c>
      <c r="L167" s="11">
        <f t="shared" si="37"/>
        <v>-7.3104575926971078</v>
      </c>
      <c r="M167" s="2">
        <f>SUM(J167:L167)-G167</f>
        <v>0</v>
      </c>
      <c r="N167" s="2"/>
    </row>
    <row r="168" spans="1:17">
      <c r="A168" s="1">
        <f t="shared" si="25"/>
        <v>156</v>
      </c>
      <c r="B168" s="1"/>
      <c r="C168" s="3">
        <v>9310</v>
      </c>
      <c r="D168" s="1"/>
      <c r="F168" s="1" t="s">
        <v>99</v>
      </c>
      <c r="G168" s="89">
        <f>+O166+P166</f>
        <v>12770.835559908166</v>
      </c>
      <c r="H168" s="21">
        <v>17</v>
      </c>
      <c r="I168" s="11" t="str">
        <f t="shared" si="39"/>
        <v>Composite of Accts. 870-902, 905-916, 924 &amp; 928-930.1</v>
      </c>
      <c r="J168" s="11">
        <f t="shared" si="35"/>
        <v>4914.2144487176611</v>
      </c>
      <c r="K168" s="11">
        <f t="shared" si="36"/>
        <v>7849.3427690569397</v>
      </c>
      <c r="L168" s="11">
        <f t="shared" si="37"/>
        <v>7.2783421335650953</v>
      </c>
      <c r="M168" s="2">
        <f t="shared" si="40"/>
        <v>0</v>
      </c>
      <c r="N168" s="2"/>
    </row>
    <row r="169" spans="1:17">
      <c r="A169" s="1">
        <f t="shared" si="25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5"/>
        <v>158</v>
      </c>
      <c r="B170" s="1"/>
      <c r="C170" s="3">
        <v>9320</v>
      </c>
      <c r="D170" s="1"/>
      <c r="F170" s="1" t="s">
        <v>117</v>
      </c>
      <c r="G170" s="159">
        <v>0</v>
      </c>
      <c r="H170" s="21">
        <v>17</v>
      </c>
      <c r="I170" s="11" t="str">
        <f t="shared" si="39"/>
        <v>Composite of Accts. 870-902, 905-916, 924 &amp; 928-930.1</v>
      </c>
      <c r="J170" s="11">
        <f t="shared" si="35"/>
        <v>0</v>
      </c>
      <c r="K170" s="11">
        <f t="shared" si="36"/>
        <v>0</v>
      </c>
      <c r="L170" s="11">
        <f t="shared" si="37"/>
        <v>0</v>
      </c>
      <c r="M170" s="2">
        <f>SUM(J170:L170)-G170</f>
        <v>0</v>
      </c>
      <c r="N170" s="2"/>
    </row>
    <row r="171" spans="1:17">
      <c r="A171" s="1">
        <f t="shared" si="25"/>
        <v>159</v>
      </c>
      <c r="B171" s="1"/>
      <c r="C171" s="3"/>
      <c r="D171" s="1" t="s">
        <v>32</v>
      </c>
      <c r="E171" s="1"/>
      <c r="G171" s="2">
        <f>SUM(G156:G170)</f>
        <v>14845382.728005391</v>
      </c>
      <c r="H171" s="21"/>
      <c r="I171" s="1"/>
      <c r="J171" s="2">
        <f>SUM(J156:J170)</f>
        <v>5809982.4135996923</v>
      </c>
      <c r="K171" s="2">
        <f>SUM(K156:K170)</f>
        <v>9026975.717136845</v>
      </c>
      <c r="L171" s="2">
        <f>SUM(L156:L170)</f>
        <v>8424.5972688523689</v>
      </c>
      <c r="M171" s="2">
        <f>SUM(J171:L171)-G171</f>
        <v>0</v>
      </c>
      <c r="N171" s="2"/>
    </row>
    <row r="172" spans="1:17">
      <c r="A172" s="1">
        <f t="shared" si="25"/>
        <v>160</v>
      </c>
      <c r="B172" s="1"/>
      <c r="C172" s="3"/>
      <c r="D172" s="1"/>
      <c r="E172" s="1"/>
      <c r="F172" s="1"/>
      <c r="G172" s="2"/>
      <c r="H172" s="117"/>
      <c r="I172" s="1"/>
      <c r="J172" s="2"/>
      <c r="K172" s="2"/>
      <c r="L172" s="2"/>
      <c r="M172" s="1"/>
      <c r="N172" s="2"/>
    </row>
    <row r="173" spans="1:17">
      <c r="A173" s="1">
        <f t="shared" si="25"/>
        <v>161</v>
      </c>
      <c r="B173" s="1"/>
      <c r="C173" s="3"/>
      <c r="D173" s="1" t="s">
        <v>33</v>
      </c>
      <c r="E173" s="1"/>
      <c r="G173" s="2">
        <f>G171+G152+G145+G138+G130+G103+G79+G53+G31</f>
        <v>104873146.47210157</v>
      </c>
      <c r="H173" s="116"/>
      <c r="I173" s="1"/>
      <c r="J173" s="2">
        <f>J171+J152+J145+J138+J130+J103+J79+J53+J31</f>
        <v>11115832.909496661</v>
      </c>
      <c r="K173" s="2">
        <f>K171+K152+K145+K138+K130+K103+K79+K53+K31</f>
        <v>14832390.991878914</v>
      </c>
      <c r="L173" s="2">
        <f>L171+L152+L145+L138+L130+L103+L79+L53+L31</f>
        <v>78924922.570725992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26164029.229292527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0"/>
      <c r="H178" s="130">
        <f>COUNTIFS(G14:G173,"&gt;0",H14:H173,"&lt;99")</f>
        <v>61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PHR-3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cp:lastPrinted>2017-09-25T17:48:04Z</cp:lastPrinted>
  <dcterms:created xsi:type="dcterms:W3CDTF">2001-11-07T18:05:37Z</dcterms:created>
  <dcterms:modified xsi:type="dcterms:W3CDTF">2017-09-25T17:49:29Z</dcterms:modified>
</cp:coreProperties>
</file>