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Cases\2017 Cases\2017-00327 Environmental Surcharge\Documents filed September 28, 2017\"/>
    </mc:Choice>
  </mc:AlternateContent>
  <bookViews>
    <workbookView xWindow="0" yWindow="60" windowWidth="13836" windowHeight="5760" tabRatio="972"/>
  </bookViews>
  <sheets>
    <sheet name="Summary" sheetId="1" r:id="rId1"/>
    <sheet name="ES-OSS Allocation" sheetId="2" r:id="rId2"/>
    <sheet name="May 2015" sheetId="24" r:id="rId3"/>
    <sheet name="June 2015" sheetId="23" r:id="rId4"/>
    <sheet name="July 2015" sheetId="22" r:id="rId5"/>
    <sheet name="August 2015" sheetId="21" r:id="rId6"/>
    <sheet name="September 2015" sheetId="20" r:id="rId7"/>
    <sheet name="October 2015" sheetId="19" r:id="rId8"/>
    <sheet name="November 2015" sheetId="18" r:id="rId9"/>
    <sheet name="December 2015" sheetId="17" r:id="rId10"/>
    <sheet name="January 2016" sheetId="15" r:id="rId11"/>
    <sheet name="February 2016" sheetId="16" r:id="rId12"/>
    <sheet name="March 2016" sheetId="14" r:id="rId13"/>
    <sheet name="July 2016" sheetId="12" r:id="rId14"/>
    <sheet name="August 2016" sheetId="11" r:id="rId15"/>
    <sheet name="September 2016" sheetId="10" r:id="rId16"/>
    <sheet name="October 2016" sheetId="9" r:id="rId17"/>
    <sheet name="November 2016" sheetId="8" r:id="rId18"/>
    <sheet name="December 2016" sheetId="7" r:id="rId19"/>
    <sheet name="January 2017" sheetId="6" r:id="rId20"/>
    <sheet name="February 2017" sheetId="5" r:id="rId21"/>
    <sheet name="March 2017" sheetId="4" r:id="rId22"/>
    <sheet name="April 2017" sheetId="3" r:id="rId23"/>
  </sheets>
  <externalReferences>
    <externalReference r:id="rId24"/>
  </externalReferences>
  <definedNames>
    <definedName name="Marshall_Rate">'[1]Property Tax'!$B$2</definedName>
    <definedName name="PC_Percent">'[1]Property Tax'!$B$6</definedName>
    <definedName name="_xlnm.Print_Area" localSheetId="22">'April 2017'!$A$1:$T$61</definedName>
    <definedName name="_xlnm.Print_Area" localSheetId="5">'August 2015'!$A$1:$T$60</definedName>
    <definedName name="_xlnm.Print_Area" localSheetId="14">'August 2016'!$A$1:$T$60</definedName>
    <definedName name="_xlnm.Print_Area" localSheetId="9">'December 2015'!$A$1:$T$60</definedName>
    <definedName name="_xlnm.Print_Area" localSheetId="18">'December 2016'!$A$1:$T$60</definedName>
    <definedName name="_xlnm.Print_Area" localSheetId="11">'February 2016'!$A$1:$T$60</definedName>
    <definedName name="_xlnm.Print_Area" localSheetId="20">'February 2017'!$A$1:$T$60</definedName>
    <definedName name="_xlnm.Print_Area" localSheetId="10">'January 2016'!$A$1:$T$60</definedName>
    <definedName name="_xlnm.Print_Area" localSheetId="19">'January 2017'!$A$1:$T$60</definedName>
    <definedName name="_xlnm.Print_Area" localSheetId="4">'July 2015'!$A$1:$T$60</definedName>
    <definedName name="_xlnm.Print_Area" localSheetId="13">'July 2016'!$A$1:$T$60</definedName>
    <definedName name="_xlnm.Print_Area" localSheetId="3">'June 2015'!$A$1:$T$60</definedName>
    <definedName name="_xlnm.Print_Area" localSheetId="12">'March 2016'!$A$1:$T$60</definedName>
    <definedName name="_xlnm.Print_Area" localSheetId="21">'March 2017'!$A$1:$T$60</definedName>
    <definedName name="_xlnm.Print_Area" localSheetId="2">'May 2015'!$A$1:$T$60</definedName>
    <definedName name="_xlnm.Print_Area" localSheetId="8">'November 2015'!$A$1:$T$60</definedName>
    <definedName name="_xlnm.Print_Area" localSheetId="17">'November 2016'!$A$1:$T$60</definedName>
    <definedName name="_xlnm.Print_Area" localSheetId="7">'October 2015'!$A$1:$T$60</definedName>
    <definedName name="_xlnm.Print_Area" localSheetId="16">'October 2016'!$A$1:$T$60</definedName>
    <definedName name="_xlnm.Print_Area" localSheetId="6">'September 2015'!$A$1:$T$60</definedName>
    <definedName name="_xlnm.Print_Area" localSheetId="15">'September 2016'!$A$1:$T$60</definedName>
    <definedName name="tim" localSheetId="5">#REF!</definedName>
    <definedName name="tim" localSheetId="9">#REF!</definedName>
    <definedName name="tim" localSheetId="11">#REF!</definedName>
    <definedName name="tim" localSheetId="10">#REF!</definedName>
    <definedName name="tim" localSheetId="4">#REF!</definedName>
    <definedName name="tim" localSheetId="13">#REF!</definedName>
    <definedName name="tim" localSheetId="3">#REF!</definedName>
    <definedName name="tim" localSheetId="12">#REF!</definedName>
    <definedName name="tim" localSheetId="2">#REF!</definedName>
    <definedName name="tim" localSheetId="8">#REF!</definedName>
    <definedName name="tim" localSheetId="7">#REF!</definedName>
    <definedName name="tim" localSheetId="6">#REF!</definedName>
    <definedName name="tim">#REF!</definedName>
    <definedName name="WV_List">'[1]Property Tax'!$B$4</definedName>
  </definedNames>
  <calcPr calcId="152511"/>
</workbook>
</file>

<file path=xl/calcChain.xml><?xml version="1.0" encoding="utf-8"?>
<calcChain xmlns="http://schemas.openxmlformats.org/spreadsheetml/2006/main">
  <c r="H14" i="1" l="1"/>
  <c r="H15" i="1"/>
  <c r="H16" i="1"/>
  <c r="F19" i="15"/>
  <c r="H14" i="15" s="1"/>
  <c r="H17" i="15"/>
  <c r="N17" i="15" s="1"/>
  <c r="H16" i="15"/>
  <c r="N15" i="15"/>
  <c r="T15" i="15" s="1"/>
  <c r="H13" i="15"/>
  <c r="N13" i="15" s="1"/>
  <c r="K7" i="1"/>
  <c r="I4" i="1"/>
  <c r="N14" i="15" l="1"/>
  <c r="T14" i="15" s="1"/>
  <c r="H19" i="15"/>
  <c r="N19" i="15"/>
  <c r="T13" i="15"/>
  <c r="K4" i="1"/>
  <c r="I5" i="1"/>
  <c r="K5" i="1" s="1"/>
  <c r="K26" i="1"/>
  <c r="K25" i="1"/>
  <c r="K3" i="1"/>
  <c r="K6" i="1"/>
  <c r="K8" i="1"/>
  <c r="K9" i="1"/>
  <c r="K10" i="1"/>
  <c r="K11" i="1"/>
  <c r="K12" i="1"/>
  <c r="B2" i="1"/>
  <c r="C2" i="1" s="1"/>
  <c r="D2" i="1" s="1"/>
  <c r="E2" i="1" s="1"/>
  <c r="F2" i="1" s="1"/>
  <c r="G2" i="1" s="1"/>
  <c r="H2" i="1" s="1"/>
  <c r="P31" i="24"/>
  <c r="P33" i="24" s="1"/>
  <c r="B29" i="24"/>
  <c r="B30" i="24" s="1"/>
  <c r="B31" i="24" s="1"/>
  <c r="B32" i="24" s="1"/>
  <c r="B33" i="24" s="1"/>
  <c r="B34" i="24" s="1"/>
  <c r="B35" i="24" s="1"/>
  <c r="B36" i="24" s="1"/>
  <c r="F19" i="24"/>
  <c r="H17" i="24" s="1"/>
  <c r="N17" i="24" s="1"/>
  <c r="N15" i="24"/>
  <c r="T15" i="24" s="1"/>
  <c r="B14" i="24"/>
  <c r="B15" i="24" s="1"/>
  <c r="B16" i="24" s="1"/>
  <c r="B17" i="24" s="1"/>
  <c r="B19" i="24" s="1"/>
  <c r="P31" i="23"/>
  <c r="P33" i="23" s="1"/>
  <c r="B29" i="23"/>
  <c r="B30" i="23" s="1"/>
  <c r="B31" i="23" s="1"/>
  <c r="B32" i="23" s="1"/>
  <c r="B33" i="23" s="1"/>
  <c r="B34" i="23" s="1"/>
  <c r="B35" i="23" s="1"/>
  <c r="B36" i="23" s="1"/>
  <c r="F19" i="23"/>
  <c r="H17" i="23" s="1"/>
  <c r="N17" i="23" s="1"/>
  <c r="N15" i="23"/>
  <c r="T15" i="23" s="1"/>
  <c r="B14" i="23"/>
  <c r="B15" i="23" s="1"/>
  <c r="B16" i="23" s="1"/>
  <c r="B17" i="23" s="1"/>
  <c r="B19" i="23" s="1"/>
  <c r="K14" i="1"/>
  <c r="L14" i="1" s="1"/>
  <c r="K15" i="1"/>
  <c r="L15" i="1" s="1"/>
  <c r="K16" i="1"/>
  <c r="L16" i="1" s="1"/>
  <c r="K17" i="1"/>
  <c r="K18" i="1"/>
  <c r="K19" i="1"/>
  <c r="K20" i="1"/>
  <c r="K21" i="1"/>
  <c r="K22" i="1"/>
  <c r="K23" i="1"/>
  <c r="K24" i="1"/>
  <c r="K13" i="1"/>
  <c r="I2" i="1" l="1"/>
  <c r="J2" i="1" s="1"/>
  <c r="K2" i="1" s="1"/>
  <c r="L2" i="1" s="1"/>
  <c r="M2" i="1" s="1"/>
  <c r="N2" i="1" s="1"/>
  <c r="O2" i="1" s="1"/>
  <c r="P2" i="1" s="1"/>
  <c r="H16" i="24"/>
  <c r="P34" i="24"/>
  <c r="P36" i="24" s="1"/>
  <c r="P17" i="24" s="1"/>
  <c r="T17" i="24" s="1"/>
  <c r="H13" i="24"/>
  <c r="H14" i="24"/>
  <c r="N14" i="24" s="1"/>
  <c r="T14" i="24" s="1"/>
  <c r="P34" i="23"/>
  <c r="P36" i="23" s="1"/>
  <c r="P17" i="23" s="1"/>
  <c r="T17" i="23" s="1"/>
  <c r="H13" i="23"/>
  <c r="H14" i="23"/>
  <c r="N14" i="23" s="1"/>
  <c r="T14" i="23" s="1"/>
  <c r="H16" i="23"/>
  <c r="N13" i="24" l="1"/>
  <c r="H19" i="24"/>
  <c r="N13" i="23"/>
  <c r="H19" i="23"/>
  <c r="N19" i="24" l="1"/>
  <c r="T13" i="24"/>
  <c r="T19" i="24" s="1"/>
  <c r="E3" i="1" s="1"/>
  <c r="T13" i="23"/>
  <c r="T19" i="23" s="1"/>
  <c r="E4" i="1" s="1"/>
  <c r="N19" i="23"/>
  <c r="G4" i="1" l="1"/>
  <c r="H4" i="1" s="1"/>
  <c r="L4" i="1" s="1"/>
  <c r="G3" i="1"/>
  <c r="H3" i="1" s="1"/>
  <c r="L3" i="1" s="1"/>
  <c r="P31" i="22"/>
  <c r="B29" i="22"/>
  <c r="B30" i="22" s="1"/>
  <c r="B31" i="22" s="1"/>
  <c r="B32" i="22" s="1"/>
  <c r="B33" i="22" s="1"/>
  <c r="B34" i="22" s="1"/>
  <c r="B35" i="22" s="1"/>
  <c r="B36" i="22" s="1"/>
  <c r="F19" i="22"/>
  <c r="H17" i="22" s="1"/>
  <c r="N17" i="22" s="1"/>
  <c r="N15" i="22"/>
  <c r="T15" i="22" s="1"/>
  <c r="B14" i="22"/>
  <c r="B15" i="22" s="1"/>
  <c r="B16" i="22" s="1"/>
  <c r="B17" i="22" s="1"/>
  <c r="B19" i="22" s="1"/>
  <c r="P31" i="21"/>
  <c r="B30" i="21"/>
  <c r="B31" i="21" s="1"/>
  <c r="B32" i="21" s="1"/>
  <c r="B33" i="21" s="1"/>
  <c r="B34" i="21" s="1"/>
  <c r="B35" i="21" s="1"/>
  <c r="B36" i="21" s="1"/>
  <c r="B29" i="21"/>
  <c r="F19" i="21"/>
  <c r="H17" i="21"/>
  <c r="N17" i="21" s="1"/>
  <c r="H16" i="21"/>
  <c r="N15" i="21"/>
  <c r="T15" i="21" s="1"/>
  <c r="H14" i="21"/>
  <c r="N14" i="21" s="1"/>
  <c r="T14" i="21" s="1"/>
  <c r="B14" i="21"/>
  <c r="B15" i="21" s="1"/>
  <c r="B16" i="21" s="1"/>
  <c r="B17" i="21" s="1"/>
  <c r="B19" i="21" s="1"/>
  <c r="H13" i="21"/>
  <c r="N13" i="21" s="1"/>
  <c r="P31" i="20"/>
  <c r="B29" i="20"/>
  <c r="B30" i="20" s="1"/>
  <c r="B31" i="20" s="1"/>
  <c r="B32" i="20" s="1"/>
  <c r="B33" i="20" s="1"/>
  <c r="B34" i="20" s="1"/>
  <c r="B35" i="20" s="1"/>
  <c r="B36" i="20" s="1"/>
  <c r="F19" i="20"/>
  <c r="H17" i="20" s="1"/>
  <c r="N17" i="20" s="1"/>
  <c r="N15" i="20"/>
  <c r="T15" i="20" s="1"/>
  <c r="B14" i="20"/>
  <c r="B15" i="20" s="1"/>
  <c r="B16" i="20" s="1"/>
  <c r="B17" i="20" s="1"/>
  <c r="B19" i="20" s="1"/>
  <c r="P31" i="19"/>
  <c r="B29" i="19"/>
  <c r="B30" i="19" s="1"/>
  <c r="B31" i="19" s="1"/>
  <c r="B32" i="19" s="1"/>
  <c r="B33" i="19" s="1"/>
  <c r="B34" i="19" s="1"/>
  <c r="B35" i="19" s="1"/>
  <c r="B36" i="19" s="1"/>
  <c r="F19" i="19"/>
  <c r="H17" i="19" s="1"/>
  <c r="N17" i="19" s="1"/>
  <c r="N15" i="19"/>
  <c r="T15" i="19" s="1"/>
  <c r="B14" i="19"/>
  <c r="B15" i="19" s="1"/>
  <c r="B16" i="19" s="1"/>
  <c r="B17" i="19" s="1"/>
  <c r="B19" i="19" s="1"/>
  <c r="P31" i="18"/>
  <c r="P33" i="18" s="1"/>
  <c r="B29" i="18"/>
  <c r="B30" i="18" s="1"/>
  <c r="B31" i="18" s="1"/>
  <c r="B32" i="18" s="1"/>
  <c r="B33" i="18" s="1"/>
  <c r="B34" i="18" s="1"/>
  <c r="B35" i="18" s="1"/>
  <c r="B36" i="18" s="1"/>
  <c r="F19" i="18"/>
  <c r="H17" i="18" s="1"/>
  <c r="N17" i="18" s="1"/>
  <c r="N15" i="18"/>
  <c r="T15" i="18" s="1"/>
  <c r="B14" i="18"/>
  <c r="B15" i="18" s="1"/>
  <c r="B16" i="18" s="1"/>
  <c r="B17" i="18" s="1"/>
  <c r="B19" i="18" s="1"/>
  <c r="P31" i="17"/>
  <c r="B29" i="17"/>
  <c r="B30" i="17" s="1"/>
  <c r="B31" i="17" s="1"/>
  <c r="B32" i="17" s="1"/>
  <c r="B33" i="17" s="1"/>
  <c r="B34" i="17" s="1"/>
  <c r="B35" i="17" s="1"/>
  <c r="B36" i="17" s="1"/>
  <c r="F19" i="17"/>
  <c r="H17" i="17" s="1"/>
  <c r="N17" i="17" s="1"/>
  <c r="N15" i="17"/>
  <c r="T15" i="17" s="1"/>
  <c r="H14" i="17"/>
  <c r="N14" i="17" s="1"/>
  <c r="T14" i="17" s="1"/>
  <c r="B14" i="17"/>
  <c r="B15" i="17" s="1"/>
  <c r="B16" i="17" s="1"/>
  <c r="B17" i="17" s="1"/>
  <c r="B19" i="17" s="1"/>
  <c r="P3" i="1" l="1"/>
  <c r="N3" i="1"/>
  <c r="H13" i="17"/>
  <c r="N13" i="17" s="1"/>
  <c r="N19" i="17" s="1"/>
  <c r="H16" i="17"/>
  <c r="H14" i="22"/>
  <c r="N14" i="22" s="1"/>
  <c r="T14" i="22" s="1"/>
  <c r="H16" i="22"/>
  <c r="H19" i="21"/>
  <c r="H14" i="19"/>
  <c r="N14" i="19" s="1"/>
  <c r="T14" i="19" s="1"/>
  <c r="H13" i="19"/>
  <c r="N13" i="19" s="1"/>
  <c r="H16" i="19"/>
  <c r="H13" i="22"/>
  <c r="N13" i="22" s="1"/>
  <c r="T13" i="22" s="1"/>
  <c r="H14" i="20"/>
  <c r="N14" i="20" s="1"/>
  <c r="T14" i="20" s="1"/>
  <c r="H13" i="20"/>
  <c r="N13" i="20" s="1"/>
  <c r="T13" i="20" s="1"/>
  <c r="H16" i="20"/>
  <c r="H19" i="20" s="1"/>
  <c r="P33" i="22"/>
  <c r="P34" i="22" s="1"/>
  <c r="P36" i="22" s="1"/>
  <c r="P17" i="22" s="1"/>
  <c r="T17" i="22" s="1"/>
  <c r="T19" i="22" s="1"/>
  <c r="E5" i="1" s="1"/>
  <c r="G5" i="1" s="1"/>
  <c r="H5" i="1" s="1"/>
  <c r="L5" i="1" s="1"/>
  <c r="T13" i="21"/>
  <c r="N19" i="21"/>
  <c r="P33" i="21"/>
  <c r="P34" i="21" s="1"/>
  <c r="P36" i="21" s="1"/>
  <c r="P17" i="21" s="1"/>
  <c r="T17" i="21" s="1"/>
  <c r="P33" i="20"/>
  <c r="P34" i="20" s="1"/>
  <c r="P36" i="20" s="1"/>
  <c r="P17" i="20" s="1"/>
  <c r="T17" i="20" s="1"/>
  <c r="T13" i="19"/>
  <c r="N19" i="19"/>
  <c r="H19" i="19"/>
  <c r="P33" i="19"/>
  <c r="P34" i="19" s="1"/>
  <c r="P36" i="19" s="1"/>
  <c r="P17" i="19" s="1"/>
  <c r="T17" i="19" s="1"/>
  <c r="P34" i="18"/>
  <c r="P36" i="18" s="1"/>
  <c r="P17" i="18" s="1"/>
  <c r="T17" i="18" s="1"/>
  <c r="H13" i="18"/>
  <c r="H14" i="18"/>
  <c r="N14" i="18" s="1"/>
  <c r="T14" i="18" s="1"/>
  <c r="H16" i="18"/>
  <c r="T13" i="17"/>
  <c r="P33" i="17"/>
  <c r="P34" i="17" s="1"/>
  <c r="P36" i="17" s="1"/>
  <c r="P17" i="17" s="1"/>
  <c r="T17" i="17" s="1"/>
  <c r="P31" i="16"/>
  <c r="B30" i="16"/>
  <c r="B31" i="16" s="1"/>
  <c r="B32" i="16" s="1"/>
  <c r="B33" i="16" s="1"/>
  <c r="B34" i="16" s="1"/>
  <c r="B35" i="16" s="1"/>
  <c r="B36" i="16" s="1"/>
  <c r="B29" i="16"/>
  <c r="F19" i="16"/>
  <c r="H17" i="16" s="1"/>
  <c r="N17" i="16" s="1"/>
  <c r="H16" i="16"/>
  <c r="N15" i="16"/>
  <c r="T15" i="16" s="1"/>
  <c r="B14" i="16"/>
  <c r="B15" i="16" s="1"/>
  <c r="B16" i="16" s="1"/>
  <c r="B17" i="16" s="1"/>
  <c r="B19" i="16" s="1"/>
  <c r="H13" i="16"/>
  <c r="N13" i="16" s="1"/>
  <c r="P31" i="15"/>
  <c r="P33" i="15" s="1"/>
  <c r="B29" i="15"/>
  <c r="B30" i="15" s="1"/>
  <c r="B31" i="15" s="1"/>
  <c r="B32" i="15" s="1"/>
  <c r="B33" i="15" s="1"/>
  <c r="B34" i="15" s="1"/>
  <c r="B35" i="15" s="1"/>
  <c r="B36" i="15" s="1"/>
  <c r="B14" i="15"/>
  <c r="B15" i="15" s="1"/>
  <c r="B16" i="15" s="1"/>
  <c r="B17" i="15" s="1"/>
  <c r="B19" i="15" s="1"/>
  <c r="P31" i="14"/>
  <c r="P33" i="14" s="1"/>
  <c r="B29" i="14"/>
  <c r="B30" i="14" s="1"/>
  <c r="B31" i="14" s="1"/>
  <c r="B32" i="14" s="1"/>
  <c r="B33" i="14" s="1"/>
  <c r="B34" i="14" s="1"/>
  <c r="B35" i="14" s="1"/>
  <c r="B36" i="14" s="1"/>
  <c r="F19" i="14"/>
  <c r="H14" i="14" s="1"/>
  <c r="N14" i="14" s="1"/>
  <c r="T14" i="14" s="1"/>
  <c r="H17" i="14"/>
  <c r="N17" i="14" s="1"/>
  <c r="N15" i="14"/>
  <c r="T15" i="14" s="1"/>
  <c r="B14" i="14"/>
  <c r="B15" i="14" s="1"/>
  <c r="B16" i="14" s="1"/>
  <c r="B17" i="14" s="1"/>
  <c r="B19" i="14" s="1"/>
  <c r="P31" i="12"/>
  <c r="B29" i="12"/>
  <c r="B30" i="12" s="1"/>
  <c r="B31" i="12" s="1"/>
  <c r="B32" i="12" s="1"/>
  <c r="B33" i="12" s="1"/>
  <c r="B34" i="12" s="1"/>
  <c r="B35" i="12" s="1"/>
  <c r="B36" i="12" s="1"/>
  <c r="F19" i="12"/>
  <c r="H14" i="12" s="1"/>
  <c r="N14" i="12" s="1"/>
  <c r="T14" i="12" s="1"/>
  <c r="H17" i="12"/>
  <c r="N17" i="12" s="1"/>
  <c r="N15" i="12"/>
  <c r="T15" i="12" s="1"/>
  <c r="B14" i="12"/>
  <c r="B15" i="12" s="1"/>
  <c r="B16" i="12" s="1"/>
  <c r="B17" i="12" s="1"/>
  <c r="B19" i="12" s="1"/>
  <c r="H19" i="22" l="1"/>
  <c r="H14" i="16"/>
  <c r="N14" i="16" s="1"/>
  <c r="T14" i="16" s="1"/>
  <c r="N19" i="22"/>
  <c r="H19" i="17"/>
  <c r="N19" i="20"/>
  <c r="P33" i="12"/>
  <c r="P34" i="12" s="1"/>
  <c r="P36" i="12" s="1"/>
  <c r="P17" i="12" s="1"/>
  <c r="T17" i="12" s="1"/>
  <c r="P34" i="14"/>
  <c r="P36" i="14" s="1"/>
  <c r="P17" i="14" s="1"/>
  <c r="T17" i="14" s="1"/>
  <c r="T19" i="21"/>
  <c r="E6" i="1" s="1"/>
  <c r="G6" i="1" s="1"/>
  <c r="H6" i="1" s="1"/>
  <c r="L6" i="1" s="1"/>
  <c r="T19" i="20"/>
  <c r="E7" i="1" s="1"/>
  <c r="G7" i="1" s="1"/>
  <c r="H7" i="1" s="1"/>
  <c r="L7" i="1" s="1"/>
  <c r="T19" i="19"/>
  <c r="E8" i="1" s="1"/>
  <c r="G8" i="1" s="1"/>
  <c r="H8" i="1" s="1"/>
  <c r="L8" i="1" s="1"/>
  <c r="P8" i="1" s="1"/>
  <c r="N13" i="18"/>
  <c r="H19" i="18"/>
  <c r="T19" i="17"/>
  <c r="E10" i="1" s="1"/>
  <c r="G10" i="1" s="1"/>
  <c r="H10" i="1" s="1"/>
  <c r="L10" i="1" s="1"/>
  <c r="P10" i="1" s="1"/>
  <c r="T13" i="16"/>
  <c r="P33" i="16"/>
  <c r="P34" i="16" s="1"/>
  <c r="P36" i="16" s="1"/>
  <c r="P17" i="16" s="1"/>
  <c r="T17" i="16" s="1"/>
  <c r="P34" i="15"/>
  <c r="P36" i="15" s="1"/>
  <c r="P17" i="15" s="1"/>
  <c r="T17" i="15" s="1"/>
  <c r="T19" i="15" s="1"/>
  <c r="H16" i="14"/>
  <c r="H13" i="14"/>
  <c r="H16" i="12"/>
  <c r="H13" i="12"/>
  <c r="P31" i="11"/>
  <c r="B29" i="11"/>
  <c r="B30" i="11" s="1"/>
  <c r="B31" i="11" s="1"/>
  <c r="B32" i="11" s="1"/>
  <c r="B33" i="11" s="1"/>
  <c r="B34" i="11" s="1"/>
  <c r="B35" i="11" s="1"/>
  <c r="B36" i="11" s="1"/>
  <c r="F19" i="11"/>
  <c r="H14" i="11" s="1"/>
  <c r="N14" i="11" s="1"/>
  <c r="T14" i="11" s="1"/>
  <c r="H17" i="11"/>
  <c r="N17" i="11" s="1"/>
  <c r="T15" i="11"/>
  <c r="N15" i="11"/>
  <c r="B14" i="11"/>
  <c r="B15" i="11" s="1"/>
  <c r="B16" i="11" s="1"/>
  <c r="B17" i="11" s="1"/>
  <c r="B19" i="11" s="1"/>
  <c r="P31" i="10"/>
  <c r="B29" i="10"/>
  <c r="B30" i="10" s="1"/>
  <c r="B31" i="10" s="1"/>
  <c r="B32" i="10" s="1"/>
  <c r="B33" i="10" s="1"/>
  <c r="B34" i="10" s="1"/>
  <c r="B35" i="10" s="1"/>
  <c r="B36" i="10" s="1"/>
  <c r="F19" i="10"/>
  <c r="H16" i="10" s="1"/>
  <c r="H17" i="10"/>
  <c r="N17" i="10" s="1"/>
  <c r="N15" i="10"/>
  <c r="T15" i="10" s="1"/>
  <c r="B14" i="10"/>
  <c r="B15" i="10" s="1"/>
  <c r="B16" i="10" s="1"/>
  <c r="B17" i="10" s="1"/>
  <c r="B19" i="10" s="1"/>
  <c r="H13" i="10"/>
  <c r="N13" i="10" s="1"/>
  <c r="T13" i="10" s="1"/>
  <c r="P31" i="9"/>
  <c r="B29" i="9"/>
  <c r="B30" i="9" s="1"/>
  <c r="B31" i="9" s="1"/>
  <c r="B32" i="9" s="1"/>
  <c r="B33" i="9" s="1"/>
  <c r="B34" i="9" s="1"/>
  <c r="B35" i="9" s="1"/>
  <c r="B36" i="9" s="1"/>
  <c r="F19" i="9"/>
  <c r="H17" i="9"/>
  <c r="N17" i="9" s="1"/>
  <c r="H16" i="9"/>
  <c r="H19" i="9" s="1"/>
  <c r="T15" i="9"/>
  <c r="N15" i="9"/>
  <c r="H14" i="9"/>
  <c r="N14" i="9" s="1"/>
  <c r="T14" i="9" s="1"/>
  <c r="B14" i="9"/>
  <c r="B15" i="9" s="1"/>
  <c r="B16" i="9" s="1"/>
  <c r="B17" i="9" s="1"/>
  <c r="B19" i="9" s="1"/>
  <c r="H13" i="9"/>
  <c r="N13" i="9" s="1"/>
  <c r="T13" i="9" s="1"/>
  <c r="P31" i="8"/>
  <c r="B29" i="8"/>
  <c r="B30" i="8" s="1"/>
  <c r="B31" i="8" s="1"/>
  <c r="B32" i="8" s="1"/>
  <c r="B33" i="8" s="1"/>
  <c r="B34" i="8" s="1"/>
  <c r="B35" i="8" s="1"/>
  <c r="B36" i="8" s="1"/>
  <c r="F19" i="8"/>
  <c r="H14" i="8" s="1"/>
  <c r="N14" i="8" s="1"/>
  <c r="T14" i="8" s="1"/>
  <c r="H17" i="8"/>
  <c r="N17" i="8" s="1"/>
  <c r="T15" i="8"/>
  <c r="N15" i="8"/>
  <c r="B14" i="8"/>
  <c r="B15" i="8" s="1"/>
  <c r="B16" i="8" s="1"/>
  <c r="B17" i="8" s="1"/>
  <c r="B19" i="8" s="1"/>
  <c r="P31" i="7"/>
  <c r="P33" i="7" s="1"/>
  <c r="P34" i="7" s="1"/>
  <c r="P36" i="7" s="1"/>
  <c r="P17" i="7" s="1"/>
  <c r="B29" i="7"/>
  <c r="B30" i="7" s="1"/>
  <c r="B31" i="7" s="1"/>
  <c r="B32" i="7" s="1"/>
  <c r="B33" i="7" s="1"/>
  <c r="B34" i="7" s="1"/>
  <c r="B35" i="7" s="1"/>
  <c r="B36" i="7" s="1"/>
  <c r="F19" i="7"/>
  <c r="H14" i="7" s="1"/>
  <c r="N14" i="7" s="1"/>
  <c r="T14" i="7" s="1"/>
  <c r="N15" i="7"/>
  <c r="T15" i="7" s="1"/>
  <c r="B14" i="7"/>
  <c r="B15" i="7" s="1"/>
  <c r="B16" i="7" s="1"/>
  <c r="B17" i="7" s="1"/>
  <c r="B19" i="7" s="1"/>
  <c r="P31" i="6"/>
  <c r="B30" i="6"/>
  <c r="B31" i="6" s="1"/>
  <c r="B32" i="6" s="1"/>
  <c r="B33" i="6" s="1"/>
  <c r="B34" i="6" s="1"/>
  <c r="B35" i="6" s="1"/>
  <c r="B36" i="6" s="1"/>
  <c r="B29" i="6"/>
  <c r="F19" i="6"/>
  <c r="H17" i="6"/>
  <c r="N17" i="6" s="1"/>
  <c r="H16" i="6"/>
  <c r="N15" i="6"/>
  <c r="T15" i="6" s="1"/>
  <c r="H14" i="6"/>
  <c r="N14" i="6" s="1"/>
  <c r="T14" i="6" s="1"/>
  <c r="B14" i="6"/>
  <c r="B15" i="6" s="1"/>
  <c r="B16" i="6" s="1"/>
  <c r="B17" i="6" s="1"/>
  <c r="B19" i="6" s="1"/>
  <c r="H13" i="6"/>
  <c r="N13" i="6" s="1"/>
  <c r="P31" i="5"/>
  <c r="B29" i="5"/>
  <c r="B30" i="5" s="1"/>
  <c r="B31" i="5" s="1"/>
  <c r="B32" i="5" s="1"/>
  <c r="B33" i="5" s="1"/>
  <c r="B34" i="5" s="1"/>
  <c r="B35" i="5" s="1"/>
  <c r="B36" i="5" s="1"/>
  <c r="F19" i="5"/>
  <c r="H17" i="5" s="1"/>
  <c r="N17" i="5" s="1"/>
  <c r="H16" i="5"/>
  <c r="N15" i="5"/>
  <c r="T15" i="5" s="1"/>
  <c r="H14" i="5"/>
  <c r="N14" i="5" s="1"/>
  <c r="T14" i="5" s="1"/>
  <c r="B14" i="5"/>
  <c r="B15" i="5" s="1"/>
  <c r="B16" i="5" s="1"/>
  <c r="B17" i="5" s="1"/>
  <c r="B19" i="5" s="1"/>
  <c r="H13" i="5"/>
  <c r="N13" i="5" s="1"/>
  <c r="B14" i="4"/>
  <c r="B15" i="4"/>
  <c r="B16" i="4" s="1"/>
  <c r="B17" i="4" s="1"/>
  <c r="B19" i="4" s="1"/>
  <c r="N15" i="4"/>
  <c r="T15" i="4" s="1"/>
  <c r="F19" i="4"/>
  <c r="H13" i="4" s="1"/>
  <c r="B29" i="4"/>
  <c r="B30" i="4" s="1"/>
  <c r="B31" i="4" s="1"/>
  <c r="B32" i="4" s="1"/>
  <c r="B33" i="4" s="1"/>
  <c r="B34" i="4" s="1"/>
  <c r="B35" i="4" s="1"/>
  <c r="B36" i="4" s="1"/>
  <c r="P31" i="4"/>
  <c r="P32" i="3"/>
  <c r="B30" i="3"/>
  <c r="B31" i="3" s="1"/>
  <c r="B32" i="3" s="1"/>
  <c r="B33" i="3" s="1"/>
  <c r="B34" i="3" s="1"/>
  <c r="B35" i="3" s="1"/>
  <c r="B36" i="3" s="1"/>
  <c r="B37" i="3" s="1"/>
  <c r="N16" i="3"/>
  <c r="T16" i="3" s="1"/>
  <c r="B15" i="3"/>
  <c r="B16" i="3" s="1"/>
  <c r="B17" i="3" s="1"/>
  <c r="B18" i="3" s="1"/>
  <c r="B20" i="3" s="1"/>
  <c r="O16" i="1"/>
  <c r="P16" i="1" s="1"/>
  <c r="O17" i="1"/>
  <c r="O18" i="1"/>
  <c r="O19" i="1"/>
  <c r="O15" i="1"/>
  <c r="P15" i="1" s="1"/>
  <c r="O10" i="1"/>
  <c r="O11" i="1"/>
  <c r="O12" i="1"/>
  <c r="O13" i="1"/>
  <c r="O14" i="1"/>
  <c r="P14" i="1" s="1"/>
  <c r="O9" i="1"/>
  <c r="O5" i="1"/>
  <c r="P5" i="1" s="1"/>
  <c r="O6" i="1"/>
  <c r="O7" i="1"/>
  <c r="O8" i="1"/>
  <c r="O4" i="1"/>
  <c r="P4" i="1" s="1"/>
  <c r="M16" i="1"/>
  <c r="N16" i="1" s="1"/>
  <c r="M17" i="1"/>
  <c r="M18" i="1"/>
  <c r="M19" i="1"/>
  <c r="M15" i="1"/>
  <c r="N15" i="1" s="1"/>
  <c r="M10" i="1"/>
  <c r="M11" i="1"/>
  <c r="M12" i="1"/>
  <c r="M13" i="1"/>
  <c r="M14" i="1"/>
  <c r="N14" i="1" s="1"/>
  <c r="M9" i="1"/>
  <c r="M5" i="1"/>
  <c r="N5" i="1" s="1"/>
  <c r="M6" i="1"/>
  <c r="N6" i="1" s="1"/>
  <c r="M7" i="1"/>
  <c r="M8" i="1"/>
  <c r="M4" i="1"/>
  <c r="N4" i="1" s="1"/>
  <c r="H54" i="2"/>
  <c r="H51" i="2"/>
  <c r="H50" i="2"/>
  <c r="H46" i="2"/>
  <c r="H43" i="2"/>
  <c r="D23" i="2"/>
  <c r="F23" i="2" s="1"/>
  <c r="H22" i="2"/>
  <c r="F22" i="2"/>
  <c r="D22" i="2"/>
  <c r="D21" i="2"/>
  <c r="H21" i="2" s="1"/>
  <c r="D20" i="2"/>
  <c r="H20" i="2" s="1"/>
  <c r="H19" i="2"/>
  <c r="D19" i="2"/>
  <c r="F19" i="2" s="1"/>
  <c r="D16" i="2"/>
  <c r="H16" i="2" s="1"/>
  <c r="D15" i="2"/>
  <c r="H15" i="2" s="1"/>
  <c r="H14" i="2"/>
  <c r="D14" i="2"/>
  <c r="F14" i="2" s="1"/>
  <c r="H13" i="2"/>
  <c r="F13" i="2"/>
  <c r="D13" i="2"/>
  <c r="D12" i="2"/>
  <c r="H12" i="2" s="1"/>
  <c r="D11" i="2"/>
  <c r="H11" i="2" s="1"/>
  <c r="H8" i="2"/>
  <c r="D8" i="2"/>
  <c r="F8" i="2" s="1"/>
  <c r="D7" i="2"/>
  <c r="H7" i="2" s="1"/>
  <c r="D6" i="2"/>
  <c r="H6" i="2" s="1"/>
  <c r="D5" i="2"/>
  <c r="F5" i="2" s="1"/>
  <c r="H4" i="2"/>
  <c r="F4" i="2"/>
  <c r="D4" i="2"/>
  <c r="B2" i="2"/>
  <c r="C2" i="2" s="1"/>
  <c r="D2" i="2" s="1"/>
  <c r="E2" i="2" s="1"/>
  <c r="F2" i="2" s="1"/>
  <c r="G2" i="2" s="1"/>
  <c r="H2" i="2" s="1"/>
  <c r="D4" i="1"/>
  <c r="D5" i="1"/>
  <c r="D6" i="1"/>
  <c r="D7" i="1"/>
  <c r="D8" i="1"/>
  <c r="D9" i="1"/>
  <c r="D10" i="1"/>
  <c r="D11" i="1"/>
  <c r="D12" i="1"/>
  <c r="D13" i="1"/>
  <c r="D14" i="1"/>
  <c r="D15" i="1"/>
  <c r="D16" i="1"/>
  <c r="D17" i="1"/>
  <c r="D18" i="1"/>
  <c r="D19" i="1"/>
  <c r="D20" i="1"/>
  <c r="D21" i="1"/>
  <c r="D22" i="1"/>
  <c r="D23" i="1"/>
  <c r="D24" i="1"/>
  <c r="D25" i="1"/>
  <c r="D26" i="1"/>
  <c r="D3" i="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N8" i="1" l="1"/>
  <c r="H17" i="4"/>
  <c r="N17" i="4" s="1"/>
  <c r="H23" i="2"/>
  <c r="H24" i="2" s="1"/>
  <c r="N10" i="1"/>
  <c r="H16" i="4"/>
  <c r="H16" i="7"/>
  <c r="P6" i="1"/>
  <c r="H19" i="6"/>
  <c r="H19" i="5"/>
  <c r="H19" i="16"/>
  <c r="H5" i="2"/>
  <c r="H17" i="7"/>
  <c r="N17" i="7" s="1"/>
  <c r="T17" i="7" s="1"/>
  <c r="H14" i="10"/>
  <c r="N14" i="10" s="1"/>
  <c r="T14" i="10" s="1"/>
  <c r="N19" i="16"/>
  <c r="P7" i="1"/>
  <c r="N7" i="1"/>
  <c r="F20" i="3"/>
  <c r="H17" i="3" s="1"/>
  <c r="N19" i="18"/>
  <c r="T13" i="18"/>
  <c r="T19" i="18" s="1"/>
  <c r="E9" i="1" s="1"/>
  <c r="G9" i="1" s="1"/>
  <c r="H9" i="1" s="1"/>
  <c r="L9" i="1" s="1"/>
  <c r="P9" i="1" s="1"/>
  <c r="T19" i="16"/>
  <c r="E12" i="1" s="1"/>
  <c r="G12" i="1" s="1"/>
  <c r="H12" i="1" s="1"/>
  <c r="L12" i="1" s="1"/>
  <c r="P12" i="1" s="1"/>
  <c r="H19" i="14"/>
  <c r="N13" i="14"/>
  <c r="H19" i="12"/>
  <c r="N13" i="12"/>
  <c r="P33" i="8"/>
  <c r="P34" i="8" s="1"/>
  <c r="P36" i="8" s="1"/>
  <c r="P17" i="8" s="1"/>
  <c r="T17" i="8" s="1"/>
  <c r="P33" i="11"/>
  <c r="P34" i="11" s="1"/>
  <c r="P36" i="11" s="1"/>
  <c r="P17" i="11" s="1"/>
  <c r="T17" i="11" s="1"/>
  <c r="H16" i="11"/>
  <c r="H13" i="11"/>
  <c r="P33" i="10"/>
  <c r="P34" i="10" s="1"/>
  <c r="P36" i="10" s="1"/>
  <c r="P17" i="10" s="1"/>
  <c r="T17" i="10" s="1"/>
  <c r="P33" i="9"/>
  <c r="P34" i="9"/>
  <c r="P36" i="9" s="1"/>
  <c r="P17" i="9" s="1"/>
  <c r="T17" i="9" s="1"/>
  <c r="T19" i="9" s="1"/>
  <c r="E20" i="1" s="1"/>
  <c r="G20" i="1" s="1"/>
  <c r="H20" i="1" s="1"/>
  <c r="L20" i="1" s="1"/>
  <c r="N19" i="9"/>
  <c r="H16" i="8"/>
  <c r="H13" i="8"/>
  <c r="H13" i="7"/>
  <c r="T13" i="6"/>
  <c r="N19" i="6"/>
  <c r="P33" i="6"/>
  <c r="P34" i="6" s="1"/>
  <c r="P36" i="6" s="1"/>
  <c r="P17" i="6" s="1"/>
  <c r="T17" i="6" s="1"/>
  <c r="T13" i="5"/>
  <c r="N19" i="5"/>
  <c r="P33" i="5"/>
  <c r="P34" i="5" s="1"/>
  <c r="P36" i="5" s="1"/>
  <c r="P17" i="5" s="1"/>
  <c r="T17" i="5" s="1"/>
  <c r="N13" i="4"/>
  <c r="P33" i="4"/>
  <c r="P34" i="4" s="1"/>
  <c r="P36" i="4" s="1"/>
  <c r="P17" i="4" s="1"/>
  <c r="T17" i="4" s="1"/>
  <c r="H14" i="4"/>
  <c r="N14" i="4" s="1"/>
  <c r="T14" i="4" s="1"/>
  <c r="P34" i="3"/>
  <c r="P35" i="3" s="1"/>
  <c r="P37" i="3" s="1"/>
  <c r="P18" i="3" s="1"/>
  <c r="H9" i="2"/>
  <c r="H17" i="2"/>
  <c r="F7" i="2"/>
  <c r="F12" i="2"/>
  <c r="F16" i="2"/>
  <c r="F21" i="2"/>
  <c r="F6" i="2"/>
  <c r="F9" i="2" s="1"/>
  <c r="F11" i="2"/>
  <c r="F15" i="2"/>
  <c r="F20" i="2"/>
  <c r="F24" i="2" s="1"/>
  <c r="H14" i="3" l="1"/>
  <c r="N19" i="10"/>
  <c r="N12" i="1"/>
  <c r="P20" i="1"/>
  <c r="N20" i="1"/>
  <c r="I9" i="2"/>
  <c r="I24" i="2"/>
  <c r="T19" i="10"/>
  <c r="E19" i="1" s="1"/>
  <c r="G19" i="1" s="1"/>
  <c r="H19" i="1" s="1"/>
  <c r="L19" i="1" s="1"/>
  <c r="N9" i="1"/>
  <c r="H19" i="10"/>
  <c r="H15" i="3"/>
  <c r="N15" i="3" s="1"/>
  <c r="T15" i="3" s="1"/>
  <c r="H18" i="3"/>
  <c r="N18" i="3" s="1"/>
  <c r="T18" i="3" s="1"/>
  <c r="E11" i="1"/>
  <c r="G11" i="1" s="1"/>
  <c r="H11" i="1" s="1"/>
  <c r="L11" i="1" s="1"/>
  <c r="T13" i="14"/>
  <c r="T19" i="14" s="1"/>
  <c r="E13" i="1" s="1"/>
  <c r="G13" i="1" s="1"/>
  <c r="H13" i="1" s="1"/>
  <c r="L13" i="1" s="1"/>
  <c r="N19" i="14"/>
  <c r="N19" i="12"/>
  <c r="T13" i="12"/>
  <c r="T19" i="12" s="1"/>
  <c r="E17" i="1" s="1"/>
  <c r="G17" i="1" s="1"/>
  <c r="H17" i="1" s="1"/>
  <c r="L17" i="1" s="1"/>
  <c r="N13" i="11"/>
  <c r="H19" i="11"/>
  <c r="H19" i="8"/>
  <c r="N13" i="8"/>
  <c r="N13" i="7"/>
  <c r="H19" i="7"/>
  <c r="T19" i="6"/>
  <c r="E23" i="1" s="1"/>
  <c r="G23" i="1" s="1"/>
  <c r="H23" i="1" s="1"/>
  <c r="L23" i="1" s="1"/>
  <c r="T19" i="5"/>
  <c r="E24" i="1" s="1"/>
  <c r="G24" i="1" s="1"/>
  <c r="H24" i="1" s="1"/>
  <c r="L24" i="1" s="1"/>
  <c r="N19" i="4"/>
  <c r="T13" i="4"/>
  <c r="T19" i="4" s="1"/>
  <c r="E25" i="1" s="1"/>
  <c r="G25" i="1" s="1"/>
  <c r="H25" i="1" s="1"/>
  <c r="L25" i="1" s="1"/>
  <c r="H19" i="4"/>
  <c r="N14" i="3"/>
  <c r="F17" i="2"/>
  <c r="I17" i="2" s="1"/>
  <c r="H26" i="2"/>
  <c r="P19" i="1" l="1"/>
  <c r="N19" i="1"/>
  <c r="H20" i="3"/>
  <c r="N24" i="1"/>
  <c r="P24" i="1"/>
  <c r="P13" i="1"/>
  <c r="N13" i="1"/>
  <c r="N25" i="1"/>
  <c r="P25" i="1"/>
  <c r="N23" i="1"/>
  <c r="P23" i="1"/>
  <c r="P17" i="1"/>
  <c r="N17" i="1"/>
  <c r="P11" i="1"/>
  <c r="N11" i="1"/>
  <c r="N19" i="11"/>
  <c r="T13" i="11"/>
  <c r="T19" i="11" s="1"/>
  <c r="E18" i="1" s="1"/>
  <c r="G18" i="1" s="1"/>
  <c r="H18" i="1" s="1"/>
  <c r="L18" i="1" s="1"/>
  <c r="N19" i="8"/>
  <c r="T13" i="8"/>
  <c r="T19" i="8" s="1"/>
  <c r="E21" i="1" s="1"/>
  <c r="G21" i="1" s="1"/>
  <c r="H21" i="1" s="1"/>
  <c r="L21" i="1" s="1"/>
  <c r="T13" i="7"/>
  <c r="T19" i="7" s="1"/>
  <c r="E22" i="1" s="1"/>
  <c r="G22" i="1" s="1"/>
  <c r="H22" i="1" s="1"/>
  <c r="L22" i="1" s="1"/>
  <c r="N19" i="7"/>
  <c r="N20" i="3"/>
  <c r="T14" i="3"/>
  <c r="T20" i="3" s="1"/>
  <c r="I26" i="2"/>
  <c r="F26" i="2"/>
  <c r="P22" i="1" l="1"/>
  <c r="N22" i="1"/>
  <c r="N21" i="1"/>
  <c r="P21" i="1"/>
  <c r="P18" i="1"/>
  <c r="N18" i="1"/>
  <c r="E26" i="1"/>
  <c r="G26" i="1" s="1"/>
  <c r="H26" i="1" l="1"/>
  <c r="L26" i="1" s="1"/>
  <c r="P26" i="1" l="1"/>
  <c r="P27" i="1" s="1"/>
  <c r="N26" i="1"/>
  <c r="N27" i="1" s="1"/>
</calcChain>
</file>

<file path=xl/sharedStrings.xml><?xml version="1.0" encoding="utf-8"?>
<sst xmlns="http://schemas.openxmlformats.org/spreadsheetml/2006/main" count="1026" uniqueCount="129">
  <si>
    <t xml:space="preserve"> </t>
  </si>
  <si>
    <t>Indiana Tax Rate Reflected on ES Form 3.21</t>
  </si>
  <si>
    <t>Difference in Tax Rate</t>
  </si>
  <si>
    <t>Change in WACC to reflect updated tax rate</t>
  </si>
  <si>
    <t>Monthly ES Allocation</t>
  </si>
  <si>
    <t>As-Filed Rockport WACC</t>
  </si>
  <si>
    <t>As-Revised Rockport WACC</t>
  </si>
  <si>
    <t>Expense Month</t>
  </si>
  <si>
    <t>Mitchell Total Under/(Over) Recovery</t>
  </si>
  <si>
    <t>Rockport Total Under/(Over) Recovery</t>
  </si>
  <si>
    <t>Total Under/(Over) Recovery For Rockport &amp; Mitchell</t>
  </si>
  <si>
    <t>ES Percentage of Total Revenues</t>
  </si>
  <si>
    <t>Retail  Under/(Over) Recovery</t>
  </si>
  <si>
    <t>Non-Associated Utilities Percentage of Total Revenues</t>
  </si>
  <si>
    <t xml:space="preserve"> Non-Associated Utilities Under/(Over) Recovery</t>
  </si>
  <si>
    <t>Total Under/(Over) Recovery</t>
  </si>
  <si>
    <t>Prior Period</t>
  </si>
  <si>
    <t>June 2015</t>
  </si>
  <si>
    <t>July 2015</t>
  </si>
  <si>
    <t>August 2015</t>
  </si>
  <si>
    <t>September 2015</t>
  </si>
  <si>
    <t>October 2015</t>
  </si>
  <si>
    <t>Subtotal</t>
  </si>
  <si>
    <t>Current Review Period</t>
  </si>
  <si>
    <t>November 2015</t>
  </si>
  <si>
    <t>December 2015</t>
  </si>
  <si>
    <t>January 2016</t>
  </si>
  <si>
    <t>February 2016</t>
  </si>
  <si>
    <t>March 2016</t>
  </si>
  <si>
    <t>April 2016</t>
  </si>
  <si>
    <t>Open Period</t>
  </si>
  <si>
    <t>May 2016</t>
  </si>
  <si>
    <t>June 2016</t>
  </si>
  <si>
    <t>July 2016</t>
  </si>
  <si>
    <t>August 2016</t>
  </si>
  <si>
    <t>September 2016</t>
  </si>
  <si>
    <t>Total</t>
  </si>
  <si>
    <t>ES Adjustment Required</t>
  </si>
  <si>
    <t>Change in Rate Base Return</t>
  </si>
  <si>
    <t>ES FORM 3.21</t>
  </si>
  <si>
    <t>KENTUCKY POWER COMPANY - ENVIRONMENTAL SURCHARGE REPORT</t>
  </si>
  <si>
    <t>CURRENT PERIOD REVENUE REQUIREMENT</t>
  </si>
  <si>
    <t>ROCKPORT UNIT POWER AGREEMENT COST OF CAPITAL</t>
  </si>
  <si>
    <t>LINE NO.</t>
  </si>
  <si>
    <t>Component</t>
  </si>
  <si>
    <t>Balances</t>
  </si>
  <si>
    <t>Cap. Structures</t>
  </si>
  <si>
    <t>Cost                                                Rates</t>
  </si>
  <si>
    <t>WACC           (NET OF TAX)</t>
  </si>
  <si>
    <t>GRCF</t>
  </si>
  <si>
    <t>WACC                              (PRE - TAX)</t>
  </si>
  <si>
    <t xml:space="preserve">As of </t>
  </si>
  <si>
    <t>L/T DEBT</t>
  </si>
  <si>
    <t>S/T DEBT</t>
  </si>
  <si>
    <t xml:space="preserve">CAPITALIZATION                   OFFSETS                            </t>
  </si>
  <si>
    <t>DEBT</t>
  </si>
  <si>
    <t>C EQUITY</t>
  </si>
  <si>
    <t>1/</t>
  </si>
  <si>
    <t>2/</t>
  </si>
  <si>
    <t>-------------------</t>
  </si>
  <si>
    <t>TOTAL</t>
  </si>
  <si>
    <t>==========</t>
  </si>
  <si>
    <t>WACC = Weighted Average Cost of Capital</t>
  </si>
  <si>
    <t>Cost Rates per the Provisions of the Rockport Unit Power Agreement</t>
  </si>
  <si>
    <t>Gross Revenue Conversion Factor (GRCF) Calculation:</t>
  </si>
  <si>
    <t>OPERATING REVENUE</t>
  </si>
  <si>
    <t>LESS:   INDIANA ADJUSTED GROSS INCOME</t>
  </si>
  <si>
    <t xml:space="preserve">       (LINE 1 X .065)</t>
  </si>
  <si>
    <t>INCOME BEFORE FED INC TAX</t>
  </si>
  <si>
    <t>LESS:   FEDERAL INCOME TAX</t>
  </si>
  <si>
    <t xml:space="preserve">       (LINE 4 X .35)</t>
  </si>
  <si>
    <t>OPERATING INCOME PERCENTAGE</t>
  </si>
  <si>
    <t>GROSS REVENUE CONVERSION</t>
  </si>
  <si>
    <t xml:space="preserve">       FACTOR   (100% / LINE 13)</t>
  </si>
  <si>
    <t>The WACC (PRE - TAX) value on Line 6 is to be recorded on ES FORM 3.20, Line 7.</t>
  </si>
  <si>
    <t>As of                                         3/31/2017</t>
  </si>
  <si>
    <t>As of                                         2/28/2017</t>
  </si>
  <si>
    <t>As of                                         1/31/2017</t>
  </si>
  <si>
    <t>As of                                         12/31/2016</t>
  </si>
  <si>
    <t>As of                                         11/30/2016</t>
  </si>
  <si>
    <t>As of                                         10/31/2016</t>
  </si>
  <si>
    <t>As of                                         9/30/2016</t>
  </si>
  <si>
    <t>As of                                         8/31/2016</t>
  </si>
  <si>
    <t>As of                                         7/31/2016</t>
  </si>
  <si>
    <t>NOTE:</t>
  </si>
  <si>
    <t>INDIANA ADJUSTED GROSS INCOME of 8.5% became effective January 1, 2003.</t>
  </si>
  <si>
    <t>As of                                         3/31/2016</t>
  </si>
  <si>
    <t xml:space="preserve">       (LINE 1 X .085)</t>
  </si>
  <si>
    <t>As of                                         2/29/2016</t>
  </si>
  <si>
    <t>As of                                         12/31/2015</t>
  </si>
  <si>
    <t>As of                                         11/30/2015</t>
  </si>
  <si>
    <t>As of                                         10/31/2015</t>
  </si>
  <si>
    <t>As of                                         8/31/2015</t>
  </si>
  <si>
    <t>As of                                         7/31/2015</t>
  </si>
  <si>
    <t>Rate Base Adjustment Identified in 2016-00336</t>
  </si>
  <si>
    <t>Total Monthly Rate Base</t>
  </si>
  <si>
    <t>Month</t>
  </si>
  <si>
    <t>Statutory Tax Rate</t>
  </si>
  <si>
    <t>As of                                         6/30/2015</t>
  </si>
  <si>
    <t>As of                                         5/31/2015</t>
  </si>
  <si>
    <t xml:space="preserve">       FACTOR   (100% / LINE 7)</t>
  </si>
  <si>
    <t>Monthly Difference in WACC                (7)/12</t>
  </si>
  <si>
    <t xml:space="preserve">            WACC                              (PRE - TAX)</t>
  </si>
  <si>
    <t xml:space="preserve">* Because the expenses for the months of June 2015 and July 2015 were prorated between the former and new Tariffs ES, the average net utility plant in service amounts of the two tariffs was used.   </t>
  </si>
  <si>
    <t>Monthly Net Rate Base*</t>
  </si>
  <si>
    <t>Non-Associated Utilities Monthly Allocation</t>
  </si>
  <si>
    <t>Non-Associated Utilities Adjustment Required</t>
  </si>
  <si>
    <t>As of                                         9/30/2015</t>
  </si>
  <si>
    <t>As of                                         1/31/2016</t>
  </si>
  <si>
    <t>N/A</t>
  </si>
  <si>
    <t>For the Expense Month of January 2016</t>
  </si>
  <si>
    <t>January 2017</t>
  </si>
  <si>
    <t>For the Expense Month of February 2016</t>
  </si>
  <si>
    <t>February 2017</t>
  </si>
  <si>
    <t>For the Expense Month of March 2016</t>
  </si>
  <si>
    <t>March 2017</t>
  </si>
  <si>
    <t>April 2017</t>
  </si>
  <si>
    <t>April 30, 2017</t>
  </si>
  <si>
    <t>For the Expense Month of May 2015</t>
  </si>
  <si>
    <t>For the Expense Month of June 2015</t>
  </si>
  <si>
    <t>For the Expense Month of July 2015</t>
  </si>
  <si>
    <t>For the Expense Month of September 2015</t>
  </si>
  <si>
    <t>For the Expense Month of October 2015</t>
  </si>
  <si>
    <t>October 2016</t>
  </si>
  <si>
    <t>For the Expense Month of November 2015</t>
  </si>
  <si>
    <t>November 2016</t>
  </si>
  <si>
    <t>For the Expense Month of December 2015</t>
  </si>
  <si>
    <t>December 2016</t>
  </si>
  <si>
    <t>For the Expense Month of 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</si>
</sst>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_(&quot;$&quot;* #,##0_);_(&quot;$&quot;* \(#,##0\);_(&quot;$&quot;* &quot;-&quot;??_);_(@_)"/>
    <numFmt numFmtId="166" formatCode="0.0000%"/>
    <numFmt numFmtId="167" formatCode="#,##0.000000_);\(#,##0.000000\)"/>
    <numFmt numFmtId="168" formatCode="#,##0.000_);\(#,##0.000\)"/>
    <numFmt numFmtId="169" formatCode="0_);\(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color indexed="64"/>
      <name val="Arial"/>
      <family val="2"/>
    </font>
    <font>
      <b/>
      <sz val="10"/>
      <color indexed="64"/>
      <name val="Arial"/>
      <family val="2"/>
    </font>
    <font>
      <b/>
      <u/>
      <sz val="11"/>
      <color theme="1"/>
      <name val="Calibri"/>
      <family val="2"/>
      <scheme val="minor"/>
    </font>
    <font>
      <i/>
      <sz val="10"/>
      <color indexed="64"/>
      <name val="Arial"/>
      <family val="2"/>
    </font>
    <font>
      <i/>
      <sz val="11"/>
      <color theme="1"/>
      <name val="Calibri"/>
      <family val="2"/>
      <scheme val="minor"/>
    </font>
    <font>
      <b/>
      <i/>
      <sz val="10"/>
      <color indexed="64"/>
      <name val="Arial"/>
      <family val="2"/>
    </font>
    <font>
      <b/>
      <i/>
      <sz val="11"/>
      <color theme="1"/>
      <name val="Calibri"/>
      <family val="2"/>
      <scheme val="minor"/>
    </font>
    <font>
      <sz val="10"/>
      <name val="Arial"/>
      <family val="2"/>
    </font>
    <font>
      <sz val="10"/>
      <color indexed="12"/>
      <name val="Arial"/>
      <family val="2"/>
    </font>
    <font>
      <sz val="10"/>
      <name val="Arial"/>
      <family val="2"/>
    </font>
    <font>
      <b/>
      <sz val="10"/>
      <color rgb="FFFF0000"/>
      <name val="Arial"/>
      <family val="2"/>
    </font>
    <font>
      <b/>
      <sz val="10"/>
      <color indexed="10"/>
      <name val="Arial"/>
      <family val="2"/>
    </font>
    <font>
      <b/>
      <sz val="10"/>
      <name val="Arial"/>
      <family val="2"/>
    </font>
    <font>
      <sz val="10"/>
      <color indexed="8"/>
      <name val="Arial"/>
      <family val="2"/>
    </font>
    <font>
      <sz val="10"/>
      <color indexed="10"/>
      <name val="Arial"/>
      <family val="2"/>
    </font>
    <font>
      <u/>
      <sz val="10"/>
      <name val="Arial"/>
      <family val="2"/>
    </font>
    <font>
      <b/>
      <sz val="10"/>
      <color indexed="12"/>
      <name val="Arial"/>
      <family val="2"/>
    </font>
    <font>
      <sz val="11"/>
      <color rgb="FFFF0000"/>
      <name val="Calibri"/>
      <family val="2"/>
      <scheme val="minor"/>
    </font>
    <font>
      <b/>
      <sz val="10"/>
      <name val="MS Sans Serif"/>
      <family val="2"/>
    </font>
    <font>
      <sz val="10"/>
      <name val="MS Sans Serif"/>
      <family val="2"/>
    </font>
    <font>
      <sz val="12"/>
      <name val="Arial"/>
      <family val="2"/>
    </font>
    <font>
      <sz val="11"/>
      <color indexed="8"/>
      <name val="Calibri"/>
      <family val="2"/>
    </font>
    <font>
      <sz val="10"/>
      <color theme="1"/>
      <name val="Calibri"/>
      <family val="2"/>
      <scheme val="minor"/>
    </font>
  </fonts>
  <fills count="5">
    <fill>
      <patternFill patternType="none"/>
    </fill>
    <fill>
      <patternFill patternType="gray125"/>
    </fill>
    <fill>
      <patternFill patternType="solid">
        <fgColor indexed="8"/>
        <bgColor indexed="64"/>
      </patternFill>
    </fill>
    <fill>
      <patternFill patternType="solid">
        <fgColor theme="6" tint="0.59999389629810485"/>
        <bgColor indexed="64"/>
      </patternFill>
    </fill>
    <fill>
      <patternFill patternType="mediumGray">
        <fgColor indexed="22"/>
      </patternFill>
    </fill>
  </fills>
  <borders count="16">
    <border>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s>
  <cellStyleXfs count="74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10" fillId="0" borderId="0"/>
    <xf numFmtId="44" fontId="1" fillId="0" borderId="0" applyFont="0" applyFill="0" applyBorder="0" applyAlignment="0" applyProtection="0"/>
    <xf numFmtId="0" fontId="12"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0" fontId="22"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0" fontId="2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3" fillId="0" borderId="0"/>
    <xf numFmtId="0" fontId="22" fillId="0" borderId="0"/>
    <xf numFmtId="0" fontId="22" fillId="0" borderId="0"/>
    <xf numFmtId="0" fontId="3" fillId="0" borderId="0"/>
    <xf numFmtId="0" fontId="23" fillId="0" borderId="0"/>
    <xf numFmtId="0"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3" fillId="0" borderId="0"/>
    <xf numFmtId="0" fontId="10" fillId="0" borderId="0"/>
    <xf numFmtId="0" fontId="10" fillId="0" borderId="0"/>
    <xf numFmtId="0" fontId="3" fillId="0" borderId="0"/>
    <xf numFmtId="0" fontId="1" fillId="0" borderId="0"/>
    <xf numFmtId="0" fontId="1" fillId="0" borderId="0"/>
    <xf numFmtId="0" fontId="22" fillId="0" borderId="0"/>
    <xf numFmtId="0" fontId="25" fillId="0" borderId="0"/>
    <xf numFmtId="0" fontId="1" fillId="0" borderId="0"/>
    <xf numFmtId="0" fontId="25" fillId="0" borderId="0"/>
    <xf numFmtId="0" fontId="3" fillId="0" borderId="0"/>
    <xf numFmtId="0" fontId="22" fillId="0" borderId="0"/>
    <xf numFmtId="0" fontId="22" fillId="0" borderId="0"/>
    <xf numFmtId="0" fontId="22" fillId="0" borderId="0"/>
    <xf numFmtId="0" fontId="22"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0" fontId="21" fillId="0" borderId="10">
      <alignment horizontal="center"/>
    </xf>
    <xf numFmtId="0" fontId="21" fillId="0" borderId="10">
      <alignment horizontal="center"/>
    </xf>
    <xf numFmtId="0" fontId="21" fillId="0" borderId="10">
      <alignment horizontal="center"/>
    </xf>
    <xf numFmtId="0" fontId="21" fillId="0" borderId="10">
      <alignment horizontal="center"/>
    </xf>
    <xf numFmtId="0" fontId="21" fillId="0" borderId="10">
      <alignment horizontal="center"/>
    </xf>
    <xf numFmtId="0" fontId="21" fillId="0" borderId="10">
      <alignment horizontal="center"/>
    </xf>
    <xf numFmtId="0" fontId="21" fillId="0" borderId="10">
      <alignment horizontal="center"/>
    </xf>
    <xf numFmtId="0" fontId="21" fillId="0" borderId="10">
      <alignment horizontal="center"/>
    </xf>
    <xf numFmtId="0" fontId="21" fillId="0" borderId="10">
      <alignment horizontal="center"/>
    </xf>
    <xf numFmtId="0" fontId="21" fillId="0" borderId="10">
      <alignment horizontal="center"/>
    </xf>
    <xf numFmtId="0" fontId="21" fillId="0" borderId="10">
      <alignment horizontal="center"/>
    </xf>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0" fontId="22" fillId="4" borderId="0" applyNumberFormat="0" applyFont="0" applyBorder="0" applyAlignment="0" applyProtection="0"/>
    <xf numFmtId="0" fontId="22" fillId="4" borderId="0" applyNumberFormat="0" applyFont="0" applyBorder="0" applyAlignment="0" applyProtection="0"/>
    <xf numFmtId="0" fontId="22" fillId="4" borderId="0" applyNumberFormat="0" applyFont="0" applyBorder="0" applyAlignment="0" applyProtection="0"/>
    <xf numFmtId="0" fontId="22" fillId="4" borderId="0" applyNumberFormat="0" applyFont="0" applyBorder="0" applyAlignment="0" applyProtection="0"/>
    <xf numFmtId="0" fontId="22" fillId="4" borderId="0" applyNumberFormat="0" applyFont="0" applyBorder="0" applyAlignment="0" applyProtection="0"/>
    <xf numFmtId="0" fontId="22" fillId="4" borderId="0" applyNumberFormat="0" applyFont="0" applyBorder="0" applyAlignment="0" applyProtection="0"/>
    <xf numFmtId="0" fontId="22" fillId="4" borderId="0" applyNumberFormat="0" applyFont="0" applyBorder="0" applyAlignment="0" applyProtection="0"/>
    <xf numFmtId="0" fontId="22" fillId="4" borderId="0" applyNumberFormat="0" applyFont="0" applyBorder="0" applyAlignment="0" applyProtection="0"/>
    <xf numFmtId="0" fontId="22" fillId="4" borderId="0" applyNumberFormat="0" applyFont="0" applyBorder="0" applyAlignment="0" applyProtection="0"/>
    <xf numFmtId="0" fontId="22" fillId="4" borderId="0" applyNumberFormat="0" applyFont="0" applyBorder="0" applyAlignment="0" applyProtection="0"/>
    <xf numFmtId="0" fontId="22" fillId="4" borderId="0" applyNumberFormat="0" applyFont="0" applyBorder="0" applyAlignment="0" applyProtection="0"/>
    <xf numFmtId="0" fontId="22" fillId="4" borderId="0" applyNumberFormat="0" applyFont="0" applyBorder="0" applyAlignment="0" applyProtection="0"/>
    <xf numFmtId="0" fontId="22" fillId="4" borderId="0" applyNumberFormat="0" applyFont="0" applyBorder="0" applyAlignment="0" applyProtection="0"/>
    <xf numFmtId="0" fontId="22" fillId="4" borderId="0" applyNumberFormat="0" applyFont="0" applyBorder="0" applyAlignment="0" applyProtection="0"/>
    <xf numFmtId="0" fontId="22" fillId="4" borderId="0" applyNumberFormat="0" applyFont="0" applyBorder="0" applyAlignment="0" applyProtection="0"/>
  </cellStyleXfs>
  <cellXfs count="273">
    <xf numFmtId="0" fontId="0" fillId="0" borderId="0" xfId="0"/>
    <xf numFmtId="17" fontId="0" fillId="0" borderId="0" xfId="0" quotePrefix="1" applyNumberFormat="1"/>
    <xf numFmtId="0" fontId="0" fillId="0" borderId="0" xfId="0" applyAlignment="1">
      <alignment horizontal="center"/>
    </xf>
    <xf numFmtId="164" fontId="3" fillId="0" borderId="0" xfId="2" applyNumberFormat="1" applyFont="1"/>
    <xf numFmtId="0" fontId="2" fillId="0" borderId="0" xfId="0" applyFont="1" applyAlignment="1">
      <alignment horizontal="center" wrapText="1"/>
    </xf>
    <xf numFmtId="0" fontId="4" fillId="0" borderId="0" xfId="3" applyFont="1" applyAlignment="1">
      <alignment horizontal="center" wrapText="1"/>
    </xf>
    <xf numFmtId="37" fontId="2" fillId="0" borderId="0" xfId="0" applyNumberFormat="1" applyFont="1" applyAlignment="1">
      <alignment horizontal="center" wrapText="1"/>
    </xf>
    <xf numFmtId="37" fontId="5" fillId="0" borderId="0" xfId="0" applyNumberFormat="1" applyFont="1" applyAlignment="1">
      <alignment horizontal="left" wrapText="1"/>
    </xf>
    <xf numFmtId="44" fontId="3" fillId="0" borderId="0" xfId="3" quotePrefix="1" applyNumberFormat="1"/>
    <xf numFmtId="44" fontId="3" fillId="0" borderId="0" xfId="3" applyNumberFormat="1"/>
    <xf numFmtId="44" fontId="0" fillId="0" borderId="0" xfId="0" applyNumberFormat="1"/>
    <xf numFmtId="44" fontId="6" fillId="0" borderId="0" xfId="3" quotePrefix="1" applyNumberFormat="1" applyFont="1"/>
    <xf numFmtId="44" fontId="6" fillId="0" borderId="0" xfId="3" applyNumberFormat="1" applyFont="1"/>
    <xf numFmtId="164" fontId="6" fillId="0" borderId="0" xfId="2" applyNumberFormat="1" applyFont="1"/>
    <xf numFmtId="165" fontId="7" fillId="0" borderId="0" xfId="0" applyNumberFormat="1" applyFont="1"/>
    <xf numFmtId="44" fontId="7" fillId="0" borderId="0" xfId="0" applyNumberFormat="1" applyFont="1"/>
    <xf numFmtId="0" fontId="7" fillId="0" borderId="0" xfId="0" applyFont="1"/>
    <xf numFmtId="44" fontId="3" fillId="0" borderId="0" xfId="3" quotePrefix="1" applyNumberFormat="1" applyFill="1"/>
    <xf numFmtId="44" fontId="6" fillId="0" borderId="0" xfId="3" quotePrefix="1" applyNumberFormat="1" applyFont="1" applyFill="1"/>
    <xf numFmtId="0" fontId="3" fillId="0" borderId="0" xfId="3" applyFill="1"/>
    <xf numFmtId="0" fontId="2" fillId="0" borderId="0" xfId="0" applyFont="1"/>
    <xf numFmtId="44" fontId="4" fillId="0" borderId="0" xfId="3" applyNumberFormat="1" applyFont="1" applyFill="1"/>
    <xf numFmtId="44" fontId="8" fillId="0" borderId="0" xfId="3" applyNumberFormat="1" applyFont="1" applyFill="1"/>
    <xf numFmtId="0" fontId="9" fillId="0" borderId="0" xfId="0" applyFont="1"/>
    <xf numFmtId="165" fontId="9" fillId="0" borderId="0" xfId="0" applyNumberFormat="1" applyFont="1"/>
    <xf numFmtId="164" fontId="0" fillId="0" borderId="0" xfId="0" applyNumberFormat="1"/>
    <xf numFmtId="44" fontId="3" fillId="0" borderId="0" xfId="1" applyFont="1"/>
    <xf numFmtId="0" fontId="3" fillId="0" borderId="0" xfId="3"/>
    <xf numFmtId="44" fontId="4" fillId="0" borderId="0" xfId="1" applyFont="1"/>
    <xf numFmtId="0" fontId="10" fillId="0" borderId="0" xfId="4" applyAlignment="1">
      <alignment horizontal="center"/>
    </xf>
    <xf numFmtId="0" fontId="10" fillId="0" borderId="0" xfId="4"/>
    <xf numFmtId="0" fontId="10" fillId="0" borderId="0" xfId="4" applyFill="1" applyBorder="1" applyAlignment="1">
      <alignment horizontal="center"/>
    </xf>
    <xf numFmtId="0" fontId="10" fillId="0" borderId="0" xfId="4" applyFill="1" applyBorder="1"/>
    <xf numFmtId="0" fontId="10" fillId="0" borderId="0" xfId="4" applyFill="1" applyBorder="1" applyAlignment="1">
      <alignment horizontal="left"/>
    </xf>
    <xf numFmtId="0" fontId="10" fillId="0" borderId="0" xfId="4" applyAlignment="1">
      <alignment horizontal="center"/>
    </xf>
    <xf numFmtId="0" fontId="11" fillId="0" borderId="0" xfId="4" applyNumberFormat="1" applyFont="1"/>
    <xf numFmtId="49" fontId="10" fillId="0" borderId="0" xfId="4" quotePrefix="1" applyNumberFormat="1"/>
    <xf numFmtId="0" fontId="11" fillId="0" borderId="0" xfId="4" applyFont="1"/>
    <xf numFmtId="0" fontId="10" fillId="0" borderId="0" xfId="4" applyAlignment="1">
      <alignment horizontal="right"/>
    </xf>
    <xf numFmtId="0" fontId="11" fillId="0" borderId="0" xfId="4" applyNumberFormat="1" applyFont="1" applyFill="1" applyBorder="1"/>
    <xf numFmtId="49" fontId="10" fillId="0" borderId="0" xfId="4" quotePrefix="1" applyNumberFormat="1" applyFill="1" applyBorder="1"/>
    <xf numFmtId="0" fontId="11" fillId="0" borderId="0" xfId="4" applyFont="1" applyFill="1" applyBorder="1"/>
    <xf numFmtId="0" fontId="10" fillId="0" borderId="0" xfId="4" applyFill="1" applyBorder="1" applyAlignment="1">
      <alignment horizontal="right"/>
    </xf>
    <xf numFmtId="0" fontId="10" fillId="0" borderId="0" xfId="4" applyNumberFormat="1" applyFill="1" applyBorder="1" applyAlignment="1">
      <alignment horizontal="center"/>
    </xf>
    <xf numFmtId="49" fontId="10" fillId="0" borderId="1" xfId="4" applyNumberFormat="1" applyBorder="1" applyAlignment="1">
      <alignment horizontal="center" wrapText="1"/>
    </xf>
    <xf numFmtId="49" fontId="10" fillId="2" borderId="2" xfId="4" applyNumberFormat="1" applyFill="1" applyBorder="1" applyAlignment="1">
      <alignment horizontal="center" wrapText="1"/>
    </xf>
    <xf numFmtId="49" fontId="10" fillId="0" borderId="2" xfId="4" applyNumberFormat="1" applyBorder="1" applyAlignment="1">
      <alignment horizontal="center" wrapText="1"/>
    </xf>
    <xf numFmtId="49" fontId="12" fillId="0" borderId="2" xfId="4" applyNumberFormat="1" applyFont="1" applyBorder="1" applyAlignment="1">
      <alignment horizontal="center" wrapText="1"/>
    </xf>
    <xf numFmtId="49" fontId="12" fillId="2" borderId="2" xfId="4" applyNumberFormat="1" applyFont="1" applyFill="1" applyBorder="1" applyAlignment="1">
      <alignment horizontal="center" wrapText="1"/>
    </xf>
    <xf numFmtId="49" fontId="10" fillId="0" borderId="3" xfId="4" applyNumberFormat="1" applyBorder="1" applyAlignment="1">
      <alignment horizontal="center" wrapText="1"/>
    </xf>
    <xf numFmtId="49" fontId="10" fillId="0" borderId="0" xfId="4" applyNumberFormat="1" applyAlignment="1">
      <alignment horizontal="center" wrapText="1"/>
    </xf>
    <xf numFmtId="49" fontId="10" fillId="0" borderId="0" xfId="4" applyNumberFormat="1" applyFill="1" applyBorder="1" applyAlignment="1">
      <alignment horizontal="center" wrapText="1"/>
    </xf>
    <xf numFmtId="49" fontId="12" fillId="0" borderId="0" xfId="4" applyNumberFormat="1" applyFont="1" applyFill="1" applyBorder="1" applyAlignment="1">
      <alignment horizontal="center" wrapText="1"/>
    </xf>
    <xf numFmtId="49" fontId="10" fillId="0" borderId="4" xfId="4" applyNumberFormat="1" applyBorder="1" applyAlignment="1">
      <alignment horizontal="center" wrapText="1"/>
    </xf>
    <xf numFmtId="49" fontId="10" fillId="2" borderId="0" xfId="4" applyNumberFormat="1" applyFill="1" applyBorder="1" applyAlignment="1">
      <alignment horizontal="center" wrapText="1"/>
    </xf>
    <xf numFmtId="49" fontId="10" fillId="0" borderId="0" xfId="4" applyNumberFormat="1" applyBorder="1" applyAlignment="1">
      <alignment horizontal="center" wrapText="1"/>
    </xf>
    <xf numFmtId="49" fontId="13" fillId="0" borderId="0" xfId="4" applyNumberFormat="1" applyFont="1" applyBorder="1" applyAlignment="1">
      <alignment horizontal="center" wrapText="1"/>
    </xf>
    <xf numFmtId="49" fontId="12" fillId="0" borderId="0" xfId="4" applyNumberFormat="1" applyFont="1" applyBorder="1" applyAlignment="1">
      <alignment horizontal="center" wrapText="1"/>
    </xf>
    <xf numFmtId="49" fontId="12" fillId="2" borderId="0" xfId="4" applyNumberFormat="1" applyFont="1" applyFill="1" applyBorder="1" applyAlignment="1">
      <alignment horizontal="center" wrapText="1"/>
    </xf>
    <xf numFmtId="49" fontId="10" fillId="0" borderId="5" xfId="4" applyNumberFormat="1" applyBorder="1" applyAlignment="1">
      <alignment horizontal="center" wrapText="1"/>
    </xf>
    <xf numFmtId="49" fontId="10" fillId="0" borderId="6" xfId="4" applyNumberFormat="1" applyBorder="1" applyAlignment="1">
      <alignment horizontal="center" wrapText="1"/>
    </xf>
    <xf numFmtId="2" fontId="14" fillId="0" borderId="0" xfId="4" applyNumberFormat="1" applyFont="1" applyBorder="1" applyAlignment="1">
      <alignment horizontal="center" wrapText="1"/>
    </xf>
    <xf numFmtId="0" fontId="10" fillId="0" borderId="7" xfId="4" applyBorder="1" applyAlignment="1">
      <alignment horizontal="center"/>
    </xf>
    <xf numFmtId="0" fontId="10" fillId="2" borderId="2" xfId="4" applyFill="1" applyBorder="1" applyAlignment="1">
      <alignment horizontal="center"/>
    </xf>
    <xf numFmtId="0" fontId="10" fillId="0" borderId="2" xfId="4" applyBorder="1"/>
    <xf numFmtId="0" fontId="10" fillId="2" borderId="2" xfId="4" applyFill="1" applyBorder="1"/>
    <xf numFmtId="0" fontId="10" fillId="0" borderId="3" xfId="4" applyBorder="1"/>
    <xf numFmtId="37" fontId="10" fillId="0" borderId="8" xfId="4" applyNumberFormat="1" applyBorder="1" applyAlignment="1">
      <alignment horizontal="center"/>
    </xf>
    <xf numFmtId="37" fontId="10" fillId="2" borderId="0" xfId="4" applyNumberFormat="1" applyFill="1" applyBorder="1" applyAlignment="1">
      <alignment horizontal="center"/>
    </xf>
    <xf numFmtId="0" fontId="10" fillId="0" borderId="0" xfId="4" applyBorder="1"/>
    <xf numFmtId="0" fontId="10" fillId="2" borderId="0" xfId="4" applyFill="1" applyBorder="1"/>
    <xf numFmtId="37" fontId="11" fillId="3" borderId="0" xfId="4" applyNumberFormat="1" applyFont="1" applyFill="1" applyBorder="1"/>
    <xf numFmtId="37" fontId="10" fillId="2" borderId="0" xfId="4" applyNumberFormat="1" applyFill="1" applyBorder="1"/>
    <xf numFmtId="166" fontId="10" fillId="0" borderId="0" xfId="4" applyNumberFormat="1" applyBorder="1"/>
    <xf numFmtId="167" fontId="10" fillId="2" borderId="0" xfId="4" applyNumberFormat="1" applyFill="1" applyBorder="1"/>
    <xf numFmtId="166" fontId="11" fillId="3" borderId="0" xfId="4" applyNumberFormat="1" applyFont="1" applyFill="1" applyBorder="1"/>
    <xf numFmtId="166" fontId="11" fillId="0" borderId="0" xfId="4" applyNumberFormat="1" applyFont="1" applyBorder="1"/>
    <xf numFmtId="166" fontId="10" fillId="0" borderId="5" xfId="4" applyNumberFormat="1" applyBorder="1"/>
    <xf numFmtId="37" fontId="10" fillId="0" borderId="0" xfId="4" applyNumberFormat="1" applyFill="1" applyBorder="1" applyAlignment="1">
      <alignment horizontal="center"/>
    </xf>
    <xf numFmtId="37" fontId="11" fillId="0" borderId="0" xfId="4" applyNumberFormat="1" applyFont="1" applyFill="1" applyBorder="1"/>
    <xf numFmtId="37" fontId="10" fillId="0" borderId="0" xfId="4" applyNumberFormat="1" applyFill="1" applyBorder="1"/>
    <xf numFmtId="167" fontId="10" fillId="0" borderId="0" xfId="4" applyNumberFormat="1" applyFill="1" applyBorder="1"/>
    <xf numFmtId="167" fontId="11" fillId="0" borderId="0" xfId="4" applyNumberFormat="1" applyFont="1" applyFill="1" applyBorder="1"/>
    <xf numFmtId="49" fontId="10" fillId="0" borderId="0" xfId="4" applyNumberFormat="1" applyBorder="1" applyAlignment="1">
      <alignment wrapText="1"/>
    </xf>
    <xf numFmtId="0" fontId="10" fillId="0" borderId="0" xfId="4" applyBorder="1" applyAlignment="1">
      <alignment horizontal="center"/>
    </xf>
    <xf numFmtId="0" fontId="10" fillId="2" borderId="0" xfId="4" applyFill="1" applyBorder="1" applyAlignment="1">
      <alignment horizontal="center"/>
    </xf>
    <xf numFmtId="166" fontId="10" fillId="3" borderId="0" xfId="4" applyNumberFormat="1" applyFill="1" applyBorder="1"/>
    <xf numFmtId="166" fontId="15" fillId="3" borderId="0" xfId="4" applyNumberFormat="1" applyFont="1" applyFill="1" applyBorder="1"/>
    <xf numFmtId="49" fontId="10" fillId="0" borderId="0" xfId="4" applyNumberFormat="1" applyBorder="1" applyAlignment="1">
      <alignment horizontal="center"/>
    </xf>
    <xf numFmtId="49" fontId="10" fillId="2" borderId="0" xfId="4" applyNumberFormat="1" applyFill="1" applyBorder="1" applyAlignment="1">
      <alignment horizontal="center"/>
    </xf>
    <xf numFmtId="167" fontId="10" fillId="0" borderId="0" xfId="4" applyNumberFormat="1" applyBorder="1"/>
    <xf numFmtId="49" fontId="10" fillId="0" borderId="0" xfId="4" applyNumberFormat="1" applyFill="1" applyBorder="1" applyAlignment="1">
      <alignment horizontal="center"/>
    </xf>
    <xf numFmtId="0" fontId="10" fillId="0" borderId="0" xfId="4" quotePrefix="1" applyNumberFormat="1" applyBorder="1" applyAlignment="1">
      <alignment horizontal="right"/>
    </xf>
    <xf numFmtId="0" fontId="10" fillId="2" borderId="0" xfId="4" quotePrefix="1" applyNumberFormat="1" applyFill="1" applyBorder="1" applyAlignment="1">
      <alignment horizontal="right"/>
    </xf>
    <xf numFmtId="166" fontId="10" fillId="0" borderId="0" xfId="4" quotePrefix="1" applyNumberFormat="1" applyBorder="1" applyAlignment="1">
      <alignment horizontal="right"/>
    </xf>
    <xf numFmtId="166" fontId="10" fillId="0" borderId="5" xfId="4" quotePrefix="1" applyNumberFormat="1" applyBorder="1" applyAlignment="1">
      <alignment horizontal="right"/>
    </xf>
    <xf numFmtId="0" fontId="10" fillId="0" borderId="0" xfId="4" quotePrefix="1" applyNumberFormat="1" applyFill="1" applyBorder="1" applyAlignment="1">
      <alignment horizontal="right"/>
    </xf>
    <xf numFmtId="37" fontId="16" fillId="0" borderId="0" xfId="4" applyNumberFormat="1" applyFont="1" applyBorder="1"/>
    <xf numFmtId="37" fontId="16" fillId="0" borderId="0" xfId="4" applyNumberFormat="1" applyFont="1" applyFill="1" applyBorder="1"/>
    <xf numFmtId="37" fontId="10" fillId="0" borderId="9" xfId="4" applyNumberFormat="1" applyBorder="1" applyAlignment="1">
      <alignment horizontal="center"/>
    </xf>
    <xf numFmtId="37" fontId="10" fillId="2" borderId="10" xfId="4" applyNumberFormat="1" applyFill="1" applyBorder="1" applyAlignment="1">
      <alignment horizontal="center"/>
    </xf>
    <xf numFmtId="0" fontId="10" fillId="0" borderId="10" xfId="4" applyBorder="1"/>
    <xf numFmtId="0" fontId="10" fillId="2" borderId="10" xfId="4" applyFill="1" applyBorder="1"/>
    <xf numFmtId="0" fontId="10" fillId="0" borderId="11" xfId="4" applyBorder="1"/>
    <xf numFmtId="37" fontId="10" fillId="0" borderId="7" xfId="4" applyNumberFormat="1" applyBorder="1" applyAlignment="1">
      <alignment horizontal="center"/>
    </xf>
    <xf numFmtId="37" fontId="10" fillId="0" borderId="2" xfId="4" applyNumberFormat="1" applyBorder="1" applyAlignment="1">
      <alignment horizontal="center"/>
    </xf>
    <xf numFmtId="49" fontId="10" fillId="0" borderId="8" xfId="4" applyNumberFormat="1" applyBorder="1" applyAlignment="1">
      <alignment horizontal="center" wrapText="1"/>
    </xf>
    <xf numFmtId="37" fontId="10" fillId="0" borderId="0" xfId="4" applyNumberFormat="1" applyBorder="1" applyAlignment="1">
      <alignment horizontal="center"/>
    </xf>
    <xf numFmtId="10" fontId="10" fillId="0" borderId="0" xfId="4" applyNumberFormat="1" applyBorder="1"/>
    <xf numFmtId="0" fontId="10" fillId="0" borderId="5" xfId="4" applyBorder="1"/>
    <xf numFmtId="10" fontId="10" fillId="0" borderId="0" xfId="4" applyNumberFormat="1" applyFill="1" applyBorder="1"/>
    <xf numFmtId="39" fontId="10" fillId="0" borderId="0" xfId="4" applyNumberFormat="1" applyBorder="1"/>
    <xf numFmtId="39" fontId="10" fillId="0" borderId="0" xfId="4" applyNumberFormat="1" applyFill="1" applyBorder="1"/>
    <xf numFmtId="0" fontId="17" fillId="0" borderId="0" xfId="4" applyFont="1" applyBorder="1"/>
    <xf numFmtId="168" fontId="18" fillId="0" borderId="0" xfId="4" applyNumberFormat="1" applyFont="1" applyBorder="1"/>
    <xf numFmtId="168" fontId="18" fillId="0" borderId="0" xfId="4" applyNumberFormat="1" applyFont="1" applyFill="1" applyBorder="1"/>
    <xf numFmtId="168" fontId="10" fillId="0" borderId="0" xfId="4" applyNumberFormat="1" applyBorder="1"/>
    <xf numFmtId="168" fontId="10" fillId="0" borderId="0" xfId="4" applyNumberFormat="1" applyFill="1" applyBorder="1"/>
    <xf numFmtId="0" fontId="12" fillId="0" borderId="0" xfId="4" applyFont="1" applyBorder="1"/>
    <xf numFmtId="167" fontId="18" fillId="0" borderId="0" xfId="4" applyNumberFormat="1" applyFont="1" applyBorder="1"/>
    <xf numFmtId="167" fontId="18" fillId="0" borderId="0" xfId="4" applyNumberFormat="1" applyFont="1" applyFill="1" applyBorder="1"/>
    <xf numFmtId="0" fontId="10" fillId="0" borderId="10" xfId="4" applyBorder="1" applyAlignment="1">
      <alignment horizontal="center"/>
    </xf>
    <xf numFmtId="168" fontId="10" fillId="0" borderId="10" xfId="4" applyNumberFormat="1" applyBorder="1"/>
    <xf numFmtId="0" fontId="19" fillId="0" borderId="0" xfId="4" applyFont="1"/>
    <xf numFmtId="49" fontId="14" fillId="0" borderId="2" xfId="4" applyNumberFormat="1" applyFont="1" applyBorder="1" applyAlignment="1">
      <alignment horizontal="center" wrapText="1"/>
    </xf>
    <xf numFmtId="49" fontId="10" fillId="0" borderId="7" xfId="4" applyNumberFormat="1" applyBorder="1" applyAlignment="1">
      <alignment horizontal="center" wrapText="1"/>
    </xf>
    <xf numFmtId="49" fontId="10" fillId="0" borderId="12" xfId="4" applyNumberFormat="1" applyBorder="1" applyAlignment="1">
      <alignment horizontal="center" wrapText="1"/>
    </xf>
    <xf numFmtId="49" fontId="10" fillId="2" borderId="13" xfId="4" applyNumberFormat="1" applyFill="1" applyBorder="1" applyAlignment="1">
      <alignment horizontal="center" wrapText="1"/>
    </xf>
    <xf numFmtId="49" fontId="10" fillId="0" borderId="13" xfId="4" applyNumberFormat="1" applyBorder="1" applyAlignment="1">
      <alignment horizontal="center" wrapText="1"/>
    </xf>
    <xf numFmtId="49" fontId="12" fillId="2" borderId="13" xfId="4" applyNumberFormat="1" applyFont="1" applyFill="1" applyBorder="1" applyAlignment="1">
      <alignment horizontal="center" wrapText="1"/>
    </xf>
    <xf numFmtId="49" fontId="12" fillId="0" borderId="13" xfId="4" applyNumberFormat="1" applyFont="1" applyBorder="1" applyAlignment="1">
      <alignment horizontal="center" wrapText="1"/>
    </xf>
    <xf numFmtId="49" fontId="10" fillId="0" borderId="14" xfId="4" applyNumberFormat="1" applyBorder="1" applyAlignment="1">
      <alignment horizontal="center" wrapText="1"/>
    </xf>
    <xf numFmtId="166" fontId="0" fillId="0" borderId="0" xfId="0" applyNumberFormat="1"/>
    <xf numFmtId="166" fontId="0" fillId="0" borderId="0" xfId="2" applyNumberFormat="1" applyFont="1"/>
    <xf numFmtId="165" fontId="1" fillId="0" borderId="0" xfId="5" applyNumberFormat="1" applyFont="1" applyFill="1" applyBorder="1"/>
    <xf numFmtId="0" fontId="12" fillId="0" borderId="0" xfId="6" applyAlignment="1">
      <alignment horizontal="center"/>
    </xf>
    <xf numFmtId="0" fontId="12" fillId="0" borderId="0" xfId="6"/>
    <xf numFmtId="0" fontId="12" fillId="0" borderId="0" xfId="6" applyFill="1" applyBorder="1" applyAlignment="1">
      <alignment horizontal="center"/>
    </xf>
    <xf numFmtId="0" fontId="12" fillId="0" borderId="0" xfId="6" applyFill="1" applyBorder="1"/>
    <xf numFmtId="0" fontId="12" fillId="0" borderId="0" xfId="6" applyFill="1" applyBorder="1" applyAlignment="1">
      <alignment horizontal="left"/>
    </xf>
    <xf numFmtId="0" fontId="11" fillId="0" borderId="0" xfId="6" applyNumberFormat="1" applyFont="1"/>
    <xf numFmtId="49" fontId="12" fillId="0" borderId="0" xfId="6" quotePrefix="1" applyNumberFormat="1"/>
    <xf numFmtId="0" fontId="11" fillId="0" borderId="0" xfId="6" applyFont="1"/>
    <xf numFmtId="0" fontId="12" fillId="0" borderId="0" xfId="6" applyAlignment="1">
      <alignment horizontal="right"/>
    </xf>
    <xf numFmtId="0" fontId="11" fillId="0" borderId="0" xfId="6" applyNumberFormat="1" applyFont="1" applyFill="1" applyBorder="1"/>
    <xf numFmtId="49" fontId="12" fillId="0" borderId="0" xfId="6" quotePrefix="1" applyNumberFormat="1" applyFill="1" applyBorder="1"/>
    <xf numFmtId="0" fontId="11" fillId="0" borderId="0" xfId="6" applyFont="1" applyFill="1" applyBorder="1"/>
    <xf numFmtId="0" fontId="12" fillId="0" borderId="0" xfId="6" applyFill="1" applyBorder="1" applyAlignment="1">
      <alignment horizontal="right"/>
    </xf>
    <xf numFmtId="0" fontId="12" fillId="0" borderId="0" xfId="6" applyNumberFormat="1" applyFill="1" applyBorder="1" applyAlignment="1">
      <alignment horizontal="center"/>
    </xf>
    <xf numFmtId="49" fontId="12" fillId="0" borderId="14" xfId="6" applyNumberFormat="1" applyBorder="1" applyAlignment="1">
      <alignment horizontal="center" wrapText="1"/>
    </xf>
    <xf numFmtId="49" fontId="12" fillId="2" borderId="13" xfId="6" applyNumberFormat="1" applyFill="1" applyBorder="1" applyAlignment="1">
      <alignment horizontal="center" wrapText="1"/>
    </xf>
    <xf numFmtId="49" fontId="12" fillId="0" borderId="13" xfId="6" applyNumberFormat="1" applyBorder="1" applyAlignment="1">
      <alignment horizontal="center" wrapText="1"/>
    </xf>
    <xf numFmtId="49" fontId="12" fillId="0" borderId="13" xfId="6" applyNumberFormat="1" applyFont="1" applyBorder="1" applyAlignment="1">
      <alignment horizontal="center" wrapText="1"/>
    </xf>
    <xf numFmtId="49" fontId="12" fillId="2" borderId="13" xfId="6" applyNumberFormat="1" applyFont="1" applyFill="1" applyBorder="1" applyAlignment="1">
      <alignment horizontal="center" wrapText="1"/>
    </xf>
    <xf numFmtId="49" fontId="12" fillId="0" borderId="12" xfId="6" applyNumberFormat="1" applyBorder="1" applyAlignment="1">
      <alignment horizontal="center" wrapText="1"/>
    </xf>
    <xf numFmtId="49" fontId="12" fillId="0" borderId="0" xfId="6" applyNumberFormat="1" applyAlignment="1">
      <alignment horizontal="center" wrapText="1"/>
    </xf>
    <xf numFmtId="49" fontId="12" fillId="0" borderId="0" xfId="6" applyNumberFormat="1" applyFill="1" applyBorder="1" applyAlignment="1">
      <alignment horizontal="center" wrapText="1"/>
    </xf>
    <xf numFmtId="49" fontId="12" fillId="0" borderId="0" xfId="6" applyNumberFormat="1" applyFont="1" applyFill="1" applyBorder="1" applyAlignment="1">
      <alignment horizontal="center" wrapText="1"/>
    </xf>
    <xf numFmtId="49" fontId="12" fillId="0" borderId="7" xfId="6" applyNumberFormat="1" applyBorder="1" applyAlignment="1">
      <alignment horizontal="center" wrapText="1"/>
    </xf>
    <xf numFmtId="49" fontId="12" fillId="2" borderId="2" xfId="6" applyNumberFormat="1" applyFill="1" applyBorder="1" applyAlignment="1">
      <alignment horizontal="center" wrapText="1"/>
    </xf>
    <xf numFmtId="49" fontId="12" fillId="0" borderId="2" xfId="6" applyNumberFormat="1" applyBorder="1" applyAlignment="1">
      <alignment horizontal="center" wrapText="1"/>
    </xf>
    <xf numFmtId="49" fontId="14" fillId="0" borderId="2" xfId="6" applyNumberFormat="1" applyFont="1" applyBorder="1" applyAlignment="1">
      <alignment horizontal="center" wrapText="1"/>
    </xf>
    <xf numFmtId="49" fontId="12" fillId="0" borderId="2" xfId="6" applyNumberFormat="1" applyFont="1" applyBorder="1" applyAlignment="1">
      <alignment horizontal="center" wrapText="1"/>
    </xf>
    <xf numFmtId="49" fontId="12" fillId="2" borderId="2" xfId="6" applyNumberFormat="1" applyFont="1" applyFill="1" applyBorder="1" applyAlignment="1">
      <alignment horizontal="center" wrapText="1"/>
    </xf>
    <xf numFmtId="49" fontId="12" fillId="0" borderId="3" xfId="6" applyNumberFormat="1" applyBorder="1" applyAlignment="1">
      <alignment horizontal="center" wrapText="1"/>
    </xf>
    <xf numFmtId="0" fontId="12" fillId="0" borderId="7" xfId="6" applyBorder="1" applyAlignment="1">
      <alignment horizontal="center"/>
    </xf>
    <xf numFmtId="0" fontId="12" fillId="2" borderId="2" xfId="6" applyFill="1" applyBorder="1" applyAlignment="1">
      <alignment horizontal="center"/>
    </xf>
    <xf numFmtId="0" fontId="12" fillId="0" borderId="2" xfId="6" applyBorder="1"/>
    <xf numFmtId="0" fontId="12" fillId="2" borderId="2" xfId="6" applyFill="1" applyBorder="1"/>
    <xf numFmtId="0" fontId="12" fillId="0" borderId="3" xfId="6" applyBorder="1"/>
    <xf numFmtId="37" fontId="12" fillId="0" borderId="8" xfId="6" applyNumberFormat="1" applyBorder="1" applyAlignment="1">
      <alignment horizontal="center"/>
    </xf>
    <xf numFmtId="37" fontId="12" fillId="2" borderId="0" xfId="6" applyNumberFormat="1" applyFill="1" applyBorder="1" applyAlignment="1">
      <alignment horizontal="center"/>
    </xf>
    <xf numFmtId="0" fontId="12" fillId="0" borderId="0" xfId="6" applyBorder="1"/>
    <xf numFmtId="0" fontId="12" fillId="2" borderId="0" xfId="6" applyFill="1" applyBorder="1"/>
    <xf numFmtId="37" fontId="11" fillId="3" borderId="0" xfId="6" applyNumberFormat="1" applyFont="1" applyFill="1" applyBorder="1"/>
    <xf numFmtId="37" fontId="12" fillId="2" borderId="0" xfId="6" applyNumberFormat="1" applyFill="1" applyBorder="1"/>
    <xf numFmtId="166" fontId="12" fillId="0" borderId="0" xfId="6" applyNumberFormat="1" applyBorder="1"/>
    <xf numFmtId="167" fontId="12" fillId="2" borderId="0" xfId="6" applyNumberFormat="1" applyFill="1" applyBorder="1"/>
    <xf numFmtId="166" fontId="11" fillId="3" borderId="0" xfId="6" applyNumberFormat="1" applyFont="1" applyFill="1" applyBorder="1"/>
    <xf numFmtId="166" fontId="11" fillId="0" borderId="0" xfId="6" applyNumberFormat="1" applyFont="1" applyBorder="1"/>
    <xf numFmtId="166" fontId="12" fillId="0" borderId="5" xfId="6" applyNumberFormat="1" applyBorder="1"/>
    <xf numFmtId="37" fontId="12" fillId="0" borderId="0" xfId="6" applyNumberFormat="1" applyFill="1" applyBorder="1" applyAlignment="1">
      <alignment horizontal="center"/>
    </xf>
    <xf numFmtId="37" fontId="11" fillId="0" borderId="0" xfId="6" applyNumberFormat="1" applyFont="1" applyFill="1" applyBorder="1"/>
    <xf numFmtId="37" fontId="12" fillId="0" borderId="0" xfId="6" applyNumberFormat="1" applyFill="1" applyBorder="1"/>
    <xf numFmtId="167" fontId="12" fillId="0" borderId="0" xfId="6" applyNumberFormat="1" applyFill="1" applyBorder="1"/>
    <xf numFmtId="167" fontId="11" fillId="0" borderId="0" xfId="6" applyNumberFormat="1" applyFont="1" applyFill="1" applyBorder="1"/>
    <xf numFmtId="49" fontId="12" fillId="0" borderId="0" xfId="6" applyNumberFormat="1" applyBorder="1" applyAlignment="1">
      <alignment wrapText="1"/>
    </xf>
    <xf numFmtId="0" fontId="12" fillId="0" borderId="0" xfId="6" applyBorder="1" applyAlignment="1">
      <alignment horizontal="center"/>
    </xf>
    <xf numFmtId="0" fontId="12" fillId="2" borderId="0" xfId="6" applyFill="1" applyBorder="1" applyAlignment="1">
      <alignment horizontal="center"/>
    </xf>
    <xf numFmtId="166" fontId="12" fillId="3" borderId="0" xfId="6" applyNumberFormat="1" applyFill="1" applyBorder="1"/>
    <xf numFmtId="166" fontId="15" fillId="3" borderId="0" xfId="6" applyNumberFormat="1" applyFont="1" applyFill="1" applyBorder="1"/>
    <xf numFmtId="49" fontId="12" fillId="0" borderId="0" xfId="6" applyNumberFormat="1" applyBorder="1" applyAlignment="1">
      <alignment horizontal="center"/>
    </xf>
    <xf numFmtId="49" fontId="12" fillId="2" borderId="0" xfId="6" applyNumberFormat="1" applyFill="1" applyBorder="1" applyAlignment="1">
      <alignment horizontal="center"/>
    </xf>
    <xf numFmtId="167" fontId="12" fillId="0" borderId="0" xfId="6" applyNumberFormat="1" applyBorder="1"/>
    <xf numFmtId="49" fontId="12" fillId="0" borderId="0" xfId="6" applyNumberFormat="1" applyFill="1" applyBorder="1" applyAlignment="1">
      <alignment horizontal="center"/>
    </xf>
    <xf numFmtId="0" fontId="12" fillId="0" borderId="0" xfId="6" quotePrefix="1" applyNumberFormat="1" applyBorder="1" applyAlignment="1">
      <alignment horizontal="right"/>
    </xf>
    <xf numFmtId="0" fontId="12" fillId="2" borderId="0" xfId="6" quotePrefix="1" applyNumberFormat="1" applyFill="1" applyBorder="1" applyAlignment="1">
      <alignment horizontal="right"/>
    </xf>
    <xf numFmtId="166" fontId="12" fillId="0" borderId="0" xfId="6" quotePrefix="1" applyNumberFormat="1" applyBorder="1" applyAlignment="1">
      <alignment horizontal="right"/>
    </xf>
    <xf numFmtId="166" fontId="12" fillId="0" borderId="5" xfId="6" quotePrefix="1" applyNumberFormat="1" applyBorder="1" applyAlignment="1">
      <alignment horizontal="right"/>
    </xf>
    <xf numFmtId="0" fontId="12" fillId="0" borderId="0" xfId="6" quotePrefix="1" applyNumberFormat="1" applyFill="1" applyBorder="1" applyAlignment="1">
      <alignment horizontal="right"/>
    </xf>
    <xf numFmtId="37" fontId="16" fillId="0" borderId="0" xfId="6" applyNumberFormat="1" applyFont="1" applyBorder="1"/>
    <xf numFmtId="37" fontId="16" fillId="0" borderId="0" xfId="6" applyNumberFormat="1" applyFont="1" applyFill="1" applyBorder="1"/>
    <xf numFmtId="37" fontId="12" fillId="0" borderId="9" xfId="6" applyNumberFormat="1" applyBorder="1" applyAlignment="1">
      <alignment horizontal="center"/>
    </xf>
    <xf numFmtId="37" fontId="12" fillId="2" borderId="10" xfId="6" applyNumberFormat="1" applyFill="1" applyBorder="1" applyAlignment="1">
      <alignment horizontal="center"/>
    </xf>
    <xf numFmtId="0" fontId="12" fillId="0" borderId="10" xfId="6" applyBorder="1"/>
    <xf numFmtId="0" fontId="12" fillId="2" borderId="10" xfId="6" applyFill="1" applyBorder="1"/>
    <xf numFmtId="0" fontId="12" fillId="0" borderId="11" xfId="6" applyBorder="1"/>
    <xf numFmtId="37" fontId="12" fillId="0" borderId="7" xfId="6" applyNumberFormat="1" applyBorder="1" applyAlignment="1">
      <alignment horizontal="center"/>
    </xf>
    <xf numFmtId="37" fontId="12" fillId="0" borderId="2" xfId="6" applyNumberFormat="1" applyBorder="1" applyAlignment="1">
      <alignment horizontal="center"/>
    </xf>
    <xf numFmtId="49" fontId="12" fillId="0" borderId="8" xfId="6" applyNumberFormat="1" applyBorder="1" applyAlignment="1">
      <alignment horizontal="center" wrapText="1"/>
    </xf>
    <xf numFmtId="37" fontId="12" fillId="0" borderId="0" xfId="6" applyNumberFormat="1" applyBorder="1" applyAlignment="1">
      <alignment horizontal="center"/>
    </xf>
    <xf numFmtId="10" fontId="12" fillId="0" borderId="0" xfId="6" applyNumberFormat="1" applyBorder="1"/>
    <xf numFmtId="0" fontId="12" fillId="0" borderId="5" xfId="6" applyBorder="1"/>
    <xf numFmtId="10" fontId="12" fillId="0" borderId="0" xfId="6" applyNumberFormat="1" applyFill="1" applyBorder="1"/>
    <xf numFmtId="39" fontId="12" fillId="0" borderId="0" xfId="6" applyNumberFormat="1" applyBorder="1"/>
    <xf numFmtId="39" fontId="12" fillId="0" borderId="0" xfId="6" applyNumberFormat="1" applyFill="1" applyBorder="1"/>
    <xf numFmtId="0" fontId="17" fillId="0" borderId="0" xfId="6" applyFont="1" applyBorder="1"/>
    <xf numFmtId="168" fontId="18" fillId="0" borderId="0" xfId="6" applyNumberFormat="1" applyFont="1" applyBorder="1"/>
    <xf numFmtId="168" fontId="18" fillId="0" borderId="0" xfId="6" applyNumberFormat="1" applyFont="1" applyFill="1" applyBorder="1"/>
    <xf numFmtId="168" fontId="12" fillId="0" borderId="0" xfId="6" applyNumberFormat="1" applyBorder="1"/>
    <xf numFmtId="168" fontId="12" fillId="0" borderId="0" xfId="6" applyNumberFormat="1" applyFill="1" applyBorder="1"/>
    <xf numFmtId="0" fontId="12" fillId="0" borderId="0" xfId="6" applyFont="1" applyBorder="1"/>
    <xf numFmtId="167" fontId="18" fillId="0" borderId="0" xfId="6" applyNumberFormat="1" applyFont="1" applyBorder="1"/>
    <xf numFmtId="167" fontId="18" fillId="0" borderId="0" xfId="6" applyNumberFormat="1" applyFont="1" applyFill="1" applyBorder="1"/>
    <xf numFmtId="0" fontId="12" fillId="0" borderId="10" xfId="6" applyBorder="1" applyAlignment="1">
      <alignment horizontal="center"/>
    </xf>
    <xf numFmtId="168" fontId="12" fillId="0" borderId="10" xfId="6" applyNumberFormat="1" applyBorder="1"/>
    <xf numFmtId="0" fontId="19" fillId="0" borderId="0" xfId="6" applyFont="1"/>
    <xf numFmtId="0" fontId="0" fillId="0" borderId="0" xfId="0" applyBorder="1" applyAlignment="1">
      <alignment horizontal="center"/>
    </xf>
    <xf numFmtId="0" fontId="0" fillId="0" borderId="0" xfId="0" applyBorder="1" applyAlignment="1">
      <alignment horizontal="center" wrapText="1"/>
    </xf>
    <xf numFmtId="169" fontId="0" fillId="0" borderId="0" xfId="0" applyNumberFormat="1" applyBorder="1" applyAlignment="1">
      <alignment horizontal="center"/>
    </xf>
    <xf numFmtId="169" fontId="0" fillId="0" borderId="0" xfId="0" applyNumberFormat="1" applyBorder="1" applyAlignment="1">
      <alignment horizontal="center" wrapText="1"/>
    </xf>
    <xf numFmtId="44" fontId="0" fillId="0" borderId="0" xfId="0" applyNumberFormat="1" applyFill="1" applyBorder="1"/>
    <xf numFmtId="44" fontId="20" fillId="0" borderId="15" xfId="0" applyNumberFormat="1" applyFont="1" applyBorder="1"/>
    <xf numFmtId="164" fontId="3" fillId="0" borderId="0" xfId="2" applyNumberFormat="1" applyFont="1" applyFill="1"/>
    <xf numFmtId="10" fontId="0" fillId="0" borderId="0" xfId="2" applyNumberFormat="1" applyFont="1" applyFill="1"/>
    <xf numFmtId="166" fontId="0" fillId="0" borderId="0" xfId="0" applyNumberFormat="1" applyFill="1"/>
    <xf numFmtId="166" fontId="0" fillId="0" borderId="0" xfId="2" applyNumberFormat="1" applyFont="1" applyFill="1"/>
    <xf numFmtId="44" fontId="3" fillId="0" borderId="0" xfId="1" applyFont="1" applyFill="1"/>
    <xf numFmtId="166" fontId="0" fillId="0" borderId="0" xfId="2" applyNumberFormat="1" applyFont="1" applyFill="1" applyAlignment="1">
      <alignment horizontal="center"/>
    </xf>
    <xf numFmtId="37" fontId="0" fillId="2" borderId="0" xfId="0" applyNumberFormat="1" applyFill="1" applyBorder="1"/>
    <xf numFmtId="166" fontId="0" fillId="0" borderId="0" xfId="0" applyNumberFormat="1" applyBorder="1"/>
    <xf numFmtId="37" fontId="11" fillId="3" borderId="0" xfId="0" applyNumberFormat="1" applyFont="1" applyFill="1" applyBorder="1"/>
    <xf numFmtId="0" fontId="10" fillId="0" borderId="0" xfId="4" applyBorder="1"/>
    <xf numFmtId="49" fontId="10" fillId="0" borderId="0" xfId="4" applyNumberFormat="1" applyBorder="1" applyAlignment="1">
      <alignment wrapText="1"/>
    </xf>
    <xf numFmtId="0" fontId="10" fillId="2" borderId="0" xfId="4" applyFill="1" applyBorder="1"/>
    <xf numFmtId="0" fontId="10" fillId="0" borderId="0" xfId="4" applyBorder="1" applyAlignment="1">
      <alignment horizontal="center"/>
    </xf>
    <xf numFmtId="0" fontId="10" fillId="2" borderId="0" xfId="4" applyFill="1" applyBorder="1" applyAlignment="1">
      <alignment horizontal="center"/>
    </xf>
    <xf numFmtId="0" fontId="10" fillId="0" borderId="0" xfId="4" quotePrefix="1" applyNumberFormat="1" applyBorder="1" applyAlignment="1">
      <alignment horizontal="right"/>
    </xf>
    <xf numFmtId="0" fontId="10" fillId="2" borderId="0" xfId="4" quotePrefix="1" applyNumberFormat="1" applyFill="1" applyBorder="1" applyAlignment="1">
      <alignment horizontal="right"/>
    </xf>
    <xf numFmtId="166" fontId="10" fillId="0" borderId="0" xfId="4" quotePrefix="1" applyNumberFormat="1" applyBorder="1" applyAlignment="1">
      <alignment horizontal="right"/>
    </xf>
    <xf numFmtId="166" fontId="10" fillId="0" borderId="5" xfId="4" quotePrefix="1" applyNumberFormat="1" applyBorder="1" applyAlignment="1">
      <alignment horizontal="right"/>
    </xf>
    <xf numFmtId="167" fontId="0" fillId="2" borderId="0" xfId="0" applyNumberFormat="1" applyFill="1" applyBorder="1"/>
    <xf numFmtId="166" fontId="11" fillId="3" borderId="0" xfId="0" applyNumberFormat="1" applyFont="1" applyFill="1" applyBorder="1"/>
    <xf numFmtId="0" fontId="0" fillId="0" borderId="0" xfId="0" applyBorder="1"/>
    <xf numFmtId="0" fontId="0" fillId="2" borderId="0" xfId="0" applyFill="1" applyBorder="1"/>
    <xf numFmtId="166" fontId="11" fillId="0" borderId="0" xfId="0" applyNumberFormat="1" applyFont="1" applyBorder="1"/>
    <xf numFmtId="166" fontId="0" fillId="0" borderId="5" xfId="0" applyNumberFormat="1" applyBorder="1"/>
    <xf numFmtId="166" fontId="0" fillId="3" borderId="0" xfId="0" applyNumberFormat="1" applyFill="1" applyBorder="1"/>
    <xf numFmtId="166" fontId="15" fillId="3" borderId="0" xfId="0" applyNumberFormat="1" applyFont="1" applyFill="1" applyBorder="1"/>
    <xf numFmtId="49" fontId="0" fillId="0" borderId="0" xfId="0" applyNumberFormat="1" applyBorder="1" applyAlignment="1">
      <alignment horizontal="center"/>
    </xf>
    <xf numFmtId="49" fontId="0" fillId="2" borderId="0" xfId="0" applyNumberFormat="1" applyFill="1" applyBorder="1" applyAlignment="1">
      <alignment horizontal="center"/>
    </xf>
    <xf numFmtId="167" fontId="0" fillId="0" borderId="0" xfId="0" applyNumberFormat="1" applyBorder="1"/>
    <xf numFmtId="0" fontId="0" fillId="0" borderId="0" xfId="0" quotePrefix="1" applyNumberFormat="1" applyBorder="1" applyAlignment="1">
      <alignment horizontal="right"/>
    </xf>
    <xf numFmtId="0" fontId="0" fillId="2" borderId="0" xfId="0" quotePrefix="1" applyNumberFormat="1" applyFill="1" applyBorder="1" applyAlignment="1">
      <alignment horizontal="right"/>
    </xf>
    <xf numFmtId="166" fontId="0" fillId="0" borderId="0" xfId="0" quotePrefix="1" applyNumberFormat="1" applyBorder="1" applyAlignment="1">
      <alignment horizontal="right"/>
    </xf>
    <xf numFmtId="166" fontId="0" fillId="0" borderId="5" xfId="0" quotePrefix="1" applyNumberFormat="1" applyBorder="1" applyAlignment="1">
      <alignment horizontal="right"/>
    </xf>
    <xf numFmtId="37" fontId="16" fillId="0" borderId="0" xfId="0" applyNumberFormat="1" applyFont="1" applyBorder="1"/>
    <xf numFmtId="49" fontId="12" fillId="0" borderId="0" xfId="6" applyNumberFormat="1" applyAlignment="1">
      <alignment horizontal="center"/>
    </xf>
    <xf numFmtId="0" fontId="12" fillId="0" borderId="0" xfId="6" applyAlignment="1">
      <alignment horizontal="center"/>
    </xf>
    <xf numFmtId="0" fontId="12" fillId="0" borderId="0" xfId="6" applyNumberFormat="1" applyAlignment="1">
      <alignment horizontal="center"/>
    </xf>
    <xf numFmtId="49" fontId="10" fillId="0" borderId="0" xfId="4" applyNumberFormat="1" applyAlignment="1">
      <alignment horizontal="center"/>
    </xf>
    <xf numFmtId="0" fontId="10" fillId="0" borderId="0" xfId="4" applyAlignment="1">
      <alignment horizontal="center"/>
    </xf>
    <xf numFmtId="0" fontId="10" fillId="0" borderId="0" xfId="4" applyNumberFormat="1" applyAlignment="1">
      <alignment horizontal="center"/>
    </xf>
  </cellXfs>
  <cellStyles count="745">
    <cellStyle name="Comma 10" xfId="8"/>
    <cellStyle name="Comma 10 2" xfId="9"/>
    <cellStyle name="Comma 10 3" xfId="10"/>
    <cellStyle name="Comma 10 3 2" xfId="11"/>
    <cellStyle name="Comma 10 3 3" xfId="12"/>
    <cellStyle name="Comma 10 4" xfId="13"/>
    <cellStyle name="Comma 10 4 2" xfId="14"/>
    <cellStyle name="Comma 10 4 3" xfId="15"/>
    <cellStyle name="Comma 10 4 4" xfId="16"/>
    <cellStyle name="Comma 10 5" xfId="17"/>
    <cellStyle name="Comma 10 5 2" xfId="18"/>
    <cellStyle name="Comma 10 5 2 2" xfId="19"/>
    <cellStyle name="Comma 10 5 2 3" xfId="20"/>
    <cellStyle name="Comma 10 5 2 3 2" xfId="21"/>
    <cellStyle name="Comma 10 5 3" xfId="22"/>
    <cellStyle name="Comma 10 6" xfId="23"/>
    <cellStyle name="Comma 10 6 2" xfId="24"/>
    <cellStyle name="Comma 10 6 3" xfId="25"/>
    <cellStyle name="Comma 10 6 3 2" xfId="26"/>
    <cellStyle name="Comma 10 7" xfId="27"/>
    <cellStyle name="Comma 10 8" xfId="28"/>
    <cellStyle name="Comma 10 8 2" xfId="29"/>
    <cellStyle name="Comma 11" xfId="30"/>
    <cellStyle name="Comma 11 10" xfId="31"/>
    <cellStyle name="Comma 11 11" xfId="32"/>
    <cellStyle name="Comma 11 11 2" xfId="33"/>
    <cellStyle name="Comma 11 11 2 2" xfId="34"/>
    <cellStyle name="Comma 11 11 2 3" xfId="35"/>
    <cellStyle name="Comma 11 11 2 3 2" xfId="36"/>
    <cellStyle name="Comma 11 12" xfId="37"/>
    <cellStyle name="Comma 11 13" xfId="38"/>
    <cellStyle name="Comma 11 13 2" xfId="39"/>
    <cellStyle name="Comma 11 13 2 2" xfId="40"/>
    <cellStyle name="Comma 11 13 2 3" xfId="41"/>
    <cellStyle name="Comma 11 13 2 3 2" xfId="42"/>
    <cellStyle name="Comma 11 2" xfId="43"/>
    <cellStyle name="Comma 11 3" xfId="44"/>
    <cellStyle name="Comma 11 4" xfId="45"/>
    <cellStyle name="Comma 11 5" xfId="46"/>
    <cellStyle name="Comma 11 6" xfId="47"/>
    <cellStyle name="Comma 11 7" xfId="48"/>
    <cellStyle name="Comma 11 7 2" xfId="49"/>
    <cellStyle name="Comma 11 7 2 2" xfId="50"/>
    <cellStyle name="Comma 11 7 2 3" xfId="51"/>
    <cellStyle name="Comma 11 8" xfId="52"/>
    <cellStyle name="Comma 11 9" xfId="53"/>
    <cellStyle name="Comma 12" xfId="54"/>
    <cellStyle name="Comma 12 10" xfId="55"/>
    <cellStyle name="Comma 12 10 2" xfId="56"/>
    <cellStyle name="Comma 12 10 2 2" xfId="57"/>
    <cellStyle name="Comma 12 10 2 3" xfId="58"/>
    <cellStyle name="Comma 12 10 2 3 2" xfId="59"/>
    <cellStyle name="Comma 12 11" xfId="60"/>
    <cellStyle name="Comma 12 12" xfId="61"/>
    <cellStyle name="Comma 12 12 2" xfId="62"/>
    <cellStyle name="Comma 12 12 2 2" xfId="63"/>
    <cellStyle name="Comma 12 12 2 3" xfId="64"/>
    <cellStyle name="Comma 12 12 2 3 2" xfId="65"/>
    <cellStyle name="Comma 12 2" xfId="66"/>
    <cellStyle name="Comma 12 3" xfId="67"/>
    <cellStyle name="Comma 12 4" xfId="68"/>
    <cellStyle name="Comma 12 5" xfId="69"/>
    <cellStyle name="Comma 12 6" xfId="70"/>
    <cellStyle name="Comma 12 6 2" xfId="71"/>
    <cellStyle name="Comma 12 6 2 2" xfId="72"/>
    <cellStyle name="Comma 12 6 2 3" xfId="73"/>
    <cellStyle name="Comma 12 7" xfId="74"/>
    <cellStyle name="Comma 12 8" xfId="75"/>
    <cellStyle name="Comma 12 9" xfId="76"/>
    <cellStyle name="Comma 13" xfId="77"/>
    <cellStyle name="Comma 13 2" xfId="78"/>
    <cellStyle name="Comma 13 3" xfId="79"/>
    <cellStyle name="Comma 13 4" xfId="80"/>
    <cellStyle name="Comma 13 5" xfId="81"/>
    <cellStyle name="Comma 13 6" xfId="82"/>
    <cellStyle name="Comma 14" xfId="83"/>
    <cellStyle name="Comma 14 2" xfId="84"/>
    <cellStyle name="Comma 14 3" xfId="85"/>
    <cellStyle name="Comma 14 4" xfId="86"/>
    <cellStyle name="Comma 14 5" xfId="87"/>
    <cellStyle name="Comma 15" xfId="88"/>
    <cellStyle name="Comma 15 2" xfId="89"/>
    <cellStyle name="Comma 15 3" xfId="90"/>
    <cellStyle name="Comma 15 4" xfId="91"/>
    <cellStyle name="Comma 15 5" xfId="92"/>
    <cellStyle name="Comma 16" xfId="93"/>
    <cellStyle name="Comma 16 2" xfId="94"/>
    <cellStyle name="Comma 16 3" xfId="95"/>
    <cellStyle name="Comma 16 3 2" xfId="96"/>
    <cellStyle name="Comma 16 3 3" xfId="97"/>
    <cellStyle name="Comma 16 3 3 2" xfId="98"/>
    <cellStyle name="Comma 17" xfId="99"/>
    <cellStyle name="Comma 17 2" xfId="100"/>
    <cellStyle name="Comma 17 3" xfId="101"/>
    <cellStyle name="Comma 17 3 2" xfId="102"/>
    <cellStyle name="Comma 18" xfId="103"/>
    <cellStyle name="Comma 18 2" xfId="104"/>
    <cellStyle name="Comma 18 3" xfId="105"/>
    <cellStyle name="Comma 18 3 2" xfId="106"/>
    <cellStyle name="Comma 19" xfId="107"/>
    <cellStyle name="Comma 19 2" xfId="108"/>
    <cellStyle name="Comma 19 3" xfId="109"/>
    <cellStyle name="Comma 19 3 2" xfId="110"/>
    <cellStyle name="Comma 2" xfId="111"/>
    <cellStyle name="Comma 2 2" xfId="112"/>
    <cellStyle name="Comma 2 2 2" xfId="113"/>
    <cellStyle name="Comma 2 2 3" xfId="114"/>
    <cellStyle name="Comma 2 2 4" xfId="115"/>
    <cellStyle name="Comma 2 2 5" xfId="116"/>
    <cellStyle name="Comma 2 3" xfId="117"/>
    <cellStyle name="Comma 2 3 2" xfId="118"/>
    <cellStyle name="Comma 2 3 3" xfId="119"/>
    <cellStyle name="Comma 2 3 4" xfId="120"/>
    <cellStyle name="Comma 2 3 4 2" xfId="121"/>
    <cellStyle name="Comma 2 3 4 2 2" xfId="122"/>
    <cellStyle name="Comma 2 3 4 3" xfId="123"/>
    <cellStyle name="Comma 2 3 4 4" xfId="124"/>
    <cellStyle name="Comma 2 3 4 5" xfId="125"/>
    <cellStyle name="Comma 2 3 4 5 2" xfId="126"/>
    <cellStyle name="Comma 2 3 5" xfId="127"/>
    <cellStyle name="Comma 2 4" xfId="128"/>
    <cellStyle name="Comma 2 5" xfId="129"/>
    <cellStyle name="Comma 20" xfId="130"/>
    <cellStyle name="Comma 20 2" xfId="131"/>
    <cellStyle name="Comma 20 3" xfId="132"/>
    <cellStyle name="Comma 20 3 2" xfId="133"/>
    <cellStyle name="Comma 21" xfId="134"/>
    <cellStyle name="Comma 21 2" xfId="135"/>
    <cellStyle name="Comma 21 3" xfId="136"/>
    <cellStyle name="Comma 21 3 2" xfId="137"/>
    <cellStyle name="Comma 22" xfId="138"/>
    <cellStyle name="Comma 22 2" xfId="139"/>
    <cellStyle name="Comma 22 3" xfId="140"/>
    <cellStyle name="Comma 22 3 2" xfId="141"/>
    <cellStyle name="Comma 23" xfId="142"/>
    <cellStyle name="Comma 23 2" xfId="143"/>
    <cellStyle name="Comma 23 3" xfId="144"/>
    <cellStyle name="Comma 23 3 2" xfId="145"/>
    <cellStyle name="Comma 24" xfId="146"/>
    <cellStyle name="Comma 24 2" xfId="147"/>
    <cellStyle name="Comma 24 3" xfId="148"/>
    <cellStyle name="Comma 24 3 2" xfId="149"/>
    <cellStyle name="Comma 25" xfId="150"/>
    <cellStyle name="Comma 25 2" xfId="151"/>
    <cellStyle name="Comma 25 3" xfId="152"/>
    <cellStyle name="Comma 25 3 2" xfId="153"/>
    <cellStyle name="Comma 26" xfId="154"/>
    <cellStyle name="Comma 26 2" xfId="155"/>
    <cellStyle name="Comma 26 3" xfId="156"/>
    <cellStyle name="Comma 26 3 2" xfId="157"/>
    <cellStyle name="Comma 27" xfId="158"/>
    <cellStyle name="Comma 27 2" xfId="159"/>
    <cellStyle name="Comma 27 3" xfId="160"/>
    <cellStyle name="Comma 27 3 2" xfId="161"/>
    <cellStyle name="Comma 28" xfId="162"/>
    <cellStyle name="Comma 28 2" xfId="163"/>
    <cellStyle name="Comma 29" xfId="164"/>
    <cellStyle name="Comma 29 2" xfId="165"/>
    <cellStyle name="Comma 3" xfId="166"/>
    <cellStyle name="Comma 3 2" xfId="167"/>
    <cellStyle name="Comma 3 3" xfId="168"/>
    <cellStyle name="Comma 30" xfId="169"/>
    <cellStyle name="Comma 31" xfId="170"/>
    <cellStyle name="Comma 31 2" xfId="171"/>
    <cellStyle name="Comma 31 3" xfId="172"/>
    <cellStyle name="Comma 31 3 2" xfId="173"/>
    <cellStyle name="Comma 32" xfId="174"/>
    <cellStyle name="Comma 32 2" xfId="175"/>
    <cellStyle name="Comma 32 2 2" xfId="176"/>
    <cellStyle name="Comma 32 3" xfId="177"/>
    <cellStyle name="Comma 32 4" xfId="178"/>
    <cellStyle name="Comma 32 4 2" xfId="179"/>
    <cellStyle name="Comma 33" xfId="180"/>
    <cellStyle name="Comma 33 2" xfId="181"/>
    <cellStyle name="Comma 33 3" xfId="182"/>
    <cellStyle name="Comma 33 3 2" xfId="183"/>
    <cellStyle name="Comma 34" xfId="184"/>
    <cellStyle name="Comma 35" xfId="185"/>
    <cellStyle name="Comma 35 2" xfId="186"/>
    <cellStyle name="Comma 36" xfId="187"/>
    <cellStyle name="Comma 37" xfId="188"/>
    <cellStyle name="Comma 38" xfId="189"/>
    <cellStyle name="Comma 39" xfId="7"/>
    <cellStyle name="Comma 4" xfId="190"/>
    <cellStyle name="Comma 4 2" xfId="191"/>
    <cellStyle name="Comma 4 3" xfId="192"/>
    <cellStyle name="Comma 4 4" xfId="193"/>
    <cellStyle name="Comma 4 5" xfId="194"/>
    <cellStyle name="Comma 5" xfId="195"/>
    <cellStyle name="Comma 5 2" xfId="196"/>
    <cellStyle name="Comma 5 3" xfId="197"/>
    <cellStyle name="Comma 5 4" xfId="198"/>
    <cellStyle name="Comma 5 5" xfId="199"/>
    <cellStyle name="Comma 5 6" xfId="200"/>
    <cellStyle name="Comma 6" xfId="201"/>
    <cellStyle name="Comma 6 2" xfId="202"/>
    <cellStyle name="Comma 6 3" xfId="203"/>
    <cellStyle name="Comma 6 4" xfId="204"/>
    <cellStyle name="Comma 6 4 2" xfId="205"/>
    <cellStyle name="Comma 6 4 2 2" xfId="206"/>
    <cellStyle name="Comma 6 4 3" xfId="207"/>
    <cellStyle name="Comma 6 4 4" xfId="208"/>
    <cellStyle name="Comma 6 4 5" xfId="209"/>
    <cellStyle name="Comma 6 4 5 2" xfId="210"/>
    <cellStyle name="Comma 6 5" xfId="211"/>
    <cellStyle name="Comma 7" xfId="212"/>
    <cellStyle name="Comma 7 2" xfId="213"/>
    <cellStyle name="Comma 7 2 2" xfId="214"/>
    <cellStyle name="Comma 7 2 2 2" xfId="215"/>
    <cellStyle name="Comma 7 2 2 2 2" xfId="216"/>
    <cellStyle name="Comma 7 2 2 3" xfId="217"/>
    <cellStyle name="Comma 7 2 2 3 2" xfId="218"/>
    <cellStyle name="Comma 7 2 2 3 2 2" xfId="219"/>
    <cellStyle name="Comma 7 2 2 3 3" xfId="220"/>
    <cellStyle name="Comma 7 2 2 4" xfId="221"/>
    <cellStyle name="Comma 7 2 3" xfId="222"/>
    <cellStyle name="Comma 7 3" xfId="223"/>
    <cellStyle name="Comma 7 3 2" xfId="224"/>
    <cellStyle name="Comma 7 3 2 2" xfId="225"/>
    <cellStyle name="Comma 7 3 3" xfId="226"/>
    <cellStyle name="Comma 7 3 3 2" xfId="227"/>
    <cellStyle name="Comma 7 3 3 2 2" xfId="228"/>
    <cellStyle name="Comma 7 3 3 3" xfId="229"/>
    <cellStyle name="Comma 7 3 4" xfId="230"/>
    <cellStyle name="Comma 7 4" xfId="231"/>
    <cellStyle name="Comma 7 4 2" xfId="232"/>
    <cellStyle name="Comma 7 5" xfId="233"/>
    <cellStyle name="Comma 7 5 2" xfId="234"/>
    <cellStyle name="Comma 7 5 2 2" xfId="235"/>
    <cellStyle name="Comma 7 5 3" xfId="236"/>
    <cellStyle name="Comma 7 6" xfId="237"/>
    <cellStyle name="Comma 8" xfId="238"/>
    <cellStyle name="Comma 8 2" xfId="239"/>
    <cellStyle name="Comma 8 2 2" xfId="240"/>
    <cellStyle name="Comma 8 2 3" xfId="241"/>
    <cellStyle name="Comma 8 2 4" xfId="242"/>
    <cellStyle name="Comma 8 2 4 10" xfId="243"/>
    <cellStyle name="Comma 8 2 4 11" xfId="244"/>
    <cellStyle name="Comma 8 2 4 11 2" xfId="245"/>
    <cellStyle name="Comma 8 2 4 11 2 2" xfId="246"/>
    <cellStyle name="Comma 8 2 4 11 2 3" xfId="247"/>
    <cellStyle name="Comma 8 2 4 11 2 3 2" xfId="248"/>
    <cellStyle name="Comma 8 2 4 2" xfId="249"/>
    <cellStyle name="Comma 8 2 4 3" xfId="250"/>
    <cellStyle name="Comma 8 2 4 4" xfId="251"/>
    <cellStyle name="Comma 8 2 4 5" xfId="252"/>
    <cellStyle name="Comma 8 2 4 5 2" xfId="253"/>
    <cellStyle name="Comma 8 2 4 5 2 2" xfId="254"/>
    <cellStyle name="Comma 8 2 4 5 2 3" xfId="255"/>
    <cellStyle name="Comma 8 2 4 6" xfId="256"/>
    <cellStyle name="Comma 8 2 4 7" xfId="257"/>
    <cellStyle name="Comma 8 2 4 8" xfId="258"/>
    <cellStyle name="Comma 8 2 4 9" xfId="259"/>
    <cellStyle name="Comma 8 2 4 9 2" xfId="260"/>
    <cellStyle name="Comma 8 2 4 9 2 2" xfId="261"/>
    <cellStyle name="Comma 8 2 4 9 2 3" xfId="262"/>
    <cellStyle name="Comma 8 2 4 9 2 3 2" xfId="263"/>
    <cellStyle name="Comma 8 2 5" xfId="264"/>
    <cellStyle name="Comma 8 2 5 2" xfId="265"/>
    <cellStyle name="Comma 8 2 5 3" xfId="266"/>
    <cellStyle name="Comma 8 2 5 4" xfId="267"/>
    <cellStyle name="Comma 8 2 6" xfId="268"/>
    <cellStyle name="Comma 8 2 6 2" xfId="269"/>
    <cellStyle name="Comma 8 2 6 2 2" xfId="270"/>
    <cellStyle name="Comma 8 2 6 2 3" xfId="271"/>
    <cellStyle name="Comma 8 2 6 2 3 2" xfId="272"/>
    <cellStyle name="Comma 8 2 6 3" xfId="273"/>
    <cellStyle name="Comma 8 2 7" xfId="274"/>
    <cellStyle name="Comma 8 2 7 2" xfId="275"/>
    <cellStyle name="Comma 8 2 7 3" xfId="276"/>
    <cellStyle name="Comma 8 2 7 3 2" xfId="277"/>
    <cellStyle name="Comma 8 2 8" xfId="278"/>
    <cellStyle name="Comma 8 2 9" xfId="279"/>
    <cellStyle name="Comma 8 2 9 2" xfId="280"/>
    <cellStyle name="Comma 8 3" xfId="281"/>
    <cellStyle name="Comma 8 4" xfId="282"/>
    <cellStyle name="Comma 8 5" xfId="283"/>
    <cellStyle name="Comma 8 5 2" xfId="284"/>
    <cellStyle name="Comma 8 6" xfId="285"/>
    <cellStyle name="Comma 8 6 2" xfId="286"/>
    <cellStyle name="Comma 9" xfId="287"/>
    <cellStyle name="Comma 9 2" xfId="288"/>
    <cellStyle name="Comma 9 2 2" xfId="289"/>
    <cellStyle name="Comma 9 2 3" xfId="290"/>
    <cellStyle name="Comma 9 2 3 2" xfId="291"/>
    <cellStyle name="Comma 9 2 3 3" xfId="292"/>
    <cellStyle name="Comma 9 2 3 4" xfId="293"/>
    <cellStyle name="Comma 9 2 4" xfId="294"/>
    <cellStyle name="Comma 9 2 4 2" xfId="295"/>
    <cellStyle name="Comma 9 2 4 2 2" xfId="296"/>
    <cellStyle name="Comma 9 2 4 2 3" xfId="297"/>
    <cellStyle name="Comma 9 2 4 2 3 2" xfId="298"/>
    <cellStyle name="Comma 9 2 4 3" xfId="299"/>
    <cellStyle name="Comma 9 2 5" xfId="300"/>
    <cellStyle name="Comma 9 2 5 2" xfId="301"/>
    <cellStyle name="Comma 9 2 5 3" xfId="302"/>
    <cellStyle name="Comma 9 2 5 3 2" xfId="303"/>
    <cellStyle name="Comma 9 2 6" xfId="304"/>
    <cellStyle name="Comma 9 2 7" xfId="305"/>
    <cellStyle name="Comma 9 2 7 2" xfId="306"/>
    <cellStyle name="Comma 9 3" xfId="307"/>
    <cellStyle name="Comma 9 4" xfId="308"/>
    <cellStyle name="Comma 9 5" xfId="309"/>
    <cellStyle name="Comma 9 6" xfId="310"/>
    <cellStyle name="Comma 9 6 10" xfId="311"/>
    <cellStyle name="Comma 9 6 11" xfId="312"/>
    <cellStyle name="Comma 9 6 11 2" xfId="313"/>
    <cellStyle name="Comma 9 6 11 2 2" xfId="314"/>
    <cellStyle name="Comma 9 6 11 2 3" xfId="315"/>
    <cellStyle name="Comma 9 6 11 2 3 2" xfId="316"/>
    <cellStyle name="Comma 9 6 2" xfId="317"/>
    <cellStyle name="Comma 9 6 3" xfId="318"/>
    <cellStyle name="Comma 9 6 4" xfId="319"/>
    <cellStyle name="Comma 9 6 5" xfId="320"/>
    <cellStyle name="Comma 9 6 5 2" xfId="321"/>
    <cellStyle name="Comma 9 6 5 2 2" xfId="322"/>
    <cellStyle name="Comma 9 6 5 2 3" xfId="323"/>
    <cellStyle name="Comma 9 6 6" xfId="324"/>
    <cellStyle name="Comma 9 6 7" xfId="325"/>
    <cellStyle name="Comma 9 6 8" xfId="326"/>
    <cellStyle name="Comma 9 6 9" xfId="327"/>
    <cellStyle name="Comma 9 6 9 2" xfId="328"/>
    <cellStyle name="Comma 9 6 9 2 2" xfId="329"/>
    <cellStyle name="Comma 9 6 9 2 3" xfId="330"/>
    <cellStyle name="Comma 9 6 9 2 3 2" xfId="331"/>
    <cellStyle name="Currency" xfId="1" builtinId="4"/>
    <cellStyle name="Currency 2" xfId="333"/>
    <cellStyle name="Currency 3" xfId="5"/>
    <cellStyle name="Currency 4" xfId="334"/>
    <cellStyle name="Currency 4 2" xfId="335"/>
    <cellStyle name="Currency 4 3" xfId="336"/>
    <cellStyle name="Currency 4 3 2" xfId="337"/>
    <cellStyle name="Currency 5" xfId="338"/>
    <cellStyle name="Currency 5 2" xfId="339"/>
    <cellStyle name="Currency 5 3" xfId="340"/>
    <cellStyle name="Currency 5 3 2" xfId="341"/>
    <cellStyle name="Currency 6" xfId="342"/>
    <cellStyle name="Currency 7" xfId="343"/>
    <cellStyle name="Currency 7 2" xfId="344"/>
    <cellStyle name="Currency 8" xfId="332"/>
    <cellStyle name="Normal" xfId="0" builtinId="0"/>
    <cellStyle name="Normal 10" xfId="3"/>
    <cellStyle name="Normal 11" xfId="345"/>
    <cellStyle name="Normal 12" xfId="346"/>
    <cellStyle name="Normal 13" xfId="347"/>
    <cellStyle name="Normal 14" xfId="348"/>
    <cellStyle name="Normal 2" xfId="4"/>
    <cellStyle name="Normal 2 2" xfId="350"/>
    <cellStyle name="Normal 2 2 2" xfId="351"/>
    <cellStyle name="Normal 2 2 3" xfId="352"/>
    <cellStyle name="Normal 2 2 4" xfId="353"/>
    <cellStyle name="Normal 2 2 4 2" xfId="354"/>
    <cellStyle name="Normal 2 2 4 2 2" xfId="355"/>
    <cellStyle name="Normal 2 2 4 3" xfId="356"/>
    <cellStyle name="Normal 2 2 4 4" xfId="357"/>
    <cellStyle name="Normal 2 2 4 5" xfId="358"/>
    <cellStyle name="Normal 2 2 4 5 2" xfId="359"/>
    <cellStyle name="Normal 2 2 5" xfId="360"/>
    <cellStyle name="Normal 2 3" xfId="361"/>
    <cellStyle name="Normal 2 4" xfId="362"/>
    <cellStyle name="Normal 2 5" xfId="349"/>
    <cellStyle name="Normal 3" xfId="6"/>
    <cellStyle name="Normal 3 2" xfId="364"/>
    <cellStyle name="Normal 3 3" xfId="365"/>
    <cellStyle name="Normal 3 4" xfId="366"/>
    <cellStyle name="Normal 3 5" xfId="363"/>
    <cellStyle name="Normal 4" xfId="367"/>
    <cellStyle name="Normal 4 2" xfId="368"/>
    <cellStyle name="Normal 4 3" xfId="369"/>
    <cellStyle name="Normal 4 3 2" xfId="370"/>
    <cellStyle name="Normal 4 3 3" xfId="371"/>
    <cellStyle name="Normal 5" xfId="372"/>
    <cellStyle name="Normal 5 2" xfId="373"/>
    <cellStyle name="Normal 5 2 2" xfId="374"/>
    <cellStyle name="Normal 5 2 3" xfId="375"/>
    <cellStyle name="Normal 5 2 3 2" xfId="376"/>
    <cellStyle name="Normal 5 3" xfId="377"/>
    <cellStyle name="Normal 5 4" xfId="378"/>
    <cellStyle name="Normal 6" xfId="379"/>
    <cellStyle name="Normal 6 2" xfId="380"/>
    <cellStyle name="Normal 7" xfId="381"/>
    <cellStyle name="Normal 7 2" xfId="382"/>
    <cellStyle name="Normal 7 3" xfId="383"/>
    <cellStyle name="Normal 7 3 2" xfId="384"/>
    <cellStyle name="Normal 8" xfId="385"/>
    <cellStyle name="Normal 9" xfId="386"/>
    <cellStyle name="Normal 9 2" xfId="387"/>
    <cellStyle name="Percent" xfId="2" builtinId="5"/>
    <cellStyle name="Percent 10" xfId="389"/>
    <cellStyle name="Percent 10 2" xfId="390"/>
    <cellStyle name="Percent 10 3" xfId="391"/>
    <cellStyle name="Percent 10 3 2" xfId="392"/>
    <cellStyle name="Percent 10 3 3" xfId="393"/>
    <cellStyle name="Percent 10 3 3 2" xfId="394"/>
    <cellStyle name="Percent 11" xfId="395"/>
    <cellStyle name="Percent 11 2" xfId="396"/>
    <cellStyle name="Percent 11 3" xfId="397"/>
    <cellStyle name="Percent 11 3 2" xfId="398"/>
    <cellStyle name="Percent 12" xfId="399"/>
    <cellStyle name="Percent 12 2" xfId="400"/>
    <cellStyle name="Percent 12 3" xfId="401"/>
    <cellStyle name="Percent 12 3 2" xfId="402"/>
    <cellStyle name="Percent 13" xfId="403"/>
    <cellStyle name="Percent 13 2" xfId="404"/>
    <cellStyle name="Percent 13 3" xfId="405"/>
    <cellStyle name="Percent 13 3 2" xfId="406"/>
    <cellStyle name="Percent 14" xfId="407"/>
    <cellStyle name="Percent 14 2" xfId="408"/>
    <cellStyle name="Percent 14 3" xfId="409"/>
    <cellStyle name="Percent 14 3 2" xfId="410"/>
    <cellStyle name="Percent 15" xfId="411"/>
    <cellStyle name="Percent 15 2" xfId="412"/>
    <cellStyle name="Percent 15 3" xfId="413"/>
    <cellStyle name="Percent 15 3 2" xfId="414"/>
    <cellStyle name="Percent 16" xfId="415"/>
    <cellStyle name="Percent 16 2" xfId="416"/>
    <cellStyle name="Percent 16 3" xfId="417"/>
    <cellStyle name="Percent 16 3 2" xfId="418"/>
    <cellStyle name="Percent 17" xfId="419"/>
    <cellStyle name="Percent 17 2" xfId="420"/>
    <cellStyle name="Percent 17 3" xfId="421"/>
    <cellStyle name="Percent 17 3 2" xfId="422"/>
    <cellStyle name="Percent 18" xfId="423"/>
    <cellStyle name="Percent 18 2" xfId="424"/>
    <cellStyle name="Percent 18 3" xfId="425"/>
    <cellStyle name="Percent 18 3 2" xfId="426"/>
    <cellStyle name="Percent 19" xfId="427"/>
    <cellStyle name="Percent 19 2" xfId="428"/>
    <cellStyle name="Percent 19 3" xfId="429"/>
    <cellStyle name="Percent 19 3 2" xfId="430"/>
    <cellStyle name="Percent 2" xfId="431"/>
    <cellStyle name="Percent 2 2" xfId="432"/>
    <cellStyle name="Percent 2 2 2" xfId="433"/>
    <cellStyle name="Percent 2 2 2 2" xfId="434"/>
    <cellStyle name="Percent 2 2 2 3" xfId="435"/>
    <cellStyle name="Percent 2 2 2 3 2" xfId="436"/>
    <cellStyle name="Percent 2 2 2 3 3" xfId="437"/>
    <cellStyle name="Percent 2 2 2 3 3 2" xfId="438"/>
    <cellStyle name="Percent 2 2 2 3 3 3" xfId="439"/>
    <cellStyle name="Percent 2 2 2 3 3 4" xfId="440"/>
    <cellStyle name="Percent 2 2 2 3 4" xfId="441"/>
    <cellStyle name="Percent 2 2 2 3 4 2" xfId="442"/>
    <cellStyle name="Percent 2 2 2 3 4 2 2" xfId="443"/>
    <cellStyle name="Percent 2 2 2 3 4 2 3" xfId="444"/>
    <cellStyle name="Percent 2 2 2 3 4 2 3 2" xfId="445"/>
    <cellStyle name="Percent 2 2 2 3 4 3" xfId="446"/>
    <cellStyle name="Percent 2 2 2 3 5" xfId="447"/>
    <cellStyle name="Percent 2 2 2 3 5 2" xfId="448"/>
    <cellStyle name="Percent 2 2 2 3 5 3" xfId="449"/>
    <cellStyle name="Percent 2 2 2 3 5 3 2" xfId="450"/>
    <cellStyle name="Percent 2 2 2 3 6" xfId="451"/>
    <cellStyle name="Percent 2 2 2 3 7" xfId="452"/>
    <cellStyle name="Percent 2 2 2 3 7 2" xfId="453"/>
    <cellStyle name="Percent 2 2 2 4" xfId="454"/>
    <cellStyle name="Percent 2 2 2 4 2" xfId="455"/>
    <cellStyle name="Percent 2 2 2 4 2 2" xfId="456"/>
    <cellStyle name="Percent 2 2 2 4 2 3" xfId="457"/>
    <cellStyle name="Percent 2 2 2 4 2 3 2" xfId="458"/>
    <cellStyle name="Percent 2 2 2 4 3" xfId="459"/>
    <cellStyle name="Percent 2 2 2 5" xfId="460"/>
    <cellStyle name="Percent 2 2 2 5 2" xfId="461"/>
    <cellStyle name="Percent 2 2 2 5 3" xfId="462"/>
    <cellStyle name="Percent 2 2 2 5 3 2" xfId="463"/>
    <cellStyle name="Percent 2 2 2 6" xfId="464"/>
    <cellStyle name="Percent 2 2 2 6 2" xfId="465"/>
    <cellStyle name="Percent 2 2 3" xfId="466"/>
    <cellStyle name="Percent 2 2 3 2" xfId="467"/>
    <cellStyle name="Percent 2 2 3 3" xfId="468"/>
    <cellStyle name="Percent 2 2 3 4" xfId="469"/>
    <cellStyle name="Percent 2 3" xfId="470"/>
    <cellStyle name="Percent 2 4" xfId="471"/>
    <cellStyle name="Percent 2 4 10" xfId="472"/>
    <cellStyle name="Percent 2 4 11" xfId="473"/>
    <cellStyle name="Percent 2 4 11 2" xfId="474"/>
    <cellStyle name="Percent 2 4 11 2 2" xfId="475"/>
    <cellStyle name="Percent 2 4 11 2 3" xfId="476"/>
    <cellStyle name="Percent 2 4 11 2 3 2" xfId="477"/>
    <cellStyle name="Percent 2 4 2" xfId="478"/>
    <cellStyle name="Percent 2 4 3" xfId="479"/>
    <cellStyle name="Percent 2 4 4" xfId="480"/>
    <cellStyle name="Percent 2 4 5" xfId="481"/>
    <cellStyle name="Percent 2 4 5 2" xfId="482"/>
    <cellStyle name="Percent 2 4 5 2 2" xfId="483"/>
    <cellStyle name="Percent 2 4 5 2 3" xfId="484"/>
    <cellStyle name="Percent 2 4 6" xfId="485"/>
    <cellStyle name="Percent 2 4 7" xfId="486"/>
    <cellStyle name="Percent 2 4 8" xfId="487"/>
    <cellStyle name="Percent 2 4 9" xfId="488"/>
    <cellStyle name="Percent 2 4 9 2" xfId="489"/>
    <cellStyle name="Percent 2 4 9 2 2" xfId="490"/>
    <cellStyle name="Percent 2 4 9 2 3" xfId="491"/>
    <cellStyle name="Percent 2 4 9 2 3 2" xfId="492"/>
    <cellStyle name="Percent 2 5" xfId="493"/>
    <cellStyle name="Percent 20" xfId="494"/>
    <cellStyle name="Percent 20 2" xfId="495"/>
    <cellStyle name="Percent 20 3" xfId="496"/>
    <cellStyle name="Percent 20 3 2" xfId="497"/>
    <cellStyle name="Percent 21" xfId="498"/>
    <cellStyle name="Percent 21 2" xfId="499"/>
    <cellStyle name="Percent 21 3" xfId="500"/>
    <cellStyle name="Percent 21 3 2" xfId="501"/>
    <cellStyle name="Percent 22" xfId="502"/>
    <cellStyle name="Percent 22 2" xfId="503"/>
    <cellStyle name="Percent 23" xfId="504"/>
    <cellStyle name="Percent 23 2" xfId="505"/>
    <cellStyle name="Percent 24" xfId="506"/>
    <cellStyle name="Percent 25" xfId="507"/>
    <cellStyle name="Percent 25 2" xfId="508"/>
    <cellStyle name="Percent 25 3" xfId="509"/>
    <cellStyle name="Percent 25 3 2" xfId="510"/>
    <cellStyle name="Percent 26" xfId="511"/>
    <cellStyle name="Percent 27" xfId="512"/>
    <cellStyle name="Percent 27 2" xfId="513"/>
    <cellStyle name="Percent 28" xfId="388"/>
    <cellStyle name="Percent 3" xfId="514"/>
    <cellStyle name="Percent 3 2" xfId="515"/>
    <cellStyle name="Percent 3 2 2" xfId="516"/>
    <cellStyle name="Percent 3 2 3" xfId="517"/>
    <cellStyle name="Percent 3 2 3 2" xfId="518"/>
    <cellStyle name="Percent 3 2 3 3" xfId="519"/>
    <cellStyle name="Percent 3 2 3 4" xfId="520"/>
    <cellStyle name="Percent 3 2 4" xfId="521"/>
    <cellStyle name="Percent 3 2 4 2" xfId="522"/>
    <cellStyle name="Percent 3 2 4 2 2" xfId="523"/>
    <cellStyle name="Percent 3 2 4 2 3" xfId="524"/>
    <cellStyle name="Percent 3 2 4 2 3 2" xfId="525"/>
    <cellStyle name="Percent 3 2 4 3" xfId="526"/>
    <cellStyle name="Percent 3 2 5" xfId="527"/>
    <cellStyle name="Percent 3 2 5 2" xfId="528"/>
    <cellStyle name="Percent 3 2 5 3" xfId="529"/>
    <cellStyle name="Percent 3 2 5 3 2" xfId="530"/>
    <cellStyle name="Percent 3 2 6" xfId="531"/>
    <cellStyle name="Percent 3 2 7" xfId="532"/>
    <cellStyle name="Percent 3 2 7 2" xfId="533"/>
    <cellStyle name="Percent 3 3" xfId="534"/>
    <cellStyle name="Percent 3 4" xfId="535"/>
    <cellStyle name="Percent 3 5" xfId="536"/>
    <cellStyle name="Percent 3 5 2" xfId="537"/>
    <cellStyle name="Percent 3 5 3" xfId="538"/>
    <cellStyle name="Percent 3 5 4" xfId="539"/>
    <cellStyle name="Percent 4" xfId="540"/>
    <cellStyle name="Percent 4 2" xfId="541"/>
    <cellStyle name="Percent 4 3" xfId="542"/>
    <cellStyle name="Percent 4 3 2" xfId="543"/>
    <cellStyle name="Percent 4 3 3" xfId="544"/>
    <cellStyle name="Percent 4 3 4" xfId="545"/>
    <cellStyle name="Percent 4 4" xfId="546"/>
    <cellStyle name="Percent 4 4 2" xfId="547"/>
    <cellStyle name="Percent 4 4 2 2" xfId="548"/>
    <cellStyle name="Percent 4 4 2 3" xfId="549"/>
    <cellStyle name="Percent 4 4 2 3 2" xfId="550"/>
    <cellStyle name="Percent 4 4 3" xfId="551"/>
    <cellStyle name="Percent 4 5" xfId="552"/>
    <cellStyle name="Percent 4 5 2" xfId="553"/>
    <cellStyle name="Percent 4 5 3" xfId="554"/>
    <cellStyle name="Percent 4 5 3 2" xfId="555"/>
    <cellStyle name="Percent 4 6" xfId="556"/>
    <cellStyle name="Percent 4 7" xfId="557"/>
    <cellStyle name="Percent 4 7 2" xfId="558"/>
    <cellStyle name="Percent 5" xfId="559"/>
    <cellStyle name="Percent 5 2" xfId="560"/>
    <cellStyle name="Percent 5 3" xfId="561"/>
    <cellStyle name="Percent 5 3 2" xfId="562"/>
    <cellStyle name="Percent 5 3 3" xfId="563"/>
    <cellStyle name="Percent 5 4" xfId="564"/>
    <cellStyle name="Percent 5 4 2" xfId="565"/>
    <cellStyle name="Percent 5 4 3" xfId="566"/>
    <cellStyle name="Percent 5 4 4" xfId="567"/>
    <cellStyle name="Percent 5 5" xfId="568"/>
    <cellStyle name="Percent 5 5 2" xfId="569"/>
    <cellStyle name="Percent 5 5 2 2" xfId="570"/>
    <cellStyle name="Percent 5 5 2 3" xfId="571"/>
    <cellStyle name="Percent 5 5 2 3 2" xfId="572"/>
    <cellStyle name="Percent 5 5 3" xfId="573"/>
    <cellStyle name="Percent 5 6" xfId="574"/>
    <cellStyle name="Percent 5 6 2" xfId="575"/>
    <cellStyle name="Percent 5 6 3" xfId="576"/>
    <cellStyle name="Percent 5 6 3 2" xfId="577"/>
    <cellStyle name="Percent 5 7" xfId="578"/>
    <cellStyle name="Percent 5 8" xfId="579"/>
    <cellStyle name="Percent 5 8 2" xfId="580"/>
    <cellStyle name="Percent 5 9" xfId="581"/>
    <cellStyle name="Percent 5 9 2" xfId="582"/>
    <cellStyle name="Percent 5 9 3" xfId="583"/>
    <cellStyle name="Percent 5 9 3 2" xfId="584"/>
    <cellStyle name="Percent 6" xfId="585"/>
    <cellStyle name="Percent 6 10" xfId="586"/>
    <cellStyle name="Percent 6 11" xfId="587"/>
    <cellStyle name="Percent 6 11 2" xfId="588"/>
    <cellStyle name="Percent 6 11 2 2" xfId="589"/>
    <cellStyle name="Percent 6 11 2 3" xfId="590"/>
    <cellStyle name="Percent 6 11 2 3 2" xfId="591"/>
    <cellStyle name="Percent 6 12" xfId="592"/>
    <cellStyle name="Percent 6 13" xfId="593"/>
    <cellStyle name="Percent 6 13 2" xfId="594"/>
    <cellStyle name="Percent 6 13 2 2" xfId="595"/>
    <cellStyle name="Percent 6 13 2 3" xfId="596"/>
    <cellStyle name="Percent 6 13 2 3 2" xfId="597"/>
    <cellStyle name="Percent 6 14" xfId="598"/>
    <cellStyle name="Percent 6 14 2" xfId="599"/>
    <cellStyle name="Percent 6 15" xfId="600"/>
    <cellStyle name="Percent 6 16" xfId="601"/>
    <cellStyle name="Percent 6 16 2" xfId="602"/>
    <cellStyle name="Percent 6 2" xfId="603"/>
    <cellStyle name="Percent 6 3" xfId="604"/>
    <cellStyle name="Percent 6 4" xfId="605"/>
    <cellStyle name="Percent 6 5" xfId="606"/>
    <cellStyle name="Percent 6 6" xfId="607"/>
    <cellStyle name="Percent 6 7" xfId="608"/>
    <cellStyle name="Percent 6 7 2" xfId="609"/>
    <cellStyle name="Percent 6 7 2 2" xfId="610"/>
    <cellStyle name="Percent 6 7 2 3" xfId="611"/>
    <cellStyle name="Percent 6 8" xfId="612"/>
    <cellStyle name="Percent 6 9" xfId="613"/>
    <cellStyle name="Percent 7" xfId="614"/>
    <cellStyle name="Percent 7 10" xfId="615"/>
    <cellStyle name="Percent 7 11" xfId="616"/>
    <cellStyle name="Percent 7 11 2" xfId="617"/>
    <cellStyle name="Percent 7 11 2 2" xfId="618"/>
    <cellStyle name="Percent 7 11 2 3" xfId="619"/>
    <cellStyle name="Percent 7 11 2 3 2" xfId="620"/>
    <cellStyle name="Percent 7 12" xfId="621"/>
    <cellStyle name="Percent 7 12 2" xfId="622"/>
    <cellStyle name="Percent 7 13" xfId="623"/>
    <cellStyle name="Percent 7 14" xfId="624"/>
    <cellStyle name="Percent 7 14 2" xfId="625"/>
    <cellStyle name="Percent 7 2" xfId="626"/>
    <cellStyle name="Percent 7 3" xfId="627"/>
    <cellStyle name="Percent 7 4" xfId="628"/>
    <cellStyle name="Percent 7 5" xfId="629"/>
    <cellStyle name="Percent 7 5 2" xfId="630"/>
    <cellStyle name="Percent 7 5 2 2" xfId="631"/>
    <cellStyle name="Percent 7 5 2 3" xfId="632"/>
    <cellStyle name="Percent 7 5 2 4" xfId="633"/>
    <cellStyle name="Percent 7 6" xfId="634"/>
    <cellStyle name="Percent 7 7" xfId="635"/>
    <cellStyle name="Percent 7 8" xfId="636"/>
    <cellStyle name="Percent 7 9" xfId="637"/>
    <cellStyle name="Percent 7 9 2" xfId="638"/>
    <cellStyle name="Percent 7 9 2 2" xfId="639"/>
    <cellStyle name="Percent 7 9 2 3" xfId="640"/>
    <cellStyle name="Percent 7 9 2 3 2" xfId="641"/>
    <cellStyle name="Percent 8" xfId="642"/>
    <cellStyle name="Percent 8 2" xfId="643"/>
    <cellStyle name="Percent 8 3" xfId="644"/>
    <cellStyle name="Percent 8 4" xfId="645"/>
    <cellStyle name="Percent 8 5" xfId="646"/>
    <cellStyle name="Percent 9" xfId="647"/>
    <cellStyle name="Percent 9 2" xfId="648"/>
    <cellStyle name="Percent 9 3" xfId="649"/>
    <cellStyle name="Percent 9 4" xfId="650"/>
    <cellStyle name="Percent 9 5" xfId="651"/>
    <cellStyle name="PSChar" xfId="652"/>
    <cellStyle name="PSChar 2" xfId="653"/>
    <cellStyle name="PSChar 2 2" xfId="654"/>
    <cellStyle name="PSChar 2 2 2" xfId="655"/>
    <cellStyle name="PSChar 3" xfId="656"/>
    <cellStyle name="PSChar 3 2" xfId="657"/>
    <cellStyle name="PSChar 4" xfId="658"/>
    <cellStyle name="PSChar 4 2" xfId="659"/>
    <cellStyle name="PSChar 5" xfId="660"/>
    <cellStyle name="PSChar 5 2" xfId="661"/>
    <cellStyle name="PSChar 5 3" xfId="662"/>
    <cellStyle name="PSChar 5 3 2" xfId="663"/>
    <cellStyle name="PSChar 6" xfId="664"/>
    <cellStyle name="PSChar 6 2" xfId="665"/>
    <cellStyle name="PSChar 7" xfId="666"/>
    <cellStyle name="PSChar 8" xfId="667"/>
    <cellStyle name="PSChar 9" xfId="668"/>
    <cellStyle name="PSDate" xfId="669"/>
    <cellStyle name="PSDate 2" xfId="670"/>
    <cellStyle name="PSDate 2 2" xfId="671"/>
    <cellStyle name="PSDate 2 2 2" xfId="672"/>
    <cellStyle name="PSDate 3" xfId="673"/>
    <cellStyle name="PSDate 3 2" xfId="674"/>
    <cellStyle name="PSDate 4" xfId="675"/>
    <cellStyle name="PSDate 4 2" xfId="676"/>
    <cellStyle name="PSDate 5" xfId="677"/>
    <cellStyle name="PSDate 5 2" xfId="678"/>
    <cellStyle name="PSDate 5 3" xfId="679"/>
    <cellStyle name="PSDate 5 3 2" xfId="680"/>
    <cellStyle name="PSDate 6" xfId="681"/>
    <cellStyle name="PSDate 6 2" xfId="682"/>
    <cellStyle name="PSDate 7" xfId="683"/>
    <cellStyle name="PSDate 8" xfId="684"/>
    <cellStyle name="PSDec" xfId="685"/>
    <cellStyle name="PSDec 2" xfId="686"/>
    <cellStyle name="PSDec 2 2" xfId="687"/>
    <cellStyle name="PSDec 2 2 2" xfId="688"/>
    <cellStyle name="PSDec 3" xfId="689"/>
    <cellStyle name="PSDec 3 2" xfId="690"/>
    <cellStyle name="PSDec 4" xfId="691"/>
    <cellStyle name="PSDec 4 2" xfId="692"/>
    <cellStyle name="PSDec 5" xfId="693"/>
    <cellStyle name="PSDec 5 2" xfId="694"/>
    <cellStyle name="PSDec 5 3" xfId="695"/>
    <cellStyle name="PSDec 5 3 2" xfId="696"/>
    <cellStyle name="PSDec 6" xfId="697"/>
    <cellStyle name="PSDec 6 2" xfId="698"/>
    <cellStyle name="PSDec 7" xfId="699"/>
    <cellStyle name="PSDec 8" xfId="700"/>
    <cellStyle name="PSDec 9" xfId="701"/>
    <cellStyle name="PSHeading" xfId="702"/>
    <cellStyle name="PSHeading 2" xfId="703"/>
    <cellStyle name="PSHeading 2 2" xfId="704"/>
    <cellStyle name="PSHeading 2 2 2" xfId="705"/>
    <cellStyle name="PSHeading 2 2 3" xfId="706"/>
    <cellStyle name="PSHeading 3" xfId="707"/>
    <cellStyle name="PSHeading 3 2" xfId="708"/>
    <cellStyle name="PSHeading 3 3" xfId="709"/>
    <cellStyle name="PSHeading 3 3 2" xfId="710"/>
    <cellStyle name="PSHeading 4" xfId="711"/>
    <cellStyle name="PSHeading 5" xfId="712"/>
    <cellStyle name="PSInt" xfId="713"/>
    <cellStyle name="PSInt 2" xfId="714"/>
    <cellStyle name="PSInt 2 2" xfId="715"/>
    <cellStyle name="PSInt 2 2 2" xfId="716"/>
    <cellStyle name="PSInt 3" xfId="717"/>
    <cellStyle name="PSInt 3 2" xfId="718"/>
    <cellStyle name="PSInt 4" xfId="719"/>
    <cellStyle name="PSInt 4 2" xfId="720"/>
    <cellStyle name="PSInt 5" xfId="721"/>
    <cellStyle name="PSInt 5 2" xfId="722"/>
    <cellStyle name="PSInt 5 3" xfId="723"/>
    <cellStyle name="PSInt 5 3 2" xfId="724"/>
    <cellStyle name="PSInt 6" xfId="725"/>
    <cellStyle name="PSInt 6 2" xfId="726"/>
    <cellStyle name="PSInt 7" xfId="727"/>
    <cellStyle name="PSInt 8" xfId="728"/>
    <cellStyle name="PSInt 9" xfId="729"/>
    <cellStyle name="PSSpacer" xfId="730"/>
    <cellStyle name="PSSpacer 2" xfId="731"/>
    <cellStyle name="PSSpacer 2 2" xfId="732"/>
    <cellStyle name="PSSpacer 3" xfId="733"/>
    <cellStyle name="PSSpacer 3 2" xfId="734"/>
    <cellStyle name="PSSpacer 4" xfId="735"/>
    <cellStyle name="PSSpacer 4 2" xfId="736"/>
    <cellStyle name="PSSpacer 5" xfId="737"/>
    <cellStyle name="PSSpacer 5 2" xfId="738"/>
    <cellStyle name="PSSpacer 5 3" xfId="739"/>
    <cellStyle name="PSSpacer 5 3 2" xfId="740"/>
    <cellStyle name="PSSpacer 6" xfId="741"/>
    <cellStyle name="PSSpacer 6 2" xfId="742"/>
    <cellStyle name="PSSpacer 7" xfId="743"/>
    <cellStyle name="PSSpacer 8" xfId="7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ernal\Regulatory%20Services\2014%20Compliance%20Plan\Workpapers\Mitchell%20Environmental%20Expenses,%201-1-14%20--%209-3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VY"/>
      <sheetName val="FGD"/>
      <sheetName val="Non-FGD"/>
      <sheetName val="Depreciation"/>
      <sheetName val="February"/>
      <sheetName val="March"/>
      <sheetName val="April"/>
      <sheetName val="May"/>
      <sheetName val="June"/>
      <sheetName val="July"/>
      <sheetName val="August"/>
      <sheetName val="September"/>
      <sheetName val="October"/>
      <sheetName val="ADFIT"/>
      <sheetName val="S2"/>
      <sheetName val="AN"/>
      <sheetName val="NOx"/>
      <sheetName val="Cash Working Capital"/>
      <sheetName val="Property Tax"/>
      <sheetName val="Summary"/>
      <sheetName val="Precipitator O &amp; 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2">
          <cell r="B2">
            <v>2.1464E-2</v>
          </cell>
        </row>
        <row r="4">
          <cell r="B4">
            <v>0.6</v>
          </cell>
        </row>
        <row r="6">
          <cell r="B6">
            <v>0.05</v>
          </cell>
        </row>
      </sheetData>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workbookViewId="0">
      <pane xSplit="1" ySplit="2" topLeftCell="E3" activePane="bottomRight" state="frozen"/>
      <selection pane="topRight" activeCell="B1" sqref="B1"/>
      <selection pane="bottomLeft" activeCell="A3" sqref="A3"/>
      <selection pane="bottomRight" activeCell="H14" sqref="H14"/>
    </sheetView>
  </sheetViews>
  <sheetFormatPr defaultRowHeight="14.4" x14ac:dyDescent="0.3"/>
  <cols>
    <col min="1" max="1" width="26" customWidth="1"/>
    <col min="2" max="2" width="19.6640625" customWidth="1"/>
    <col min="3" max="6" width="12.6640625" customWidth="1"/>
    <col min="7" max="8" width="14" customWidth="1"/>
    <col min="9" max="11" width="15.6640625" customWidth="1"/>
    <col min="12" max="12" width="15.109375" customWidth="1"/>
    <col min="13" max="13" width="12.33203125" customWidth="1"/>
    <col min="14" max="14" width="15.44140625" customWidth="1"/>
    <col min="15" max="15" width="12.33203125" customWidth="1"/>
    <col min="16" max="16" width="14.33203125" customWidth="1"/>
  </cols>
  <sheetData>
    <row r="1" spans="1:16" s="227" customFormat="1" ht="71.400000000000006" customHeight="1" x14ac:dyDescent="0.3">
      <c r="A1" s="227" t="s">
        <v>96</v>
      </c>
      <c r="B1" s="228" t="s">
        <v>1</v>
      </c>
      <c r="C1" s="228" t="s">
        <v>97</v>
      </c>
      <c r="D1" s="228" t="s">
        <v>2</v>
      </c>
      <c r="E1" s="228" t="s">
        <v>6</v>
      </c>
      <c r="F1" s="228" t="s">
        <v>5</v>
      </c>
      <c r="G1" s="228" t="s">
        <v>3</v>
      </c>
      <c r="H1" s="228" t="s">
        <v>101</v>
      </c>
      <c r="I1" s="228" t="s">
        <v>104</v>
      </c>
      <c r="J1" s="228" t="s">
        <v>94</v>
      </c>
      <c r="K1" s="228" t="s">
        <v>95</v>
      </c>
      <c r="L1" s="228" t="s">
        <v>38</v>
      </c>
      <c r="M1" s="228" t="s">
        <v>4</v>
      </c>
      <c r="N1" s="228" t="s">
        <v>37</v>
      </c>
      <c r="O1" s="228" t="s">
        <v>105</v>
      </c>
      <c r="P1" s="228" t="s">
        <v>106</v>
      </c>
    </row>
    <row r="2" spans="1:16" s="2" customFormat="1" ht="12" customHeight="1" x14ac:dyDescent="0.3">
      <c r="A2" s="229">
        <v>-1</v>
      </c>
      <c r="B2" s="230">
        <f>A2-1</f>
        <v>-2</v>
      </c>
      <c r="C2" s="230">
        <f t="shared" ref="C2:P2" si="0">B2-1</f>
        <v>-3</v>
      </c>
      <c r="D2" s="230">
        <f t="shared" si="0"/>
        <v>-4</v>
      </c>
      <c r="E2" s="230">
        <f t="shared" si="0"/>
        <v>-5</v>
      </c>
      <c r="F2" s="230">
        <f t="shared" si="0"/>
        <v>-6</v>
      </c>
      <c r="G2" s="230">
        <f t="shared" si="0"/>
        <v>-7</v>
      </c>
      <c r="H2" s="230">
        <f t="shared" si="0"/>
        <v>-8</v>
      </c>
      <c r="I2" s="230">
        <f>H2-1</f>
        <v>-9</v>
      </c>
      <c r="J2" s="230">
        <f t="shared" si="0"/>
        <v>-10</v>
      </c>
      <c r="K2" s="230">
        <f t="shared" si="0"/>
        <v>-11</v>
      </c>
      <c r="L2" s="230">
        <f t="shared" si="0"/>
        <v>-12</v>
      </c>
      <c r="M2" s="230">
        <f t="shared" si="0"/>
        <v>-13</v>
      </c>
      <c r="N2" s="230">
        <f t="shared" si="0"/>
        <v>-14</v>
      </c>
      <c r="O2" s="230">
        <f t="shared" si="0"/>
        <v>-15</v>
      </c>
      <c r="P2" s="230">
        <f t="shared" si="0"/>
        <v>-16</v>
      </c>
    </row>
    <row r="3" spans="1:16" x14ac:dyDescent="0.3">
      <c r="A3" s="1">
        <v>42125</v>
      </c>
      <c r="B3" s="234">
        <v>8.5000000000000006E-2</v>
      </c>
      <c r="C3" s="234">
        <v>7.0000000000000007E-2</v>
      </c>
      <c r="D3" s="234">
        <f>B3-C3</f>
        <v>1.4999999999999999E-2</v>
      </c>
      <c r="E3" s="132">
        <f>'May 2015'!T19</f>
        <v>8.7022000000000002E-2</v>
      </c>
      <c r="F3" s="235">
        <v>8.8325000000000001E-2</v>
      </c>
      <c r="G3" s="235">
        <f>E3-F3</f>
        <v>-1.3029999999999986E-3</v>
      </c>
      <c r="H3" s="236">
        <f>ROUND(G3/12,4)</f>
        <v>-1E-4</v>
      </c>
      <c r="I3" s="134">
        <v>36427</v>
      </c>
      <c r="J3" s="134">
        <v>0</v>
      </c>
      <c r="K3" s="134">
        <f t="shared" ref="K3:K12" si="1">I3+J3</f>
        <v>36427</v>
      </c>
      <c r="L3" s="231">
        <f>ROUND(K3*H3,4)*0.15</f>
        <v>-0.54640500000000003</v>
      </c>
      <c r="M3" s="233">
        <v>0.86</v>
      </c>
      <c r="N3" s="237">
        <f>ROUND(M3*L3,2)</f>
        <v>-0.47</v>
      </c>
      <c r="O3" s="233">
        <v>0.13</v>
      </c>
      <c r="P3" s="237">
        <f>ROUND(L3*O3,2)</f>
        <v>-7.0000000000000007E-2</v>
      </c>
    </row>
    <row r="4" spans="1:16" x14ac:dyDescent="0.3">
      <c r="A4" s="1">
        <f>A3+31</f>
        <v>42156</v>
      </c>
      <c r="B4" s="234">
        <v>8.5000000000000006E-2</v>
      </c>
      <c r="C4" s="234">
        <v>7.0000000000000007E-2</v>
      </c>
      <c r="D4" s="234">
        <f t="shared" ref="D4:D26" si="2">B4-C4</f>
        <v>1.4999999999999999E-2</v>
      </c>
      <c r="E4" s="133">
        <f>'June 2015'!T19</f>
        <v>8.7812000000000001E-2</v>
      </c>
      <c r="F4" s="236">
        <v>8.9127999999999999E-2</v>
      </c>
      <c r="G4" s="235">
        <f>E4-F4</f>
        <v>-1.3159999999999977E-3</v>
      </c>
      <c r="H4" s="236">
        <f t="shared" ref="H4:H25" si="3">ROUND(G4/12,4)</f>
        <v>-1E-4</v>
      </c>
      <c r="I4" s="134">
        <f>ROUND((36486+174431545)/2,2)</f>
        <v>87234015.5</v>
      </c>
      <c r="J4" s="134">
        <v>0</v>
      </c>
      <c r="K4" s="134">
        <f t="shared" si="1"/>
        <v>87234015.5</v>
      </c>
      <c r="L4" s="231">
        <f>ROUND(K4*H4,4)*0.15</f>
        <v>-1308.5102399999998</v>
      </c>
      <c r="M4" s="233">
        <f>'ES-OSS Allocation'!E4</f>
        <v>0.88700000000000001</v>
      </c>
      <c r="N4" s="237">
        <f>ROUND(M4*L4,2)</f>
        <v>-1160.6500000000001</v>
      </c>
      <c r="O4" s="233">
        <f>'ES-OSS Allocation'!G4</f>
        <v>5.8999999999999997E-2</v>
      </c>
      <c r="P4" s="237">
        <f>ROUND(L4*O4,2)</f>
        <v>-77.2</v>
      </c>
    </row>
    <row r="5" spans="1:16" x14ac:dyDescent="0.3">
      <c r="A5" s="1">
        <f t="shared" ref="A5:A26" si="4">A4+31</f>
        <v>42187</v>
      </c>
      <c r="B5" s="234">
        <v>8.5000000000000006E-2</v>
      </c>
      <c r="C5" s="234">
        <v>6.5000000000000002E-2</v>
      </c>
      <c r="D5" s="234">
        <f t="shared" si="2"/>
        <v>2.0000000000000004E-2</v>
      </c>
      <c r="E5" s="133">
        <f>'July 2015'!T19</f>
        <v>7.8039000000000011E-2</v>
      </c>
      <c r="F5" s="236">
        <v>7.9588000000000006E-2</v>
      </c>
      <c r="G5" s="235">
        <f t="shared" ref="G5:G26" si="5">E5-F5</f>
        <v>-1.5489999999999948E-3</v>
      </c>
      <c r="H5" s="236">
        <f t="shared" si="3"/>
        <v>-1E-4</v>
      </c>
      <c r="I5" s="134">
        <f>ROUND((34308+224056882)/2,2)</f>
        <v>112045595</v>
      </c>
      <c r="J5" s="134">
        <v>-542</v>
      </c>
      <c r="K5" s="134">
        <f t="shared" si="1"/>
        <v>112045053</v>
      </c>
      <c r="L5" s="231">
        <f t="shared" ref="L5:L26" si="6">ROUND(K5*H5,4)*0.15</f>
        <v>-1680.6757950000001</v>
      </c>
      <c r="M5" s="233">
        <f>'ES-OSS Allocation'!E5</f>
        <v>0.81200000000000006</v>
      </c>
      <c r="N5" s="237">
        <f t="shared" ref="N5:N26" si="7">ROUND(M5*L5,2)</f>
        <v>-1364.71</v>
      </c>
      <c r="O5" s="233">
        <f>'ES-OSS Allocation'!G5</f>
        <v>0.152</v>
      </c>
      <c r="P5" s="237">
        <f t="shared" ref="P5:P26" si="8">ROUND(L5*O5,2)</f>
        <v>-255.46</v>
      </c>
    </row>
    <row r="6" spans="1:16" x14ac:dyDescent="0.3">
      <c r="A6" s="1">
        <f t="shared" si="4"/>
        <v>42218</v>
      </c>
      <c r="B6" s="234">
        <v>8.5000000000000006E-2</v>
      </c>
      <c r="C6" s="234">
        <v>6.5000000000000002E-2</v>
      </c>
      <c r="D6" s="234">
        <f t="shared" si="2"/>
        <v>2.0000000000000004E-2</v>
      </c>
      <c r="E6" s="133">
        <f>'August 2015'!T19</f>
        <v>8.1724000000000005E-2</v>
      </c>
      <c r="F6" s="236">
        <v>8.3352999999999997E-2</v>
      </c>
      <c r="G6" s="235">
        <f t="shared" si="5"/>
        <v>-1.6289999999999916E-3</v>
      </c>
      <c r="H6" s="236">
        <f t="shared" si="3"/>
        <v>-1E-4</v>
      </c>
      <c r="I6" s="134">
        <v>248679090</v>
      </c>
      <c r="J6" s="134">
        <v>-542</v>
      </c>
      <c r="K6" s="134">
        <f t="shared" si="1"/>
        <v>248678548</v>
      </c>
      <c r="L6" s="231">
        <f t="shared" si="6"/>
        <v>-3730.1782199999998</v>
      </c>
      <c r="M6" s="233">
        <f>'ES-OSS Allocation'!E6</f>
        <v>0.86</v>
      </c>
      <c r="N6" s="237">
        <f t="shared" si="7"/>
        <v>-3207.95</v>
      </c>
      <c r="O6" s="233">
        <f>'ES-OSS Allocation'!G6</f>
        <v>0.121</v>
      </c>
      <c r="P6" s="237">
        <f t="shared" si="8"/>
        <v>-451.35</v>
      </c>
    </row>
    <row r="7" spans="1:16" x14ac:dyDescent="0.3">
      <c r="A7" s="1">
        <f t="shared" si="4"/>
        <v>42249</v>
      </c>
      <c r="B7" s="234">
        <v>8.5000000000000006E-2</v>
      </c>
      <c r="C7" s="234">
        <v>6.5000000000000002E-2</v>
      </c>
      <c r="D7" s="234">
        <f t="shared" si="2"/>
        <v>2.0000000000000004E-2</v>
      </c>
      <c r="E7" s="133">
        <f>'September 2015'!T19</f>
        <v>8.4149000000000002E-2</v>
      </c>
      <c r="F7" s="236">
        <v>8.5827000000000001E-2</v>
      </c>
      <c r="G7" s="235">
        <f t="shared" si="5"/>
        <v>-1.6779999999999989E-3</v>
      </c>
      <c r="H7" s="236">
        <f t="shared" si="3"/>
        <v>-1E-4</v>
      </c>
      <c r="I7" s="134">
        <v>248373200</v>
      </c>
      <c r="J7" s="134">
        <v>-542</v>
      </c>
      <c r="K7" s="134">
        <f>I7+J7</f>
        <v>248372658</v>
      </c>
      <c r="L7" s="231">
        <f t="shared" si="6"/>
        <v>-3725.5898699999998</v>
      </c>
      <c r="M7" s="233">
        <f>'ES-OSS Allocation'!E7</f>
        <v>0.90300000000000002</v>
      </c>
      <c r="N7" s="237">
        <f t="shared" si="7"/>
        <v>-3364.21</v>
      </c>
      <c r="O7" s="233">
        <f>'ES-OSS Allocation'!G7</f>
        <v>0.08</v>
      </c>
      <c r="P7" s="237">
        <f t="shared" si="8"/>
        <v>-298.05</v>
      </c>
    </row>
    <row r="8" spans="1:16" x14ac:dyDescent="0.3">
      <c r="A8" s="1">
        <f t="shared" si="4"/>
        <v>42280</v>
      </c>
      <c r="B8" s="234">
        <v>8.5000000000000006E-2</v>
      </c>
      <c r="C8" s="234">
        <v>6.5000000000000002E-2</v>
      </c>
      <c r="D8" s="234">
        <f t="shared" si="2"/>
        <v>2.0000000000000004E-2</v>
      </c>
      <c r="E8" s="133">
        <f>'October 2015'!T19</f>
        <v>7.9476000000000005E-2</v>
      </c>
      <c r="F8" s="236">
        <v>8.1061000000000008E-2</v>
      </c>
      <c r="G8" s="235">
        <f t="shared" si="5"/>
        <v>-1.5850000000000031E-3</v>
      </c>
      <c r="H8" s="236">
        <f t="shared" si="3"/>
        <v>-1E-4</v>
      </c>
      <c r="I8" s="134">
        <v>270631013</v>
      </c>
      <c r="J8" s="134">
        <v>-542</v>
      </c>
      <c r="K8" s="134">
        <f t="shared" si="1"/>
        <v>270630471</v>
      </c>
      <c r="L8" s="231">
        <f t="shared" si="6"/>
        <v>-4059.4570649999996</v>
      </c>
      <c r="M8" s="233">
        <f>'ES-OSS Allocation'!E8</f>
        <v>0.97499999999999998</v>
      </c>
      <c r="N8" s="237">
        <f t="shared" si="7"/>
        <v>-3957.97</v>
      </c>
      <c r="O8" s="233">
        <f>'ES-OSS Allocation'!G8</f>
        <v>1.2999999999999999E-2</v>
      </c>
      <c r="P8" s="237">
        <f t="shared" si="8"/>
        <v>-52.77</v>
      </c>
    </row>
    <row r="9" spans="1:16" x14ac:dyDescent="0.3">
      <c r="A9" s="1">
        <f t="shared" si="4"/>
        <v>42311</v>
      </c>
      <c r="B9" s="234">
        <v>8.5000000000000006E-2</v>
      </c>
      <c r="C9" s="234">
        <v>6.5000000000000002E-2</v>
      </c>
      <c r="D9" s="234">
        <f t="shared" si="2"/>
        <v>2.0000000000000004E-2</v>
      </c>
      <c r="E9" s="133">
        <f>'November 2015'!T19</f>
        <v>8.2593E-2</v>
      </c>
      <c r="F9" s="236">
        <v>8.4246000000000001E-2</v>
      </c>
      <c r="G9" s="235">
        <f t="shared" si="5"/>
        <v>-1.6530000000000017E-3</v>
      </c>
      <c r="H9" s="236">
        <f t="shared" si="3"/>
        <v>-1E-4</v>
      </c>
      <c r="I9" s="134">
        <v>271375715</v>
      </c>
      <c r="J9" s="134">
        <v>-542</v>
      </c>
      <c r="K9" s="134">
        <f t="shared" si="1"/>
        <v>271375173</v>
      </c>
      <c r="L9" s="231">
        <f t="shared" si="6"/>
        <v>-4070.6275949999999</v>
      </c>
      <c r="M9" s="233">
        <f>'ES-OSS Allocation'!E11</f>
        <v>0.95699999999999996</v>
      </c>
      <c r="N9" s="237">
        <f t="shared" si="7"/>
        <v>-3895.59</v>
      </c>
      <c r="O9" s="233">
        <f>'ES-OSS Allocation'!G11</f>
        <v>0.03</v>
      </c>
      <c r="P9" s="237">
        <f t="shared" si="8"/>
        <v>-122.12</v>
      </c>
    </row>
    <row r="10" spans="1:16" x14ac:dyDescent="0.3">
      <c r="A10" s="1">
        <f t="shared" si="4"/>
        <v>42342</v>
      </c>
      <c r="B10" s="234">
        <v>8.5000000000000006E-2</v>
      </c>
      <c r="C10" s="234">
        <v>6.5000000000000002E-2</v>
      </c>
      <c r="D10" s="234">
        <f t="shared" si="2"/>
        <v>2.0000000000000004E-2</v>
      </c>
      <c r="E10" s="133">
        <f>'December 2015'!T19</f>
        <v>8.1625000000000003E-2</v>
      </c>
      <c r="F10" s="236">
        <v>8.3234000000000002E-2</v>
      </c>
      <c r="G10" s="235">
        <f t="shared" si="5"/>
        <v>-1.6089999999999993E-3</v>
      </c>
      <c r="H10" s="236">
        <f t="shared" si="3"/>
        <v>-1E-4</v>
      </c>
      <c r="I10" s="134">
        <v>272211894</v>
      </c>
      <c r="J10" s="134">
        <v>-542</v>
      </c>
      <c r="K10" s="134">
        <f t="shared" si="1"/>
        <v>272211352</v>
      </c>
      <c r="L10" s="231">
        <f t="shared" si="6"/>
        <v>-4083.1702799999998</v>
      </c>
      <c r="M10" s="233">
        <f>'ES-OSS Allocation'!E12</f>
        <v>0.98</v>
      </c>
      <c r="N10" s="237">
        <f t="shared" si="7"/>
        <v>-4001.51</v>
      </c>
      <c r="O10" s="233">
        <f>'ES-OSS Allocation'!G12</f>
        <v>8.9999999999999993E-3</v>
      </c>
      <c r="P10" s="237">
        <f t="shared" si="8"/>
        <v>-36.75</v>
      </c>
    </row>
    <row r="11" spans="1:16" x14ac:dyDescent="0.3">
      <c r="A11" s="1">
        <f t="shared" si="4"/>
        <v>42373</v>
      </c>
      <c r="B11" s="234">
        <v>8.5000000000000006E-2</v>
      </c>
      <c r="C11" s="234">
        <v>6.5000000000000002E-2</v>
      </c>
      <c r="D11" s="234">
        <f t="shared" si="2"/>
        <v>2.0000000000000004E-2</v>
      </c>
      <c r="E11" s="133">
        <f>'January 2016'!T19</f>
        <v>7.0524000000000003E-2</v>
      </c>
      <c r="F11" s="236">
        <v>7.1891999999999998E-2</v>
      </c>
      <c r="G11" s="235">
        <f t="shared" si="5"/>
        <v>-1.3679999999999942E-3</v>
      </c>
      <c r="H11" s="236">
        <f t="shared" si="3"/>
        <v>-1E-4</v>
      </c>
      <c r="I11" s="134">
        <v>272468995</v>
      </c>
      <c r="J11" s="134">
        <v>-380739.8</v>
      </c>
      <c r="K11" s="134">
        <f t="shared" si="1"/>
        <v>272088255.19999999</v>
      </c>
      <c r="L11" s="231">
        <f t="shared" si="6"/>
        <v>-4081.3238249999995</v>
      </c>
      <c r="M11" s="233">
        <f>'ES-OSS Allocation'!E13</f>
        <v>0.97399999999999998</v>
      </c>
      <c r="N11" s="237">
        <f t="shared" si="7"/>
        <v>-3975.21</v>
      </c>
      <c r="O11" s="233">
        <f>'ES-OSS Allocation'!G13</f>
        <v>1.2999999999999999E-2</v>
      </c>
      <c r="P11" s="237">
        <f t="shared" si="8"/>
        <v>-53.06</v>
      </c>
    </row>
    <row r="12" spans="1:16" x14ac:dyDescent="0.3">
      <c r="A12" s="1">
        <f t="shared" si="4"/>
        <v>42404</v>
      </c>
      <c r="B12" s="234">
        <v>8.5000000000000006E-2</v>
      </c>
      <c r="C12" s="234">
        <v>6.5000000000000002E-2</v>
      </c>
      <c r="D12" s="234">
        <f t="shared" si="2"/>
        <v>2.0000000000000004E-2</v>
      </c>
      <c r="E12" s="133">
        <f>'February 2016'!T19</f>
        <v>7.0272000000000001E-2</v>
      </c>
      <c r="F12" s="236">
        <v>7.1635000000000004E-2</v>
      </c>
      <c r="G12" s="235">
        <f t="shared" si="5"/>
        <v>-1.3630000000000031E-3</v>
      </c>
      <c r="H12" s="236">
        <f t="shared" si="3"/>
        <v>-1E-4</v>
      </c>
      <c r="I12" s="134">
        <v>232462345</v>
      </c>
      <c r="J12" s="134">
        <v>-380739.8</v>
      </c>
      <c r="K12" s="134">
        <f t="shared" si="1"/>
        <v>232081605.19999999</v>
      </c>
      <c r="L12" s="231">
        <f t="shared" si="6"/>
        <v>-3481.2240750000001</v>
      </c>
      <c r="M12" s="233">
        <f>'ES-OSS Allocation'!E14</f>
        <v>0.97199999999999998</v>
      </c>
      <c r="N12" s="237">
        <f t="shared" si="7"/>
        <v>-3383.75</v>
      </c>
      <c r="O12" s="233">
        <f>'ES-OSS Allocation'!G14</f>
        <v>1.6E-2</v>
      </c>
      <c r="P12" s="237">
        <f t="shared" si="8"/>
        <v>-55.7</v>
      </c>
    </row>
    <row r="13" spans="1:16" x14ac:dyDescent="0.3">
      <c r="A13" s="1">
        <f t="shared" si="4"/>
        <v>42435</v>
      </c>
      <c r="B13" s="234">
        <v>8.5000000000000006E-2</v>
      </c>
      <c r="C13" s="234">
        <v>6.5000000000000002E-2</v>
      </c>
      <c r="D13" s="234">
        <f t="shared" si="2"/>
        <v>2.0000000000000004E-2</v>
      </c>
      <c r="E13" s="133">
        <f>'March 2016'!T19</f>
        <v>8.5572999999999996E-2</v>
      </c>
      <c r="F13" s="236">
        <v>8.727399999999999E-2</v>
      </c>
      <c r="G13" s="235">
        <f t="shared" si="5"/>
        <v>-1.7009999999999942E-3</v>
      </c>
      <c r="H13" s="236">
        <f t="shared" si="3"/>
        <v>-1E-4</v>
      </c>
      <c r="I13" s="134">
        <v>231782264</v>
      </c>
      <c r="J13" s="134">
        <v>-380739.8</v>
      </c>
      <c r="K13" s="134">
        <f>I13+J13</f>
        <v>231401524.19999999</v>
      </c>
      <c r="L13" s="231">
        <f t="shared" si="6"/>
        <v>-3471.0228599999996</v>
      </c>
      <c r="M13" s="233">
        <f>'ES-OSS Allocation'!E15</f>
        <v>0.96599999999999997</v>
      </c>
      <c r="N13" s="237">
        <f t="shared" si="7"/>
        <v>-3353.01</v>
      </c>
      <c r="O13" s="233">
        <f>'ES-OSS Allocation'!G15</f>
        <v>2.1000000000000001E-2</v>
      </c>
      <c r="P13" s="237">
        <f t="shared" si="8"/>
        <v>-72.89</v>
      </c>
    </row>
    <row r="14" spans="1:16" x14ac:dyDescent="0.3">
      <c r="A14" s="1">
        <f t="shared" si="4"/>
        <v>42466</v>
      </c>
      <c r="B14" s="234">
        <v>6.5000000000000002E-2</v>
      </c>
      <c r="C14" s="234">
        <v>6.5000000000000002E-2</v>
      </c>
      <c r="D14" s="234">
        <f t="shared" si="2"/>
        <v>0</v>
      </c>
      <c r="E14" s="238" t="s">
        <v>109</v>
      </c>
      <c r="F14" s="236">
        <v>8.7571999999999997E-2</v>
      </c>
      <c r="G14" s="235">
        <v>0</v>
      </c>
      <c r="H14" s="236">
        <f t="shared" si="3"/>
        <v>0</v>
      </c>
      <c r="I14" s="134">
        <v>231218684</v>
      </c>
      <c r="J14" s="134">
        <v>-380739.8</v>
      </c>
      <c r="K14" s="134">
        <f t="shared" ref="K14:K26" si="9">I14+J14</f>
        <v>230837944.19999999</v>
      </c>
      <c r="L14" s="231">
        <f t="shared" si="6"/>
        <v>0</v>
      </c>
      <c r="M14" s="233">
        <f>'ES-OSS Allocation'!E16</f>
        <v>0.97</v>
      </c>
      <c r="N14" s="237">
        <f t="shared" si="7"/>
        <v>0</v>
      </c>
      <c r="O14" s="233">
        <f>'ES-OSS Allocation'!G16</f>
        <v>1.9E-2</v>
      </c>
      <c r="P14" s="237">
        <f t="shared" si="8"/>
        <v>0</v>
      </c>
    </row>
    <row r="15" spans="1:16" x14ac:dyDescent="0.3">
      <c r="A15" s="1">
        <f t="shared" si="4"/>
        <v>42497</v>
      </c>
      <c r="B15" s="234">
        <v>6.5000000000000002E-2</v>
      </c>
      <c r="C15" s="234">
        <v>6.5000000000000002E-2</v>
      </c>
      <c r="D15" s="234">
        <f t="shared" si="2"/>
        <v>0</v>
      </c>
      <c r="E15" s="238" t="s">
        <v>109</v>
      </c>
      <c r="F15" s="236">
        <v>8.7571999999999997E-2</v>
      </c>
      <c r="G15" s="235">
        <v>0</v>
      </c>
      <c r="H15" s="236">
        <f t="shared" si="3"/>
        <v>0</v>
      </c>
      <c r="I15" s="134">
        <v>231524599</v>
      </c>
      <c r="J15" s="134">
        <v>-380739.8</v>
      </c>
      <c r="K15" s="134">
        <f t="shared" si="9"/>
        <v>231143859.19999999</v>
      </c>
      <c r="L15" s="231">
        <f t="shared" si="6"/>
        <v>0</v>
      </c>
      <c r="M15" s="233">
        <f>'ES-OSS Allocation'!E19</f>
        <v>0.97499999999999998</v>
      </c>
      <c r="N15" s="237">
        <f t="shared" si="7"/>
        <v>0</v>
      </c>
      <c r="O15" s="233">
        <f>'ES-OSS Allocation'!G19</f>
        <v>3.3000000000000002E-2</v>
      </c>
      <c r="P15" s="237">
        <f t="shared" si="8"/>
        <v>0</v>
      </c>
    </row>
    <row r="16" spans="1:16" x14ac:dyDescent="0.3">
      <c r="A16" s="1">
        <f t="shared" si="4"/>
        <v>42528</v>
      </c>
      <c r="B16" s="234">
        <v>6.5000000000000002E-2</v>
      </c>
      <c r="C16" s="234">
        <v>6.5000000000000002E-2</v>
      </c>
      <c r="D16" s="234">
        <f t="shared" si="2"/>
        <v>0</v>
      </c>
      <c r="E16" s="238" t="s">
        <v>109</v>
      </c>
      <c r="F16" s="236">
        <v>8.5322999999999996E-2</v>
      </c>
      <c r="G16" s="235">
        <v>0</v>
      </c>
      <c r="H16" s="236">
        <f t="shared" si="3"/>
        <v>0</v>
      </c>
      <c r="I16" s="134">
        <v>230154399</v>
      </c>
      <c r="J16" s="134">
        <v>-380739.8</v>
      </c>
      <c r="K16" s="134">
        <f t="shared" si="9"/>
        <v>229773659.19999999</v>
      </c>
      <c r="L16" s="231">
        <f t="shared" si="6"/>
        <v>0</v>
      </c>
      <c r="M16" s="233">
        <f>'ES-OSS Allocation'!E20</f>
        <v>0.88900000000000001</v>
      </c>
      <c r="N16" s="237">
        <f t="shared" si="7"/>
        <v>0</v>
      </c>
      <c r="O16" s="233">
        <f>'ES-OSS Allocation'!G20</f>
        <v>0.10299999999999999</v>
      </c>
      <c r="P16" s="237">
        <f t="shared" si="8"/>
        <v>0</v>
      </c>
    </row>
    <row r="17" spans="1:16" x14ac:dyDescent="0.3">
      <c r="A17" s="1">
        <f t="shared" si="4"/>
        <v>42559</v>
      </c>
      <c r="B17" s="234">
        <v>6.5000000000000002E-2</v>
      </c>
      <c r="C17" s="234">
        <v>6.25E-2</v>
      </c>
      <c r="D17" s="234">
        <f t="shared" si="2"/>
        <v>2.5000000000000022E-3</v>
      </c>
      <c r="E17" s="133">
        <f>'July 2016'!T19</f>
        <v>7.7632000000000007E-2</v>
      </c>
      <c r="F17" s="236">
        <v>7.7815999999999996E-2</v>
      </c>
      <c r="G17" s="235">
        <f t="shared" si="5"/>
        <v>-1.8399999999998973E-4</v>
      </c>
      <c r="H17" s="236">
        <f>ROUND(G17/12,4)</f>
        <v>0</v>
      </c>
      <c r="I17" s="134">
        <v>228423682</v>
      </c>
      <c r="J17" s="134">
        <v>-380739.8</v>
      </c>
      <c r="K17" s="134">
        <f t="shared" si="9"/>
        <v>228042942.19999999</v>
      </c>
      <c r="L17" s="231">
        <f>ROUND(K17*H17,4)*0.15</f>
        <v>0</v>
      </c>
      <c r="M17" s="233">
        <f>'ES-OSS Allocation'!E21</f>
        <v>0.84799999999999998</v>
      </c>
      <c r="N17" s="237">
        <f>ROUND(M17*L17,2)</f>
        <v>0</v>
      </c>
      <c r="O17" s="233">
        <f>'ES-OSS Allocation'!G21</f>
        <v>0.14399999999999999</v>
      </c>
      <c r="P17" s="237">
        <f t="shared" si="8"/>
        <v>0</v>
      </c>
    </row>
    <row r="18" spans="1:16" x14ac:dyDescent="0.3">
      <c r="A18" s="1">
        <f t="shared" si="4"/>
        <v>42590</v>
      </c>
      <c r="B18" s="234">
        <v>6.5000000000000002E-2</v>
      </c>
      <c r="C18" s="234">
        <v>6.25E-2</v>
      </c>
      <c r="D18" s="234">
        <f t="shared" si="2"/>
        <v>2.5000000000000022E-3</v>
      </c>
      <c r="E18" s="133">
        <f>'August 2016'!T19</f>
        <v>7.8894999999999993E-2</v>
      </c>
      <c r="F18" s="236">
        <v>7.9082E-2</v>
      </c>
      <c r="G18" s="235">
        <f t="shared" si="5"/>
        <v>-1.8700000000000661E-4</v>
      </c>
      <c r="H18" s="236">
        <f t="shared" si="3"/>
        <v>0</v>
      </c>
      <c r="I18" s="134">
        <v>225072315</v>
      </c>
      <c r="J18" s="134">
        <v>-380739.8</v>
      </c>
      <c r="K18" s="134">
        <f t="shared" si="9"/>
        <v>224691575.19999999</v>
      </c>
      <c r="L18" s="231">
        <f t="shared" si="6"/>
        <v>0</v>
      </c>
      <c r="M18" s="233">
        <f>'ES-OSS Allocation'!E22</f>
        <v>0.86399999999999999</v>
      </c>
      <c r="N18" s="237">
        <f t="shared" si="7"/>
        <v>0</v>
      </c>
      <c r="O18" s="233">
        <f>'ES-OSS Allocation'!G22</f>
        <v>0.126</v>
      </c>
      <c r="P18" s="237">
        <f t="shared" si="8"/>
        <v>0</v>
      </c>
    </row>
    <row r="19" spans="1:16" x14ac:dyDescent="0.3">
      <c r="A19" s="1">
        <f t="shared" si="4"/>
        <v>42621</v>
      </c>
      <c r="B19" s="234">
        <v>6.5000000000000002E-2</v>
      </c>
      <c r="C19" s="234">
        <v>6.25E-2</v>
      </c>
      <c r="D19" s="234">
        <f t="shared" si="2"/>
        <v>2.5000000000000022E-3</v>
      </c>
      <c r="E19" s="133">
        <f>'September 2016'!T19</f>
        <v>8.2103999999999996E-2</v>
      </c>
      <c r="F19" s="236">
        <v>8.2298999999999997E-2</v>
      </c>
      <c r="G19" s="235">
        <f t="shared" si="5"/>
        <v>-1.9500000000000073E-4</v>
      </c>
      <c r="H19" s="236">
        <f t="shared" si="3"/>
        <v>0</v>
      </c>
      <c r="I19" s="134">
        <v>223466995</v>
      </c>
      <c r="J19" s="134">
        <v>-380739.8</v>
      </c>
      <c r="K19" s="134">
        <f t="shared" si="9"/>
        <v>223086255.19999999</v>
      </c>
      <c r="L19" s="231">
        <f t="shared" si="6"/>
        <v>0</v>
      </c>
      <c r="M19" s="233">
        <f>'ES-OSS Allocation'!E23</f>
        <v>0.95499999999999996</v>
      </c>
      <c r="N19" s="237">
        <f t="shared" si="7"/>
        <v>0</v>
      </c>
      <c r="O19" s="233">
        <f>'ES-OSS Allocation'!G23</f>
        <v>3.5999999999999997E-2</v>
      </c>
      <c r="P19" s="237">
        <f t="shared" si="8"/>
        <v>0</v>
      </c>
    </row>
    <row r="20" spans="1:16" x14ac:dyDescent="0.3">
      <c r="A20" s="1">
        <f t="shared" si="4"/>
        <v>42652</v>
      </c>
      <c r="B20" s="234">
        <v>6.5000000000000002E-2</v>
      </c>
      <c r="C20" s="234">
        <v>6.25E-2</v>
      </c>
      <c r="D20" s="234">
        <f t="shared" si="2"/>
        <v>2.5000000000000022E-3</v>
      </c>
      <c r="E20" s="133">
        <f>'October 2016'!T19</f>
        <v>8.2533999999999996E-2</v>
      </c>
      <c r="F20" s="236">
        <v>8.2729999999999998E-2</v>
      </c>
      <c r="G20" s="235">
        <f t="shared" si="5"/>
        <v>-1.9600000000000173E-4</v>
      </c>
      <c r="H20" s="236">
        <f t="shared" si="3"/>
        <v>0</v>
      </c>
      <c r="I20" s="134">
        <v>221507794</v>
      </c>
      <c r="J20" s="134">
        <v>0</v>
      </c>
      <c r="K20" s="134">
        <f t="shared" si="9"/>
        <v>221507794</v>
      </c>
      <c r="L20" s="231">
        <f t="shared" si="6"/>
        <v>0</v>
      </c>
      <c r="M20" s="233">
        <v>0.93400000000000005</v>
      </c>
      <c r="N20" s="237">
        <f t="shared" si="7"/>
        <v>0</v>
      </c>
      <c r="O20" s="233">
        <v>5.7000000000000002E-2</v>
      </c>
      <c r="P20" s="237">
        <f t="shared" si="8"/>
        <v>0</v>
      </c>
    </row>
    <row r="21" spans="1:16" x14ac:dyDescent="0.3">
      <c r="A21" s="1">
        <f t="shared" si="4"/>
        <v>42683</v>
      </c>
      <c r="B21" s="234">
        <v>6.5000000000000002E-2</v>
      </c>
      <c r="C21" s="234">
        <v>6.25E-2</v>
      </c>
      <c r="D21" s="234">
        <f t="shared" si="2"/>
        <v>2.5000000000000022E-3</v>
      </c>
      <c r="E21" s="133">
        <f>'November 2016'!T19</f>
        <v>8.6499000000000006E-2</v>
      </c>
      <c r="F21" s="236">
        <v>8.6707000000000006E-2</v>
      </c>
      <c r="G21" s="235">
        <f t="shared" si="5"/>
        <v>-2.0799999999999985E-4</v>
      </c>
      <c r="H21" s="236">
        <f t="shared" si="3"/>
        <v>0</v>
      </c>
      <c r="I21" s="134">
        <v>220209893</v>
      </c>
      <c r="J21" s="134">
        <v>0</v>
      </c>
      <c r="K21" s="134">
        <f t="shared" si="9"/>
        <v>220209893</v>
      </c>
      <c r="L21" s="231">
        <f t="shared" si="6"/>
        <v>0</v>
      </c>
      <c r="M21" s="233">
        <v>0.81599999999999995</v>
      </c>
      <c r="N21" s="237">
        <f t="shared" si="7"/>
        <v>0</v>
      </c>
      <c r="O21" s="233">
        <v>0.17499999999999999</v>
      </c>
      <c r="P21" s="237">
        <f t="shared" si="8"/>
        <v>0</v>
      </c>
    </row>
    <row r="22" spans="1:16" x14ac:dyDescent="0.3">
      <c r="A22" s="1">
        <f t="shared" si="4"/>
        <v>42714</v>
      </c>
      <c r="B22" s="234">
        <v>6.5000000000000002E-2</v>
      </c>
      <c r="C22" s="234">
        <v>6.25E-2</v>
      </c>
      <c r="D22" s="234">
        <f t="shared" si="2"/>
        <v>2.5000000000000022E-3</v>
      </c>
      <c r="E22" s="133">
        <f>'December 2016'!T19</f>
        <v>8.7564000000000003E-2</v>
      </c>
      <c r="F22" s="236">
        <v>8.7776999999999994E-2</v>
      </c>
      <c r="G22" s="235">
        <f t="shared" si="5"/>
        <v>-2.1299999999999097E-4</v>
      </c>
      <c r="H22" s="236">
        <f t="shared" si="3"/>
        <v>0</v>
      </c>
      <c r="I22" s="134">
        <v>220785807</v>
      </c>
      <c r="J22" s="134">
        <v>0</v>
      </c>
      <c r="K22" s="134">
        <f t="shared" si="9"/>
        <v>220785807</v>
      </c>
      <c r="L22" s="231">
        <f t="shared" si="6"/>
        <v>0</v>
      </c>
      <c r="M22" s="233">
        <v>0.90500000000000003</v>
      </c>
      <c r="N22" s="237">
        <f t="shared" si="7"/>
        <v>0</v>
      </c>
      <c r="O22" s="233">
        <v>8.5000000000000006E-2</v>
      </c>
      <c r="P22" s="237">
        <f t="shared" si="8"/>
        <v>0</v>
      </c>
    </row>
    <row r="23" spans="1:16" x14ac:dyDescent="0.3">
      <c r="A23" s="1">
        <f t="shared" si="4"/>
        <v>42745</v>
      </c>
      <c r="B23" s="234">
        <v>6.5000000000000002E-2</v>
      </c>
      <c r="C23" s="234">
        <v>6.25E-2</v>
      </c>
      <c r="D23" s="234">
        <f t="shared" si="2"/>
        <v>2.5000000000000022E-3</v>
      </c>
      <c r="E23" s="133">
        <f>'January 2017'!T19</f>
        <v>8.4978999999999999E-2</v>
      </c>
      <c r="F23" s="236">
        <v>8.5174E-2</v>
      </c>
      <c r="G23" s="235">
        <f t="shared" si="5"/>
        <v>-1.9500000000000073E-4</v>
      </c>
      <c r="H23" s="236">
        <f t="shared" si="3"/>
        <v>0</v>
      </c>
      <c r="I23" s="134">
        <v>217825350</v>
      </c>
      <c r="J23" s="134">
        <v>0</v>
      </c>
      <c r="K23" s="134">
        <f t="shared" si="9"/>
        <v>217825350</v>
      </c>
      <c r="L23" s="231">
        <f t="shared" si="6"/>
        <v>0</v>
      </c>
      <c r="M23" s="233">
        <v>0.96199999999999997</v>
      </c>
      <c r="N23" s="237">
        <f t="shared" si="7"/>
        <v>0</v>
      </c>
      <c r="O23" s="233">
        <v>2.9000000000000001E-2</v>
      </c>
      <c r="P23" s="237">
        <f t="shared" si="8"/>
        <v>0</v>
      </c>
    </row>
    <row r="24" spans="1:16" x14ac:dyDescent="0.3">
      <c r="A24" s="1">
        <f t="shared" si="4"/>
        <v>42776</v>
      </c>
      <c r="B24" s="234">
        <v>6.5000000000000002E-2</v>
      </c>
      <c r="C24" s="234">
        <v>6.25E-2</v>
      </c>
      <c r="D24" s="234">
        <f t="shared" si="2"/>
        <v>2.5000000000000022E-3</v>
      </c>
      <c r="E24" s="133">
        <f>'February 2017'!T19</f>
        <v>8.8412000000000004E-2</v>
      </c>
      <c r="F24" s="236">
        <v>8.8614999999999999E-2</v>
      </c>
      <c r="G24" s="235">
        <f t="shared" si="5"/>
        <v>-2.0299999999999485E-4</v>
      </c>
      <c r="H24" s="236">
        <f t="shared" si="3"/>
        <v>0</v>
      </c>
      <c r="I24" s="134">
        <v>226416752</v>
      </c>
      <c r="J24" s="134">
        <v>0</v>
      </c>
      <c r="K24" s="134">
        <f t="shared" si="9"/>
        <v>226416752</v>
      </c>
      <c r="L24" s="231">
        <f t="shared" si="6"/>
        <v>0</v>
      </c>
      <c r="M24" s="233">
        <v>0.97099999999999997</v>
      </c>
      <c r="N24" s="237">
        <f t="shared" si="7"/>
        <v>0</v>
      </c>
      <c r="O24" s="233">
        <v>0.02</v>
      </c>
      <c r="P24" s="237">
        <f t="shared" si="8"/>
        <v>0</v>
      </c>
    </row>
    <row r="25" spans="1:16" x14ac:dyDescent="0.3">
      <c r="A25" s="1">
        <f t="shared" si="4"/>
        <v>42807</v>
      </c>
      <c r="B25" s="234">
        <v>6.5000000000000002E-2</v>
      </c>
      <c r="C25" s="234">
        <v>6.25E-2</v>
      </c>
      <c r="D25" s="234">
        <f t="shared" si="2"/>
        <v>2.5000000000000022E-3</v>
      </c>
      <c r="E25" s="133">
        <f>'March 2017'!T19</f>
        <v>8.7326000000000001E-2</v>
      </c>
      <c r="F25" s="236">
        <v>8.7535000000000002E-2</v>
      </c>
      <c r="G25" s="235">
        <f t="shared" si="5"/>
        <v>-2.0900000000000085E-4</v>
      </c>
      <c r="H25" s="236">
        <f t="shared" si="3"/>
        <v>0</v>
      </c>
      <c r="I25" s="134">
        <v>227292386</v>
      </c>
      <c r="J25" s="134">
        <v>0</v>
      </c>
      <c r="K25" s="134">
        <f t="shared" si="9"/>
        <v>227292386</v>
      </c>
      <c r="L25" s="231">
        <f t="shared" si="6"/>
        <v>0</v>
      </c>
      <c r="M25" s="233">
        <v>0.95899999999999996</v>
      </c>
      <c r="N25" s="237">
        <f t="shared" si="7"/>
        <v>0</v>
      </c>
      <c r="O25" s="233">
        <v>0.03</v>
      </c>
      <c r="P25" s="237">
        <f t="shared" si="8"/>
        <v>0</v>
      </c>
    </row>
    <row r="26" spans="1:16" x14ac:dyDescent="0.3">
      <c r="A26" s="1">
        <f t="shared" si="4"/>
        <v>42838</v>
      </c>
      <c r="B26" s="234">
        <v>6.5000000000000002E-2</v>
      </c>
      <c r="C26" s="234">
        <v>6.25E-2</v>
      </c>
      <c r="D26" s="234">
        <f t="shared" si="2"/>
        <v>2.5000000000000022E-3</v>
      </c>
      <c r="E26" s="133">
        <f>'April 2017'!T20</f>
        <v>8.9188000000000003E-2</v>
      </c>
      <c r="F26" s="236">
        <v>8.9399000000000006E-2</v>
      </c>
      <c r="G26" s="235">
        <f t="shared" si="5"/>
        <v>-2.1100000000000285E-4</v>
      </c>
      <c r="H26" s="236">
        <f>ROUND(G26/12,4)</f>
        <v>0</v>
      </c>
      <c r="I26" s="134">
        <v>225217792</v>
      </c>
      <c r="J26" s="134">
        <v>0</v>
      </c>
      <c r="K26" s="134">
        <f t="shared" si="9"/>
        <v>225217792</v>
      </c>
      <c r="L26" s="231">
        <f t="shared" si="6"/>
        <v>0</v>
      </c>
      <c r="M26" s="233">
        <v>0.97299999999999998</v>
      </c>
      <c r="N26" s="237">
        <f t="shared" si="7"/>
        <v>0</v>
      </c>
      <c r="O26" s="233">
        <v>1.7999999999999999E-2</v>
      </c>
      <c r="P26" s="237">
        <f t="shared" si="8"/>
        <v>0</v>
      </c>
    </row>
    <row r="27" spans="1:16" ht="15" thickBot="1" x14ac:dyDescent="0.35">
      <c r="A27" s="1" t="s">
        <v>36</v>
      </c>
      <c r="N27" s="232">
        <f>SUM(N3:N26)</f>
        <v>-31665.03</v>
      </c>
      <c r="P27" s="232">
        <f>SUM(P3:P26)</f>
        <v>-1475.42</v>
      </c>
    </row>
    <row r="28" spans="1:16" ht="15" thickTop="1" x14ac:dyDescent="0.3">
      <c r="A28" s="1" t="s">
        <v>0</v>
      </c>
    </row>
    <row r="29" spans="1:16" x14ac:dyDescent="0.3">
      <c r="B29" t="s">
        <v>103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zoomScaleNormal="100" workbookViewId="0">
      <selection activeCell="P31" sqref="P31"/>
    </sheetView>
  </sheetViews>
  <sheetFormatPr defaultRowHeight="13.2" x14ac:dyDescent="0.25"/>
  <cols>
    <col min="1" max="1" width="3.6640625" style="30" customWidth="1"/>
    <col min="2" max="2" width="6.6640625" style="34" customWidth="1"/>
    <col min="3" max="3" width="0.33203125" style="34"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126</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89</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63181825</v>
      </c>
      <c r="G13" s="72"/>
      <c r="H13" s="73">
        <f>F13/$F$19</f>
        <v>0.24817199093269057</v>
      </c>
      <c r="I13" s="74"/>
      <c r="J13" s="75">
        <v>2.1673000000000001E-2</v>
      </c>
      <c r="K13" s="74"/>
      <c r="L13" s="69"/>
      <c r="M13" s="70"/>
      <c r="N13" s="76">
        <f>ROUND(H13*J13,6)</f>
        <v>5.3790000000000001E-3</v>
      </c>
      <c r="O13" s="74"/>
      <c r="P13" s="69"/>
      <c r="Q13" s="70"/>
      <c r="R13" s="69"/>
      <c r="S13" s="70"/>
      <c r="T13" s="77">
        <f>+N13</f>
        <v>5.3790000000000001E-3</v>
      </c>
      <c r="W13" s="78"/>
      <c r="X13" s="78"/>
      <c r="AA13" s="79"/>
      <c r="AB13" s="80"/>
      <c r="AC13" s="81"/>
      <c r="AD13" s="81"/>
      <c r="AE13" s="82"/>
      <c r="AF13" s="81"/>
      <c r="AI13" s="82"/>
      <c r="AJ13" s="81"/>
      <c r="AO13" s="81"/>
    </row>
    <row r="14" spans="2:42" x14ac:dyDescent="0.25">
      <c r="B14" s="67">
        <f>+B13+1</f>
        <v>2</v>
      </c>
      <c r="C14" s="68"/>
      <c r="D14" s="69" t="s">
        <v>53</v>
      </c>
      <c r="E14" s="70"/>
      <c r="F14" s="71">
        <v>97726845</v>
      </c>
      <c r="G14" s="72"/>
      <c r="H14" s="73">
        <f>F14/$F$19</f>
        <v>0.38386142994793926</v>
      </c>
      <c r="I14" s="74"/>
      <c r="J14" s="75">
        <v>6.8310000000000003E-3</v>
      </c>
      <c r="K14" s="74"/>
      <c r="L14" s="69"/>
      <c r="M14" s="70"/>
      <c r="N14" s="76">
        <f>ROUND(H14*J14,6)</f>
        <v>2.6220000000000002E-3</v>
      </c>
      <c r="O14" s="74"/>
      <c r="P14" s="69"/>
      <c r="Q14" s="70"/>
      <c r="R14" s="69"/>
      <c r="S14" s="70"/>
      <c r="T14" s="77">
        <f>+N14</f>
        <v>2.6220000000000002E-3</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1.2659E-2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93680193</v>
      </c>
      <c r="G17" s="72"/>
      <c r="H17" s="73">
        <f>F17/$F$19</f>
        <v>0.3679665791193702</v>
      </c>
      <c r="I17" s="74"/>
      <c r="J17" s="87">
        <v>0.1216</v>
      </c>
      <c r="K17" s="74"/>
      <c r="L17" s="88" t="s">
        <v>57</v>
      </c>
      <c r="M17" s="89"/>
      <c r="N17" s="76">
        <f>ROUND(H17*J17,6)</f>
        <v>4.4745E-2</v>
      </c>
      <c r="O17" s="74"/>
      <c r="P17" s="90">
        <f>+P36</f>
        <v>1.6454134101192925</v>
      </c>
      <c r="Q17" s="74"/>
      <c r="R17" s="88" t="s">
        <v>58</v>
      </c>
      <c r="S17" s="89"/>
      <c r="T17" s="77">
        <f>ROUND(N17*P17,6)</f>
        <v>7.3623999999999995E-2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254588863</v>
      </c>
      <c r="G19" s="72"/>
      <c r="H19" s="73">
        <f>SUM(H13:H17)</f>
        <v>1</v>
      </c>
      <c r="I19" s="74"/>
      <c r="J19" s="90"/>
      <c r="K19" s="74"/>
      <c r="L19" s="69"/>
      <c r="M19" s="70"/>
      <c r="N19" s="73">
        <f>SUM(N13:N18)</f>
        <v>5.2746000000000001E-2</v>
      </c>
      <c r="O19" s="74"/>
      <c r="P19" s="69"/>
      <c r="Q19" s="70"/>
      <c r="R19" s="69"/>
      <c r="S19" s="70"/>
      <c r="T19" s="77">
        <f>SUM(T13:T18)</f>
        <v>8.1625000000000003E-2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87</v>
      </c>
      <c r="E30" s="69"/>
      <c r="F30" s="69"/>
      <c r="G30" s="69"/>
      <c r="H30" s="69"/>
      <c r="I30" s="69"/>
      <c r="J30" s="69"/>
      <c r="K30" s="69"/>
      <c r="L30" s="69"/>
      <c r="M30" s="69"/>
      <c r="N30" s="69"/>
      <c r="O30" s="70"/>
      <c r="P30" s="114">
        <v>6.5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32.725000000000001</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60.774999999999999</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1.6454134101192925</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t="s">
        <v>84</v>
      </c>
    </row>
    <row r="65" spans="4:8" x14ac:dyDescent="0.25">
      <c r="D65" s="113" t="s">
        <v>85</v>
      </c>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zoomScaleNormal="100" workbookViewId="0">
      <selection activeCell="P30" sqref="P30"/>
    </sheetView>
  </sheetViews>
  <sheetFormatPr defaultRowHeight="13.2" x14ac:dyDescent="0.25"/>
  <cols>
    <col min="1" max="1" width="3.6640625" style="30" customWidth="1"/>
    <col min="2" max="2" width="6.6640625" style="34" customWidth="1"/>
    <col min="3" max="3" width="0.33203125" style="34"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110</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108</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ht="13.2" customHeight="1" x14ac:dyDescent="0.3">
      <c r="B13" s="67">
        <v>1</v>
      </c>
      <c r="C13" s="68"/>
      <c r="D13" s="242" t="s">
        <v>52</v>
      </c>
      <c r="E13" s="244"/>
      <c r="F13" s="241">
        <v>63181825</v>
      </c>
      <c r="G13" s="239"/>
      <c r="H13" s="240">
        <f>F13/$F$19</f>
        <v>0.20946155328872557</v>
      </c>
      <c r="I13" s="251"/>
      <c r="J13" s="252">
        <v>2.1673000000000001E-2</v>
      </c>
      <c r="K13" s="251"/>
      <c r="L13" s="253"/>
      <c r="M13" s="254"/>
      <c r="N13" s="255">
        <f>ROUND(H13*J13,6)</f>
        <v>4.5399999999999998E-3</v>
      </c>
      <c r="O13" s="251"/>
      <c r="P13" s="253"/>
      <c r="Q13" s="254"/>
      <c r="R13" s="253"/>
      <c r="S13" s="254"/>
      <c r="T13" s="256">
        <f>+N13</f>
        <v>4.5399999999999998E-3</v>
      </c>
      <c r="W13" s="78"/>
      <c r="X13" s="78"/>
      <c r="AA13" s="79"/>
      <c r="AB13" s="80"/>
      <c r="AC13" s="81"/>
      <c r="AD13" s="81"/>
      <c r="AE13" s="82"/>
      <c r="AF13" s="81"/>
      <c r="AI13" s="82"/>
      <c r="AJ13" s="81"/>
      <c r="AO13" s="81"/>
    </row>
    <row r="14" spans="2:42" ht="13.2" customHeight="1" x14ac:dyDescent="0.3">
      <c r="B14" s="67">
        <f>+B13+1</f>
        <v>2</v>
      </c>
      <c r="C14" s="68"/>
      <c r="D14" s="242" t="s">
        <v>53</v>
      </c>
      <c r="E14" s="244"/>
      <c r="F14" s="241">
        <v>144166601</v>
      </c>
      <c r="G14" s="239"/>
      <c r="H14" s="240">
        <f>F14/$F$19</f>
        <v>0.47794377857581571</v>
      </c>
      <c r="I14" s="251"/>
      <c r="J14" s="252">
        <v>7.1960000000000001E-3</v>
      </c>
      <c r="K14" s="251"/>
      <c r="L14" s="253"/>
      <c r="M14" s="254"/>
      <c r="N14" s="255">
        <f>ROUND(H14*J14,6)</f>
        <v>3.4390000000000002E-3</v>
      </c>
      <c r="O14" s="251"/>
      <c r="P14" s="253"/>
      <c r="Q14" s="254"/>
      <c r="R14" s="253"/>
      <c r="S14" s="254"/>
      <c r="T14" s="256">
        <f>+N14</f>
        <v>3.4390000000000002E-3</v>
      </c>
      <c r="W14" s="78"/>
      <c r="X14" s="78"/>
      <c r="AA14" s="79"/>
      <c r="AB14" s="80"/>
      <c r="AC14" s="81"/>
      <c r="AD14" s="81"/>
      <c r="AE14" s="82"/>
      <c r="AF14" s="81"/>
      <c r="AI14" s="82"/>
      <c r="AJ14" s="81"/>
      <c r="AO14" s="81"/>
    </row>
    <row r="15" spans="2:42" ht="26.4" customHeight="1" x14ac:dyDescent="0.3">
      <c r="B15" s="67">
        <f>+B14+1</f>
        <v>3</v>
      </c>
      <c r="C15" s="68"/>
      <c r="D15" s="243" t="s">
        <v>54</v>
      </c>
      <c r="E15" s="244">
        <v>0</v>
      </c>
      <c r="F15" s="241">
        <v>0</v>
      </c>
      <c r="G15" s="239"/>
      <c r="H15" s="240">
        <v>0</v>
      </c>
      <c r="I15" s="251"/>
      <c r="J15" s="252">
        <v>1.1606999999999999E-2</v>
      </c>
      <c r="K15" s="251"/>
      <c r="L15" s="253"/>
      <c r="M15" s="254"/>
      <c r="N15" s="255">
        <f>ROUND(H15*J15,6)</f>
        <v>0</v>
      </c>
      <c r="O15" s="251"/>
      <c r="P15" s="253"/>
      <c r="Q15" s="254"/>
      <c r="R15" s="253"/>
      <c r="S15" s="254"/>
      <c r="T15" s="256">
        <f>+N15</f>
        <v>0</v>
      </c>
      <c r="W15" s="78"/>
      <c r="X15" s="78"/>
      <c r="AA15" s="79"/>
      <c r="AB15" s="80"/>
      <c r="AC15" s="81"/>
      <c r="AD15" s="81"/>
      <c r="AE15" s="82"/>
      <c r="AF15" s="81"/>
      <c r="AI15" s="82"/>
      <c r="AJ15" s="81"/>
      <c r="AO15" s="81"/>
    </row>
    <row r="16" spans="2:42" ht="13.2" customHeight="1" x14ac:dyDescent="0.3">
      <c r="B16" s="67">
        <f>+B15+1</f>
        <v>4</v>
      </c>
      <c r="C16" s="68"/>
      <c r="D16" s="245" t="s">
        <v>55</v>
      </c>
      <c r="E16" s="246"/>
      <c r="F16" s="241"/>
      <c r="G16" s="239"/>
      <c r="H16" s="240">
        <f>F16/$F$19</f>
        <v>0</v>
      </c>
      <c r="I16" s="251"/>
      <c r="J16" s="257"/>
      <c r="K16" s="251"/>
      <c r="L16" s="253"/>
      <c r="M16" s="254"/>
      <c r="N16" s="240"/>
      <c r="O16" s="251"/>
      <c r="P16" s="253"/>
      <c r="Q16" s="254"/>
      <c r="R16" s="253"/>
      <c r="S16" s="254"/>
      <c r="T16" s="256"/>
      <c r="W16" s="78"/>
      <c r="X16" s="78"/>
      <c r="Y16" s="31"/>
      <c r="Z16" s="31"/>
      <c r="AA16" s="79"/>
      <c r="AB16" s="80"/>
      <c r="AC16" s="81"/>
      <c r="AD16" s="81"/>
      <c r="AE16" s="81"/>
      <c r="AF16" s="81"/>
      <c r="AI16" s="81"/>
      <c r="AJ16" s="81"/>
      <c r="AO16" s="81"/>
    </row>
    <row r="17" spans="2:41" ht="13.2" customHeight="1" x14ac:dyDescent="0.3">
      <c r="B17" s="67">
        <f>+B16+1</f>
        <v>5</v>
      </c>
      <c r="C17" s="68"/>
      <c r="D17" s="242" t="s">
        <v>56</v>
      </c>
      <c r="E17" s="244"/>
      <c r="F17" s="241">
        <v>94290820</v>
      </c>
      <c r="G17" s="239"/>
      <c r="H17" s="240">
        <f>F17/$F$19</f>
        <v>0.31259466813545872</v>
      </c>
      <c r="I17" s="251"/>
      <c r="J17" s="258">
        <v>0.1216</v>
      </c>
      <c r="K17" s="251"/>
      <c r="L17" s="259" t="s">
        <v>57</v>
      </c>
      <c r="M17" s="260"/>
      <c r="N17" s="255">
        <f>ROUND(H17*J17,6)</f>
        <v>3.8011999999999997E-2</v>
      </c>
      <c r="O17" s="251"/>
      <c r="P17" s="261">
        <f>+P36</f>
        <v>1.6454134101192925</v>
      </c>
      <c r="Q17" s="251"/>
      <c r="R17" s="259" t="s">
        <v>58</v>
      </c>
      <c r="S17" s="260"/>
      <c r="T17" s="256">
        <f>ROUND(N17*P17,6)</f>
        <v>6.2545000000000003E-2</v>
      </c>
      <c r="W17" s="78"/>
      <c r="X17" s="78"/>
      <c r="AA17" s="79"/>
      <c r="AB17" s="80"/>
      <c r="AC17" s="81"/>
      <c r="AD17" s="81"/>
      <c r="AE17" s="81"/>
      <c r="AF17" s="81"/>
      <c r="AG17" s="91"/>
      <c r="AH17" s="91"/>
      <c r="AI17" s="82"/>
      <c r="AJ17" s="81"/>
      <c r="AK17" s="81"/>
      <c r="AL17" s="81"/>
      <c r="AM17" s="91"/>
      <c r="AN17" s="91"/>
      <c r="AO17" s="81"/>
    </row>
    <row r="18" spans="2:41" ht="13.2" customHeight="1" x14ac:dyDescent="0.3">
      <c r="B18" s="67"/>
      <c r="C18" s="68"/>
      <c r="D18" s="242"/>
      <c r="E18" s="244"/>
      <c r="F18" s="262" t="s">
        <v>59</v>
      </c>
      <c r="G18" s="263"/>
      <c r="H18" s="264" t="s">
        <v>59</v>
      </c>
      <c r="I18" s="263"/>
      <c r="J18" s="261"/>
      <c r="K18" s="251"/>
      <c r="L18" s="253"/>
      <c r="M18" s="254"/>
      <c r="N18" s="264" t="s">
        <v>59</v>
      </c>
      <c r="O18" s="263"/>
      <c r="P18" s="253"/>
      <c r="Q18" s="254"/>
      <c r="R18" s="253"/>
      <c r="S18" s="254"/>
      <c r="T18" s="265" t="s">
        <v>59</v>
      </c>
      <c r="W18" s="78"/>
      <c r="X18" s="78"/>
      <c r="AA18" s="96"/>
      <c r="AB18" s="96"/>
      <c r="AC18" s="96"/>
      <c r="AD18" s="96"/>
      <c r="AE18" s="81"/>
      <c r="AF18" s="81"/>
      <c r="AI18" s="96"/>
      <c r="AJ18" s="96"/>
      <c r="AO18" s="96"/>
    </row>
    <row r="19" spans="2:41" ht="13.2" customHeight="1" x14ac:dyDescent="0.3">
      <c r="B19" s="67">
        <f>+B17+1</f>
        <v>6</v>
      </c>
      <c r="C19" s="68"/>
      <c r="D19" s="245" t="s">
        <v>60</v>
      </c>
      <c r="E19" s="244"/>
      <c r="F19" s="266">
        <f>SUM(F13:F17)</f>
        <v>301639246</v>
      </c>
      <c r="G19" s="239"/>
      <c r="H19" s="240">
        <f>SUM(H13:H17)</f>
        <v>1</v>
      </c>
      <c r="I19" s="251"/>
      <c r="J19" s="261"/>
      <c r="K19" s="251"/>
      <c r="L19" s="253"/>
      <c r="M19" s="254"/>
      <c r="N19" s="240">
        <f>SUM(N13:N18)</f>
        <v>4.5990999999999997E-2</v>
      </c>
      <c r="O19" s="251"/>
      <c r="P19" s="253"/>
      <c r="Q19" s="254"/>
      <c r="R19" s="253"/>
      <c r="S19" s="254"/>
      <c r="T19" s="256">
        <f>SUM(T13:T18)</f>
        <v>7.0524000000000003E-2</v>
      </c>
      <c r="W19" s="78"/>
      <c r="X19" s="78"/>
      <c r="Y19" s="31"/>
      <c r="AA19" s="98"/>
      <c r="AB19" s="80"/>
      <c r="AC19" s="81"/>
      <c r="AD19" s="81"/>
      <c r="AE19" s="81"/>
      <c r="AF19" s="81"/>
      <c r="AI19" s="81"/>
      <c r="AJ19" s="81"/>
      <c r="AO19" s="81"/>
    </row>
    <row r="20" spans="2:41" ht="13.2" customHeight="1" x14ac:dyDescent="0.25">
      <c r="B20" s="67"/>
      <c r="C20" s="68"/>
      <c r="D20" s="242"/>
      <c r="E20" s="244"/>
      <c r="F20" s="247" t="s">
        <v>61</v>
      </c>
      <c r="G20" s="248"/>
      <c r="H20" s="247" t="s">
        <v>61</v>
      </c>
      <c r="I20" s="248"/>
      <c r="J20" s="242"/>
      <c r="K20" s="244"/>
      <c r="L20" s="242"/>
      <c r="M20" s="244"/>
      <c r="N20" s="249" t="s">
        <v>61</v>
      </c>
      <c r="O20" s="248"/>
      <c r="P20" s="242"/>
      <c r="Q20" s="244"/>
      <c r="R20" s="242"/>
      <c r="S20" s="244"/>
      <c r="T20" s="250"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87</v>
      </c>
      <c r="E30" s="69"/>
      <c r="F30" s="69"/>
      <c r="G30" s="69"/>
      <c r="H30" s="69"/>
      <c r="I30" s="69"/>
      <c r="J30" s="69"/>
      <c r="K30" s="69"/>
      <c r="L30" s="69"/>
      <c r="M30" s="69"/>
      <c r="N30" s="69"/>
      <c r="O30" s="70"/>
      <c r="P30" s="114">
        <v>6.5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32.725000000000001</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60.774999999999999</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1.6454134101192925</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t="s">
        <v>84</v>
      </c>
    </row>
    <row r="65" spans="4:8" x14ac:dyDescent="0.25">
      <c r="D65" s="113" t="s">
        <v>85</v>
      </c>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topLeftCell="A22" zoomScaleNormal="100" workbookViewId="0">
      <selection activeCell="J39" sqref="J39"/>
    </sheetView>
  </sheetViews>
  <sheetFormatPr defaultRowHeight="13.2" x14ac:dyDescent="0.25"/>
  <cols>
    <col min="1" max="1" width="3.6640625" style="30" customWidth="1"/>
    <col min="2" max="2" width="6.6640625" style="34" customWidth="1"/>
    <col min="3" max="3" width="0.33203125" style="34"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112</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88</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63181825</v>
      </c>
      <c r="G13" s="72"/>
      <c r="H13" s="73">
        <f>F13/$F$19</f>
        <v>0.20643134045096181</v>
      </c>
      <c r="I13" s="74"/>
      <c r="J13" s="75">
        <v>2.1668E-2</v>
      </c>
      <c r="K13" s="74"/>
      <c r="L13" s="69"/>
      <c r="M13" s="70"/>
      <c r="N13" s="76">
        <f>ROUND(H13*J13,6)</f>
        <v>4.4730000000000004E-3</v>
      </c>
      <c r="O13" s="74"/>
      <c r="P13" s="69"/>
      <c r="Q13" s="70"/>
      <c r="R13" s="69"/>
      <c r="S13" s="70"/>
      <c r="T13" s="77">
        <f>+N13</f>
        <v>4.4730000000000004E-3</v>
      </c>
      <c r="W13" s="78"/>
      <c r="X13" s="78"/>
      <c r="AA13" s="79"/>
      <c r="AB13" s="80"/>
      <c r="AC13" s="81"/>
      <c r="AD13" s="81"/>
      <c r="AE13" s="82"/>
      <c r="AF13" s="81"/>
      <c r="AI13" s="82"/>
      <c r="AJ13" s="81"/>
      <c r="AO13" s="81"/>
    </row>
    <row r="14" spans="2:42" x14ac:dyDescent="0.25">
      <c r="B14" s="67">
        <f>+B13+1</f>
        <v>2</v>
      </c>
      <c r="C14" s="68"/>
      <c r="D14" s="69" t="s">
        <v>53</v>
      </c>
      <c r="E14" s="70"/>
      <c r="F14" s="71">
        <v>147532560</v>
      </c>
      <c r="G14" s="72"/>
      <c r="H14" s="73">
        <f>F14/$F$19</f>
        <v>0.4820269772353355</v>
      </c>
      <c r="I14" s="74"/>
      <c r="J14" s="75">
        <v>7.1900000000000002E-3</v>
      </c>
      <c r="K14" s="74"/>
      <c r="L14" s="69"/>
      <c r="M14" s="70"/>
      <c r="N14" s="76">
        <f>ROUND(H14*J14,6)</f>
        <v>3.4659999999999999E-3</v>
      </c>
      <c r="O14" s="74"/>
      <c r="P14" s="69"/>
      <c r="Q14" s="70"/>
      <c r="R14" s="69"/>
      <c r="S14" s="70"/>
      <c r="T14" s="77">
        <f>+N14</f>
        <v>3.4659999999999999E-3</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1.1531E-2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v>0</v>
      </c>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95352634</v>
      </c>
      <c r="G17" s="72"/>
      <c r="H17" s="73">
        <f>F17/$F$19</f>
        <v>0.31154168231370266</v>
      </c>
      <c r="I17" s="74"/>
      <c r="J17" s="87">
        <v>0.1216</v>
      </c>
      <c r="K17" s="74"/>
      <c r="L17" s="88" t="s">
        <v>57</v>
      </c>
      <c r="M17" s="89"/>
      <c r="N17" s="76">
        <f>ROUND(H17*J17,6)</f>
        <v>3.7883E-2</v>
      </c>
      <c r="O17" s="74"/>
      <c r="P17" s="90">
        <f>+P36</f>
        <v>1.6454134101192925</v>
      </c>
      <c r="Q17" s="74"/>
      <c r="R17" s="88" t="s">
        <v>58</v>
      </c>
      <c r="S17" s="89"/>
      <c r="T17" s="77">
        <f>ROUND(N17*P17,6)</f>
        <v>6.2333E-2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306067019</v>
      </c>
      <c r="G19" s="72"/>
      <c r="H19" s="73">
        <f>SUM(H13:H17)</f>
        <v>1</v>
      </c>
      <c r="I19" s="74"/>
      <c r="J19" s="90"/>
      <c r="K19" s="74"/>
      <c r="L19" s="69"/>
      <c r="M19" s="70"/>
      <c r="N19" s="73">
        <f>SUM(N13:N18)</f>
        <v>4.5822000000000002E-2</v>
      </c>
      <c r="O19" s="74"/>
      <c r="P19" s="69"/>
      <c r="Q19" s="70"/>
      <c r="R19" s="69"/>
      <c r="S19" s="70"/>
      <c r="T19" s="77">
        <f>SUM(T13:T18)</f>
        <v>7.0272000000000001E-2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87</v>
      </c>
      <c r="E30" s="69"/>
      <c r="F30" s="69"/>
      <c r="G30" s="69"/>
      <c r="H30" s="69"/>
      <c r="I30" s="69"/>
      <c r="J30" s="69"/>
      <c r="K30" s="69"/>
      <c r="L30" s="69"/>
      <c r="M30" s="69"/>
      <c r="N30" s="69"/>
      <c r="O30" s="70"/>
      <c r="P30" s="114">
        <v>6.5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32.725000000000001</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60.774999999999999</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1.6454134101192925</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t="s">
        <v>84</v>
      </c>
    </row>
    <row r="65" spans="4:8" x14ac:dyDescent="0.25">
      <c r="D65" s="113" t="s">
        <v>85</v>
      </c>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zoomScaleNormal="100" workbookViewId="0">
      <selection activeCell="W32" sqref="W32"/>
    </sheetView>
  </sheetViews>
  <sheetFormatPr defaultRowHeight="13.2" x14ac:dyDescent="0.25"/>
  <cols>
    <col min="1" max="1" width="3.6640625" style="30" customWidth="1"/>
    <col min="2" max="2" width="6.6640625" style="34" customWidth="1"/>
    <col min="3" max="3" width="0.33203125" style="34"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114</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86</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63181825</v>
      </c>
      <c r="G13" s="72"/>
      <c r="H13" s="73">
        <f>F13/$F$19</f>
        <v>0.20720728027297994</v>
      </c>
      <c r="I13" s="74"/>
      <c r="J13" s="75">
        <v>2.2681E-2</v>
      </c>
      <c r="K13" s="74"/>
      <c r="L13" s="69"/>
      <c r="M13" s="70"/>
      <c r="N13" s="76">
        <f>ROUND(H13*J13,6)</f>
        <v>4.7000000000000002E-3</v>
      </c>
      <c r="O13" s="74"/>
      <c r="P13" s="69"/>
      <c r="Q13" s="70"/>
      <c r="R13" s="69"/>
      <c r="S13" s="70"/>
      <c r="T13" s="77">
        <f>+N13</f>
        <v>4.7000000000000002E-3</v>
      </c>
      <c r="W13" s="78"/>
      <c r="X13" s="78"/>
      <c r="AA13" s="79"/>
      <c r="AB13" s="80"/>
      <c r="AC13" s="81"/>
      <c r="AD13" s="81"/>
      <c r="AE13" s="82"/>
      <c r="AF13" s="81"/>
      <c r="AI13" s="82"/>
      <c r="AJ13" s="81"/>
      <c r="AO13" s="81"/>
    </row>
    <row r="14" spans="2:42" x14ac:dyDescent="0.25">
      <c r="B14" s="67">
        <f>+B13+1</f>
        <v>2</v>
      </c>
      <c r="C14" s="68"/>
      <c r="D14" s="69" t="s">
        <v>53</v>
      </c>
      <c r="E14" s="70"/>
      <c r="F14" s="71">
        <v>123124444</v>
      </c>
      <c r="G14" s="72"/>
      <c r="H14" s="73">
        <f>F14/$F$19</f>
        <v>0.40379145705846298</v>
      </c>
      <c r="I14" s="74"/>
      <c r="J14" s="75">
        <v>7.5290000000000001E-3</v>
      </c>
      <c r="K14" s="74"/>
      <c r="L14" s="69"/>
      <c r="M14" s="70"/>
      <c r="N14" s="76">
        <f>ROUND(H14*J14,6)</f>
        <v>3.0400000000000002E-3</v>
      </c>
      <c r="O14" s="74"/>
      <c r="P14" s="69"/>
      <c r="Q14" s="70"/>
      <c r="R14" s="69"/>
      <c r="S14" s="70"/>
      <c r="T14" s="77">
        <f>+N14</f>
        <v>3.0400000000000002E-3</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1.2668E-2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v>0</v>
      </c>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118614605</v>
      </c>
      <c r="G17" s="72"/>
      <c r="H17" s="73">
        <f>F17/$F$19</f>
        <v>0.38900126266855711</v>
      </c>
      <c r="I17" s="74"/>
      <c r="J17" s="87">
        <v>0.1216</v>
      </c>
      <c r="K17" s="74"/>
      <c r="L17" s="88" t="s">
        <v>57</v>
      </c>
      <c r="M17" s="89"/>
      <c r="N17" s="76">
        <f>ROUND(H17*J17,6)</f>
        <v>4.7302999999999998E-2</v>
      </c>
      <c r="O17" s="74"/>
      <c r="P17" s="90">
        <f>+P36</f>
        <v>1.6454134101192925</v>
      </c>
      <c r="Q17" s="74"/>
      <c r="R17" s="88" t="s">
        <v>58</v>
      </c>
      <c r="S17" s="89"/>
      <c r="T17" s="77">
        <f>ROUND(N17*P17,6)</f>
        <v>7.7832999999999999E-2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304920874</v>
      </c>
      <c r="G19" s="72"/>
      <c r="H19" s="73">
        <f>SUM(H13:H17)</f>
        <v>1</v>
      </c>
      <c r="I19" s="74"/>
      <c r="J19" s="90"/>
      <c r="K19" s="74"/>
      <c r="L19" s="69"/>
      <c r="M19" s="70"/>
      <c r="N19" s="73">
        <f>SUM(N13:N18)</f>
        <v>5.5042999999999995E-2</v>
      </c>
      <c r="O19" s="74"/>
      <c r="P19" s="69"/>
      <c r="Q19" s="70"/>
      <c r="R19" s="69"/>
      <c r="S19" s="70"/>
      <c r="T19" s="77">
        <f>SUM(T13:T18)</f>
        <v>8.5572999999999996E-2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87</v>
      </c>
      <c r="E30" s="69"/>
      <c r="F30" s="69"/>
      <c r="G30" s="69"/>
      <c r="H30" s="69"/>
      <c r="I30" s="69"/>
      <c r="J30" s="69"/>
      <c r="K30" s="69"/>
      <c r="L30" s="69"/>
      <c r="M30" s="69"/>
      <c r="N30" s="69"/>
      <c r="O30" s="70"/>
      <c r="P30" s="114">
        <v>6.5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32.725000000000001</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60.774999999999999</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1.6454134101192925</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t="s">
        <v>84</v>
      </c>
    </row>
    <row r="65" spans="4:8" x14ac:dyDescent="0.25">
      <c r="D65" s="113" t="s">
        <v>85</v>
      </c>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topLeftCell="A22" zoomScaleNormal="100" workbookViewId="0">
      <selection activeCell="P31" sqref="P31"/>
    </sheetView>
  </sheetViews>
  <sheetFormatPr defaultRowHeight="13.2" x14ac:dyDescent="0.25"/>
  <cols>
    <col min="1" max="1" width="3.6640625" style="30" customWidth="1"/>
    <col min="2" max="2" width="6.6640625" style="34" customWidth="1"/>
    <col min="3" max="3" width="0.33203125" style="34"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33</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83</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62768602</v>
      </c>
      <c r="G13" s="72"/>
      <c r="H13" s="73">
        <f>F13/$F$19</f>
        <v>0.18242395263511893</v>
      </c>
      <c r="I13" s="74"/>
      <c r="J13" s="75">
        <v>2.4518000000000002E-2</v>
      </c>
      <c r="K13" s="74"/>
      <c r="L13" s="69"/>
      <c r="M13" s="70"/>
      <c r="N13" s="76">
        <f>ROUND(H13*J13,6)</f>
        <v>4.4730000000000004E-3</v>
      </c>
      <c r="O13" s="74"/>
      <c r="P13" s="69"/>
      <c r="Q13" s="70"/>
      <c r="R13" s="69"/>
      <c r="S13" s="70"/>
      <c r="T13" s="77">
        <f>+N13</f>
        <v>4.4730000000000004E-3</v>
      </c>
      <c r="W13" s="78"/>
      <c r="X13" s="78"/>
      <c r="AA13" s="79"/>
      <c r="AB13" s="80"/>
      <c r="AC13" s="81"/>
      <c r="AD13" s="81"/>
      <c r="AE13" s="82"/>
      <c r="AF13" s="81"/>
      <c r="AI13" s="82"/>
      <c r="AJ13" s="81"/>
      <c r="AO13" s="81"/>
    </row>
    <row r="14" spans="2:42" x14ac:dyDescent="0.25">
      <c r="B14" s="67">
        <f>+B13+1</f>
        <v>2</v>
      </c>
      <c r="C14" s="68"/>
      <c r="D14" s="69" t="s">
        <v>53</v>
      </c>
      <c r="E14" s="70"/>
      <c r="F14" s="71">
        <v>162194067</v>
      </c>
      <c r="G14" s="72"/>
      <c r="H14" s="73">
        <f>F14/$F$19</f>
        <v>0.47138349195837281</v>
      </c>
      <c r="I14" s="74"/>
      <c r="J14" s="75">
        <v>8.6459999999999992E-3</v>
      </c>
      <c r="K14" s="74"/>
      <c r="L14" s="69"/>
      <c r="M14" s="70"/>
      <c r="N14" s="76">
        <f>ROUND(H14*J14,6)</f>
        <v>4.0759999999999998E-3</v>
      </c>
      <c r="O14" s="74"/>
      <c r="P14" s="69"/>
      <c r="Q14" s="70"/>
      <c r="R14" s="69"/>
      <c r="S14" s="70"/>
      <c r="T14" s="77">
        <f>+N14</f>
        <v>4.0759999999999998E-3</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1.3075E-2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v>0</v>
      </c>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119118254</v>
      </c>
      <c r="G17" s="72"/>
      <c r="H17" s="73">
        <f>F17/$F$19</f>
        <v>0.34619255540650823</v>
      </c>
      <c r="I17" s="74"/>
      <c r="J17" s="87">
        <v>0.1216</v>
      </c>
      <c r="K17" s="74"/>
      <c r="L17" s="88" t="s">
        <v>57</v>
      </c>
      <c r="M17" s="89"/>
      <c r="N17" s="76">
        <f>ROUND(H17*J17,6)</f>
        <v>4.2097000000000002E-2</v>
      </c>
      <c r="O17" s="74"/>
      <c r="P17" s="90">
        <f>+P36</f>
        <v>1.6410391059618952</v>
      </c>
      <c r="Q17" s="74"/>
      <c r="R17" s="88" t="s">
        <v>58</v>
      </c>
      <c r="S17" s="89"/>
      <c r="T17" s="77">
        <f>ROUND(N17*P17,6)</f>
        <v>6.9083000000000006E-2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344080923</v>
      </c>
      <c r="G19" s="72"/>
      <c r="H19" s="73">
        <f>SUM(H13:H17)</f>
        <v>1</v>
      </c>
      <c r="I19" s="74"/>
      <c r="J19" s="90"/>
      <c r="K19" s="74"/>
      <c r="L19" s="69"/>
      <c r="M19" s="70"/>
      <c r="N19" s="73">
        <f>SUM(N13:N18)</f>
        <v>5.0646000000000004E-2</v>
      </c>
      <c r="O19" s="74"/>
      <c r="P19" s="69"/>
      <c r="Q19" s="70"/>
      <c r="R19" s="69"/>
      <c r="S19" s="70"/>
      <c r="T19" s="77">
        <f>SUM(T13:T18)</f>
        <v>7.7632000000000007E-2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67</v>
      </c>
      <c r="E30" s="69"/>
      <c r="F30" s="69"/>
      <c r="G30" s="69"/>
      <c r="H30" s="69"/>
      <c r="I30" s="69"/>
      <c r="J30" s="69"/>
      <c r="K30" s="69"/>
      <c r="L30" s="69"/>
      <c r="M30" s="69"/>
      <c r="N30" s="69"/>
      <c r="O30" s="70"/>
      <c r="P30" s="114">
        <v>6.25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93.75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32.813000000000002</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60.936999999999998</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1.6410391059618952</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row>
    <row r="65" spans="4:8" x14ac:dyDescent="0.25">
      <c r="D65" s="113"/>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zoomScaleNormal="100" workbookViewId="0">
      <selection activeCell="A39" sqref="A39"/>
    </sheetView>
  </sheetViews>
  <sheetFormatPr defaultRowHeight="13.2" x14ac:dyDescent="0.25"/>
  <cols>
    <col min="1" max="1" width="3.6640625" style="30" customWidth="1"/>
    <col min="2" max="2" width="6.6640625" style="29" customWidth="1"/>
    <col min="3" max="3" width="0.33203125" style="29"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34</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82</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62768602</v>
      </c>
      <c r="G13" s="72"/>
      <c r="H13" s="73">
        <f>F13/$F$19</f>
        <v>0.18387562348868455</v>
      </c>
      <c r="I13" s="74"/>
      <c r="J13" s="75">
        <v>2.4974E-2</v>
      </c>
      <c r="K13" s="74"/>
      <c r="L13" s="69"/>
      <c r="M13" s="70"/>
      <c r="N13" s="76">
        <f>ROUND(H13*J13,6)</f>
        <v>4.5919999999999997E-3</v>
      </c>
      <c r="O13" s="74"/>
      <c r="P13" s="69"/>
      <c r="Q13" s="70"/>
      <c r="R13" s="69"/>
      <c r="S13" s="70"/>
      <c r="T13" s="77">
        <f>+N13</f>
        <v>4.5919999999999997E-3</v>
      </c>
      <c r="W13" s="78"/>
      <c r="X13" s="78"/>
      <c r="AA13" s="79"/>
      <c r="AB13" s="80"/>
      <c r="AC13" s="81"/>
      <c r="AD13" s="81"/>
      <c r="AE13" s="82"/>
      <c r="AF13" s="81"/>
      <c r="AI13" s="82"/>
      <c r="AJ13" s="81"/>
      <c r="AO13" s="81"/>
    </row>
    <row r="14" spans="2:42" x14ac:dyDescent="0.25">
      <c r="B14" s="67">
        <f>+B13+1</f>
        <v>2</v>
      </c>
      <c r="C14" s="68"/>
      <c r="D14" s="69" t="s">
        <v>53</v>
      </c>
      <c r="E14" s="70"/>
      <c r="F14" s="71">
        <v>158561130</v>
      </c>
      <c r="G14" s="72"/>
      <c r="H14" s="73">
        <f>F14/$F$19</f>
        <v>0.46449220965316967</v>
      </c>
      <c r="I14" s="74"/>
      <c r="J14" s="75">
        <v>8.9020000000000002E-3</v>
      </c>
      <c r="K14" s="74"/>
      <c r="L14" s="69"/>
      <c r="M14" s="70"/>
      <c r="N14" s="76">
        <f>ROUND(H14*J14,6)</f>
        <v>4.1349999999999998E-3</v>
      </c>
      <c r="O14" s="74"/>
      <c r="P14" s="69"/>
      <c r="Q14" s="70"/>
      <c r="R14" s="69"/>
      <c r="S14" s="70"/>
      <c r="T14" s="77">
        <f>+N14</f>
        <v>4.1349999999999998E-3</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1.346E-2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v>0</v>
      </c>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120034723</v>
      </c>
      <c r="G17" s="72"/>
      <c r="H17" s="73">
        <f>F17/$F$19</f>
        <v>0.3516321668581458</v>
      </c>
      <c r="I17" s="74"/>
      <c r="J17" s="87">
        <v>0.1216</v>
      </c>
      <c r="K17" s="74"/>
      <c r="L17" s="88" t="s">
        <v>57</v>
      </c>
      <c r="M17" s="89"/>
      <c r="N17" s="76">
        <f>ROUND(H17*J17,6)</f>
        <v>4.2757999999999997E-2</v>
      </c>
      <c r="O17" s="74"/>
      <c r="P17" s="90">
        <f>+P36</f>
        <v>1.6410391059618952</v>
      </c>
      <c r="Q17" s="74"/>
      <c r="R17" s="88" t="s">
        <v>58</v>
      </c>
      <c r="S17" s="89"/>
      <c r="T17" s="77">
        <f>ROUND(N17*P17,6)</f>
        <v>7.0167999999999994E-2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341364455</v>
      </c>
      <c r="G19" s="72"/>
      <c r="H19" s="73">
        <f>SUM(H13:H17)</f>
        <v>1</v>
      </c>
      <c r="I19" s="74"/>
      <c r="J19" s="90"/>
      <c r="K19" s="74"/>
      <c r="L19" s="69"/>
      <c r="M19" s="70"/>
      <c r="N19" s="73">
        <f>SUM(N13:N18)</f>
        <v>5.1484999999999996E-2</v>
      </c>
      <c r="O19" s="74"/>
      <c r="P19" s="69"/>
      <c r="Q19" s="70"/>
      <c r="R19" s="69"/>
      <c r="S19" s="70"/>
      <c r="T19" s="77">
        <f>SUM(T13:T18)</f>
        <v>7.8894999999999993E-2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67</v>
      </c>
      <c r="E30" s="69"/>
      <c r="F30" s="69"/>
      <c r="G30" s="69"/>
      <c r="H30" s="69"/>
      <c r="I30" s="69"/>
      <c r="J30" s="69"/>
      <c r="K30" s="69"/>
      <c r="L30" s="69"/>
      <c r="M30" s="69"/>
      <c r="N30" s="69"/>
      <c r="O30" s="70"/>
      <c r="P30" s="114">
        <v>6.25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93.75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32.813000000000002</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60.936999999999998</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1.6410391059618952</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row>
    <row r="65" spans="4:8" x14ac:dyDescent="0.25">
      <c r="D65" s="113"/>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topLeftCell="A19" zoomScaleNormal="100" workbookViewId="0">
      <selection activeCell="P31" sqref="P31"/>
    </sheetView>
  </sheetViews>
  <sheetFormatPr defaultRowHeight="13.2" x14ac:dyDescent="0.25"/>
  <cols>
    <col min="1" max="1" width="3.6640625" style="30" customWidth="1"/>
    <col min="2" max="2" width="6.6640625" style="29" customWidth="1"/>
    <col min="3" max="3" width="0.33203125" style="29"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35</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81</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62768602</v>
      </c>
      <c r="G13" s="72"/>
      <c r="H13" s="73">
        <f>F13/$F$19</f>
        <v>0.19023982611528961</v>
      </c>
      <c r="I13" s="74"/>
      <c r="J13" s="75">
        <v>2.656E-2</v>
      </c>
      <c r="K13" s="74"/>
      <c r="L13" s="69"/>
      <c r="M13" s="70"/>
      <c r="N13" s="76">
        <f>ROUND(H13*J13,6)</f>
        <v>5.0530000000000002E-3</v>
      </c>
      <c r="O13" s="74"/>
      <c r="P13" s="69"/>
      <c r="Q13" s="70"/>
      <c r="R13" s="69"/>
      <c r="S13" s="70"/>
      <c r="T13" s="77">
        <f>+N13</f>
        <v>5.0530000000000002E-3</v>
      </c>
      <c r="W13" s="78"/>
      <c r="X13" s="78"/>
      <c r="AA13" s="79"/>
      <c r="AB13" s="80"/>
      <c r="AC13" s="81"/>
      <c r="AD13" s="81"/>
      <c r="AE13" s="82"/>
      <c r="AF13" s="81"/>
      <c r="AI13" s="82"/>
      <c r="AJ13" s="81"/>
      <c r="AO13" s="81"/>
    </row>
    <row r="14" spans="2:42" x14ac:dyDescent="0.25">
      <c r="B14" s="67">
        <f>+B13+1</f>
        <v>2</v>
      </c>
      <c r="C14" s="68"/>
      <c r="D14" s="69" t="s">
        <v>53</v>
      </c>
      <c r="E14" s="70"/>
      <c r="F14" s="71">
        <v>146201210</v>
      </c>
      <c r="G14" s="72"/>
      <c r="H14" s="73">
        <f>F14/$F$19</f>
        <v>0.44310836759188837</v>
      </c>
      <c r="I14" s="74"/>
      <c r="J14" s="75">
        <v>8.7670000000000005E-3</v>
      </c>
      <c r="K14" s="74"/>
      <c r="L14" s="69"/>
      <c r="M14" s="70"/>
      <c r="N14" s="76">
        <f>ROUND(H14*J14,6)</f>
        <v>3.885E-3</v>
      </c>
      <c r="O14" s="74"/>
      <c r="P14" s="69"/>
      <c r="Q14" s="70"/>
      <c r="R14" s="69"/>
      <c r="S14" s="70"/>
      <c r="T14" s="77">
        <f>+N14</f>
        <v>3.885E-3</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1.4112E-2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v>0</v>
      </c>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120974781</v>
      </c>
      <c r="G17" s="72"/>
      <c r="H17" s="73">
        <f>F17/$F$19</f>
        <v>0.36665180629282201</v>
      </c>
      <c r="I17" s="74"/>
      <c r="J17" s="87">
        <v>0.1216</v>
      </c>
      <c r="K17" s="74"/>
      <c r="L17" s="88" t="s">
        <v>57</v>
      </c>
      <c r="M17" s="89"/>
      <c r="N17" s="76">
        <f>ROUND(H17*J17,6)</f>
        <v>4.4585E-2</v>
      </c>
      <c r="O17" s="74"/>
      <c r="P17" s="90">
        <f>+P36</f>
        <v>1.6410391059618952</v>
      </c>
      <c r="Q17" s="74"/>
      <c r="R17" s="88" t="s">
        <v>58</v>
      </c>
      <c r="S17" s="89"/>
      <c r="T17" s="77">
        <f>ROUND(N17*P17,6)</f>
        <v>7.3165999999999995E-2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329944593</v>
      </c>
      <c r="G19" s="72"/>
      <c r="H19" s="73">
        <f>SUM(H13:H17)</f>
        <v>1</v>
      </c>
      <c r="I19" s="74"/>
      <c r="J19" s="90"/>
      <c r="K19" s="74"/>
      <c r="L19" s="69"/>
      <c r="M19" s="70"/>
      <c r="N19" s="73">
        <f>SUM(N13:N18)</f>
        <v>5.3523000000000001E-2</v>
      </c>
      <c r="O19" s="74"/>
      <c r="P19" s="69"/>
      <c r="Q19" s="70"/>
      <c r="R19" s="69"/>
      <c r="S19" s="70"/>
      <c r="T19" s="77">
        <f>SUM(T13:T18)</f>
        <v>8.2103999999999996E-2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67</v>
      </c>
      <c r="E30" s="69"/>
      <c r="F30" s="69"/>
      <c r="G30" s="69"/>
      <c r="H30" s="69"/>
      <c r="I30" s="69"/>
      <c r="J30" s="69"/>
      <c r="K30" s="69"/>
      <c r="L30" s="69"/>
      <c r="M30" s="69"/>
      <c r="N30" s="69"/>
      <c r="O30" s="70"/>
      <c r="P30" s="114">
        <v>6.25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93.75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32.813000000000002</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60.936999999999998</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1.6410391059618952</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row>
    <row r="65" spans="4:8" x14ac:dyDescent="0.25">
      <c r="D65" s="113"/>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topLeftCell="A22" zoomScaleNormal="100" workbookViewId="0">
      <selection activeCell="P31" sqref="P31"/>
    </sheetView>
  </sheetViews>
  <sheetFormatPr defaultRowHeight="13.2" x14ac:dyDescent="0.25"/>
  <cols>
    <col min="1" max="1" width="3.6640625" style="30" customWidth="1"/>
    <col min="2" max="2" width="6.6640625" style="29" customWidth="1"/>
    <col min="3" max="3" width="0.33203125" style="29"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123</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80</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62355379</v>
      </c>
      <c r="G13" s="72"/>
      <c r="H13" s="73">
        <f>F13/$F$19</f>
        <v>0.18771169667144616</v>
      </c>
      <c r="I13" s="74"/>
      <c r="J13" s="75">
        <v>2.7234000000000001E-2</v>
      </c>
      <c r="K13" s="74"/>
      <c r="L13" s="69"/>
      <c r="M13" s="70"/>
      <c r="N13" s="76">
        <f>ROUND(H13*J13,6)</f>
        <v>5.1120000000000002E-3</v>
      </c>
      <c r="O13" s="74"/>
      <c r="P13" s="69"/>
      <c r="Q13" s="70"/>
      <c r="R13" s="69"/>
      <c r="S13" s="70"/>
      <c r="T13" s="77">
        <f>+N13</f>
        <v>5.1120000000000002E-3</v>
      </c>
      <c r="W13" s="78"/>
      <c r="X13" s="78"/>
      <c r="AA13" s="79"/>
      <c r="AB13" s="80"/>
      <c r="AC13" s="81"/>
      <c r="AD13" s="81"/>
      <c r="AE13" s="82"/>
      <c r="AF13" s="81"/>
      <c r="AI13" s="82"/>
      <c r="AJ13" s="81"/>
      <c r="AO13" s="81"/>
    </row>
    <row r="14" spans="2:42" x14ac:dyDescent="0.25">
      <c r="B14" s="67">
        <f>+B13+1</f>
        <v>2</v>
      </c>
      <c r="C14" s="68"/>
      <c r="D14" s="69" t="s">
        <v>53</v>
      </c>
      <c r="E14" s="70"/>
      <c r="F14" s="71">
        <v>147474543</v>
      </c>
      <c r="G14" s="72"/>
      <c r="H14" s="73">
        <f>F14/$F$19</f>
        <v>0.44395041977655436</v>
      </c>
      <c r="I14" s="74"/>
      <c r="J14" s="75">
        <v>8.829E-3</v>
      </c>
      <c r="K14" s="74"/>
      <c r="L14" s="69"/>
      <c r="M14" s="70"/>
      <c r="N14" s="76">
        <f>ROUND(H14*J14,6)</f>
        <v>3.9199999999999999E-3</v>
      </c>
      <c r="O14" s="74"/>
      <c r="P14" s="69"/>
      <c r="Q14" s="70"/>
      <c r="R14" s="69"/>
      <c r="S14" s="70"/>
      <c r="T14" s="77">
        <f>+N14</f>
        <v>3.9199999999999999E-3</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1.4298E-2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v>0</v>
      </c>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122357044</v>
      </c>
      <c r="G17" s="72"/>
      <c r="H17" s="73">
        <f>F17/$F$19</f>
        <v>0.36833788355199942</v>
      </c>
      <c r="I17" s="74"/>
      <c r="J17" s="87">
        <v>0.1216</v>
      </c>
      <c r="K17" s="74"/>
      <c r="L17" s="88" t="s">
        <v>57</v>
      </c>
      <c r="M17" s="89"/>
      <c r="N17" s="76">
        <f>ROUND(H17*J17,6)</f>
        <v>4.4790000000000003E-2</v>
      </c>
      <c r="O17" s="74"/>
      <c r="P17" s="90">
        <f>+P36</f>
        <v>1.6410391059618952</v>
      </c>
      <c r="Q17" s="74"/>
      <c r="R17" s="88" t="s">
        <v>58</v>
      </c>
      <c r="S17" s="89"/>
      <c r="T17" s="77">
        <f>ROUND(N17*P17,6)</f>
        <v>7.3501999999999998E-2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332186966</v>
      </c>
      <c r="G19" s="72"/>
      <c r="H19" s="73">
        <f>SUM(H13:H17)</f>
        <v>1</v>
      </c>
      <c r="I19" s="74"/>
      <c r="J19" s="90"/>
      <c r="K19" s="74"/>
      <c r="L19" s="69"/>
      <c r="M19" s="70"/>
      <c r="N19" s="73">
        <f>SUM(N13:N18)</f>
        <v>5.3822000000000002E-2</v>
      </c>
      <c r="O19" s="74"/>
      <c r="P19" s="69"/>
      <c r="Q19" s="70"/>
      <c r="R19" s="69"/>
      <c r="S19" s="70"/>
      <c r="T19" s="77">
        <f>SUM(T13:T18)</f>
        <v>8.2533999999999996E-2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67</v>
      </c>
      <c r="E30" s="69"/>
      <c r="F30" s="69"/>
      <c r="G30" s="69"/>
      <c r="H30" s="69"/>
      <c r="I30" s="69"/>
      <c r="J30" s="69"/>
      <c r="K30" s="69"/>
      <c r="L30" s="69"/>
      <c r="M30" s="69"/>
      <c r="N30" s="69"/>
      <c r="O30" s="70"/>
      <c r="P30" s="114">
        <v>6.25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93.75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32.813000000000002</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60.936999999999998</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1.6410391059618952</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row>
    <row r="65" spans="4:8" x14ac:dyDescent="0.25">
      <c r="D65" s="113"/>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topLeftCell="A25" zoomScaleNormal="100" workbookViewId="0">
      <selection activeCell="P31" sqref="P31"/>
    </sheetView>
  </sheetViews>
  <sheetFormatPr defaultRowHeight="13.2" x14ac:dyDescent="0.25"/>
  <cols>
    <col min="1" max="1" width="3.6640625" style="30" customWidth="1"/>
    <col min="2" max="2" width="6.6640625" style="29" customWidth="1"/>
    <col min="3" max="3" width="0.33203125" style="29"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125</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79</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62355379</v>
      </c>
      <c r="G13" s="72"/>
      <c r="H13" s="73">
        <f>F13/$F$19</f>
        <v>0.19773057730473867</v>
      </c>
      <c r="I13" s="74"/>
      <c r="J13" s="75">
        <v>2.5149000000000001E-2</v>
      </c>
      <c r="K13" s="74"/>
      <c r="L13" s="69"/>
      <c r="M13" s="70">
        <v>0</v>
      </c>
      <c r="N13" s="76">
        <f>ROUND(H13*J13,6)</f>
        <v>4.973E-3</v>
      </c>
      <c r="O13" s="74"/>
      <c r="P13" s="69"/>
      <c r="Q13" s="70"/>
      <c r="R13" s="69"/>
      <c r="S13" s="70"/>
      <c r="T13" s="77">
        <f>+N13</f>
        <v>4.973E-3</v>
      </c>
      <c r="W13" s="78"/>
      <c r="X13" s="78"/>
      <c r="AA13" s="79"/>
      <c r="AB13" s="80"/>
      <c r="AC13" s="81"/>
      <c r="AD13" s="81"/>
      <c r="AE13" s="82"/>
      <c r="AF13" s="81"/>
      <c r="AI13" s="82"/>
      <c r="AJ13" s="81"/>
      <c r="AO13" s="81"/>
    </row>
    <row r="14" spans="2:42" x14ac:dyDescent="0.25">
      <c r="B14" s="67">
        <f>+B13+1</f>
        <v>2</v>
      </c>
      <c r="C14" s="68"/>
      <c r="D14" s="69" t="s">
        <v>53</v>
      </c>
      <c r="E14" s="70"/>
      <c r="F14" s="71">
        <v>129877927</v>
      </c>
      <c r="G14" s="72"/>
      <c r="H14" s="73">
        <f>F14/$F$19</f>
        <v>0.41184638593653172</v>
      </c>
      <c r="I14" s="74"/>
      <c r="J14" s="75">
        <v>8.7840000000000001E-3</v>
      </c>
      <c r="K14" s="74"/>
      <c r="L14" s="69"/>
      <c r="M14" s="70"/>
      <c r="N14" s="76">
        <f>ROUND(H14*J14,6)</f>
        <v>3.6180000000000001E-3</v>
      </c>
      <c r="O14" s="74"/>
      <c r="P14" s="69"/>
      <c r="Q14" s="70"/>
      <c r="R14" s="69"/>
      <c r="S14" s="70"/>
      <c r="T14" s="77">
        <f>+N14</f>
        <v>3.6180000000000001E-3</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1.4093E-2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v>0</v>
      </c>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123121961</v>
      </c>
      <c r="G17" s="72"/>
      <c r="H17" s="73">
        <f>F17/$F$19</f>
        <v>0.39042303675872964</v>
      </c>
      <c r="I17" s="74"/>
      <c r="J17" s="87">
        <v>0.1216</v>
      </c>
      <c r="K17" s="74"/>
      <c r="L17" s="88" t="s">
        <v>57</v>
      </c>
      <c r="M17" s="89"/>
      <c r="N17" s="76">
        <f>ROUND(H17*J17,6)</f>
        <v>4.7475000000000003E-2</v>
      </c>
      <c r="O17" s="74"/>
      <c r="P17" s="90">
        <f>+P36</f>
        <v>1.6410391059618952</v>
      </c>
      <c r="Q17" s="74"/>
      <c r="R17" s="88" t="s">
        <v>58</v>
      </c>
      <c r="S17" s="89"/>
      <c r="T17" s="77">
        <f>ROUND(N17*P17,6)</f>
        <v>7.7908000000000005E-2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315355267</v>
      </c>
      <c r="G19" s="72"/>
      <c r="H19" s="73">
        <f>SUM(H13:H17)</f>
        <v>1</v>
      </c>
      <c r="I19" s="74"/>
      <c r="J19" s="90"/>
      <c r="K19" s="74"/>
      <c r="L19" s="69"/>
      <c r="M19" s="70"/>
      <c r="N19" s="73">
        <f>SUM(N13:N18)</f>
        <v>5.6066000000000005E-2</v>
      </c>
      <c r="O19" s="74"/>
      <c r="P19" s="69"/>
      <c r="Q19" s="70"/>
      <c r="R19" s="69"/>
      <c r="S19" s="70"/>
      <c r="T19" s="77">
        <f>SUM(T13:T18)</f>
        <v>8.6499000000000006E-2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67</v>
      </c>
      <c r="E30" s="69"/>
      <c r="F30" s="69"/>
      <c r="G30" s="69"/>
      <c r="H30" s="69"/>
      <c r="I30" s="69"/>
      <c r="J30" s="69"/>
      <c r="K30" s="69"/>
      <c r="L30" s="69"/>
      <c r="M30" s="69"/>
      <c r="N30" s="69"/>
      <c r="O30" s="70"/>
      <c r="P30" s="114">
        <v>6.25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93.75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32.813000000000002</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60.936999999999998</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1.6410391059618952</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row>
    <row r="65" spans="4:8" x14ac:dyDescent="0.25">
      <c r="D65" s="113"/>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topLeftCell="A16" zoomScaleNormal="100" workbookViewId="0">
      <selection activeCell="P31" sqref="P31"/>
    </sheetView>
  </sheetViews>
  <sheetFormatPr defaultRowHeight="13.2" x14ac:dyDescent="0.25"/>
  <cols>
    <col min="1" max="1" width="3.6640625" style="30" customWidth="1"/>
    <col min="2" max="2" width="6.6640625" style="29" customWidth="1"/>
    <col min="3" max="3" width="0.33203125" style="29"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127</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78</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62355379</v>
      </c>
      <c r="G13" s="72"/>
      <c r="H13" s="73">
        <f>F13/$F$19</f>
        <v>0.20187177885070198</v>
      </c>
      <c r="I13" s="74"/>
      <c r="J13" s="75">
        <v>1.8596999999999999E-2</v>
      </c>
      <c r="K13" s="74"/>
      <c r="L13" s="69"/>
      <c r="M13" s="70">
        <v>0</v>
      </c>
      <c r="N13" s="76">
        <f>ROUND(H13*J13,6)</f>
        <v>3.754E-3</v>
      </c>
      <c r="O13" s="74"/>
      <c r="P13" s="69"/>
      <c r="Q13" s="70"/>
      <c r="R13" s="69"/>
      <c r="S13" s="70"/>
      <c r="T13" s="77">
        <f>+N13</f>
        <v>3.754E-3</v>
      </c>
      <c r="W13" s="78"/>
      <c r="X13" s="78"/>
      <c r="AA13" s="79"/>
      <c r="AB13" s="80"/>
      <c r="AC13" s="81"/>
      <c r="AD13" s="81"/>
      <c r="AE13" s="82"/>
      <c r="AF13" s="81"/>
      <c r="AI13" s="82"/>
      <c r="AJ13" s="81"/>
      <c r="AO13" s="81"/>
    </row>
    <row r="14" spans="2:42" x14ac:dyDescent="0.25">
      <c r="B14" s="67">
        <f>+B13+1</f>
        <v>2</v>
      </c>
      <c r="C14" s="68"/>
      <c r="D14" s="69" t="s">
        <v>53</v>
      </c>
      <c r="E14" s="70"/>
      <c r="F14" s="71">
        <v>122776993</v>
      </c>
      <c r="G14" s="72"/>
      <c r="H14" s="73">
        <f>F14/$F$19</f>
        <v>0.39748311013954685</v>
      </c>
      <c r="I14" s="74"/>
      <c r="J14" s="75">
        <v>9.7160000000000007E-3</v>
      </c>
      <c r="K14" s="74"/>
      <c r="L14" s="69"/>
      <c r="M14" s="70"/>
      <c r="N14" s="76">
        <f>ROUND(H14*J14,6)</f>
        <v>3.862E-3</v>
      </c>
      <c r="O14" s="74"/>
      <c r="P14" s="69"/>
      <c r="Q14" s="70"/>
      <c r="R14" s="69"/>
      <c r="S14" s="70"/>
      <c r="T14" s="77">
        <f>+N14</f>
        <v>3.862E-3</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1.2708000000000001E-2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v>0</v>
      </c>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123753691</v>
      </c>
      <c r="G17" s="72"/>
      <c r="H17" s="73">
        <f>F17/$F$19</f>
        <v>0.4006451110097512</v>
      </c>
      <c r="I17" s="74"/>
      <c r="J17" s="87">
        <v>0.1216</v>
      </c>
      <c r="K17" s="74"/>
      <c r="L17" s="88" t="s">
        <v>57</v>
      </c>
      <c r="M17" s="89"/>
      <c r="N17" s="76">
        <f>ROUND(H17*J17,6)</f>
        <v>4.8717999999999997E-2</v>
      </c>
      <c r="O17" s="74"/>
      <c r="P17" s="90">
        <f>+P36</f>
        <v>1.6410391059618952</v>
      </c>
      <c r="Q17" s="74"/>
      <c r="R17" s="88" t="s">
        <v>58</v>
      </c>
      <c r="S17" s="89"/>
      <c r="T17" s="77">
        <f>ROUND(N17*P17,6)</f>
        <v>7.9948000000000005E-2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308886063</v>
      </c>
      <c r="G19" s="72"/>
      <c r="H19" s="73">
        <f>SUM(H13:H17)</f>
        <v>1</v>
      </c>
      <c r="I19" s="74"/>
      <c r="J19" s="90"/>
      <c r="K19" s="74"/>
      <c r="L19" s="69"/>
      <c r="M19" s="70"/>
      <c r="N19" s="73">
        <f>SUM(N13:N18)</f>
        <v>5.6333999999999995E-2</v>
      </c>
      <c r="O19" s="74"/>
      <c r="P19" s="69"/>
      <c r="Q19" s="70"/>
      <c r="R19" s="69"/>
      <c r="S19" s="70"/>
      <c r="T19" s="77">
        <f>SUM(T13:T18)</f>
        <v>8.7564000000000003E-2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67</v>
      </c>
      <c r="E30" s="69"/>
      <c r="F30" s="69"/>
      <c r="G30" s="69"/>
      <c r="H30" s="69"/>
      <c r="I30" s="69"/>
      <c r="J30" s="69"/>
      <c r="K30" s="69"/>
      <c r="L30" s="69"/>
      <c r="M30" s="69"/>
      <c r="N30" s="69"/>
      <c r="O30" s="70"/>
      <c r="P30" s="114">
        <v>6.25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93.75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32.813000000000002</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60.936999999999998</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1.6410391059618952</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row>
    <row r="65" spans="4:8" x14ac:dyDescent="0.25">
      <c r="D65" s="113"/>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zoomScaleNormal="100" workbookViewId="0">
      <selection activeCell="C27" sqref="C27"/>
    </sheetView>
  </sheetViews>
  <sheetFormatPr defaultRowHeight="14.4" x14ac:dyDescent="0.3"/>
  <cols>
    <col min="1" max="1" width="31.88671875" customWidth="1"/>
    <col min="2" max="2" width="12.88671875" style="27" customWidth="1"/>
    <col min="3" max="3" width="20.6640625" customWidth="1"/>
    <col min="4" max="4" width="18.6640625" customWidth="1"/>
    <col min="5" max="5" width="16" customWidth="1"/>
    <col min="6" max="6" width="15.5546875" customWidth="1"/>
    <col min="7" max="7" width="15.33203125" customWidth="1"/>
    <col min="8" max="8" width="14.44140625" customWidth="1"/>
    <col min="9" max="9" width="16.109375" customWidth="1"/>
    <col min="257" max="257" width="31.88671875" customWidth="1"/>
    <col min="258" max="258" width="12.88671875" customWidth="1"/>
    <col min="259" max="259" width="20.6640625" customWidth="1"/>
    <col min="260" max="260" width="18.6640625" customWidth="1"/>
    <col min="261" max="261" width="16" customWidth="1"/>
    <col min="262" max="262" width="15.5546875" customWidth="1"/>
    <col min="263" max="263" width="15.33203125" customWidth="1"/>
    <col min="264" max="264" width="14.44140625" customWidth="1"/>
    <col min="265" max="265" width="16.109375" customWidth="1"/>
    <col min="513" max="513" width="31.88671875" customWidth="1"/>
    <col min="514" max="514" width="12.88671875" customWidth="1"/>
    <col min="515" max="515" width="20.6640625" customWidth="1"/>
    <col min="516" max="516" width="18.6640625" customWidth="1"/>
    <col min="517" max="517" width="16" customWidth="1"/>
    <col min="518" max="518" width="15.5546875" customWidth="1"/>
    <col min="519" max="519" width="15.33203125" customWidth="1"/>
    <col min="520" max="520" width="14.44140625" customWidth="1"/>
    <col min="521" max="521" width="16.109375" customWidth="1"/>
    <col min="769" max="769" width="31.88671875" customWidth="1"/>
    <col min="770" max="770" width="12.88671875" customWidth="1"/>
    <col min="771" max="771" width="20.6640625" customWidth="1"/>
    <col min="772" max="772" width="18.6640625" customWidth="1"/>
    <col min="773" max="773" width="16" customWidth="1"/>
    <col min="774" max="774" width="15.5546875" customWidth="1"/>
    <col min="775" max="775" width="15.33203125" customWidth="1"/>
    <col min="776" max="776" width="14.44140625" customWidth="1"/>
    <col min="777" max="777" width="16.109375" customWidth="1"/>
    <col min="1025" max="1025" width="31.88671875" customWidth="1"/>
    <col min="1026" max="1026" width="12.88671875" customWidth="1"/>
    <col min="1027" max="1027" width="20.6640625" customWidth="1"/>
    <col min="1028" max="1028" width="18.6640625" customWidth="1"/>
    <col min="1029" max="1029" width="16" customWidth="1"/>
    <col min="1030" max="1030" width="15.5546875" customWidth="1"/>
    <col min="1031" max="1031" width="15.33203125" customWidth="1"/>
    <col min="1032" max="1032" width="14.44140625" customWidth="1"/>
    <col min="1033" max="1033" width="16.109375" customWidth="1"/>
    <col min="1281" max="1281" width="31.88671875" customWidth="1"/>
    <col min="1282" max="1282" width="12.88671875" customWidth="1"/>
    <col min="1283" max="1283" width="20.6640625" customWidth="1"/>
    <col min="1284" max="1284" width="18.6640625" customWidth="1"/>
    <col min="1285" max="1285" width="16" customWidth="1"/>
    <col min="1286" max="1286" width="15.5546875" customWidth="1"/>
    <col min="1287" max="1287" width="15.33203125" customWidth="1"/>
    <col min="1288" max="1288" width="14.44140625" customWidth="1"/>
    <col min="1289" max="1289" width="16.109375" customWidth="1"/>
    <col min="1537" max="1537" width="31.88671875" customWidth="1"/>
    <col min="1538" max="1538" width="12.88671875" customWidth="1"/>
    <col min="1539" max="1539" width="20.6640625" customWidth="1"/>
    <col min="1540" max="1540" width="18.6640625" customWidth="1"/>
    <col min="1541" max="1541" width="16" customWidth="1"/>
    <col min="1542" max="1542" width="15.5546875" customWidth="1"/>
    <col min="1543" max="1543" width="15.33203125" customWidth="1"/>
    <col min="1544" max="1544" width="14.44140625" customWidth="1"/>
    <col min="1545" max="1545" width="16.109375" customWidth="1"/>
    <col min="1793" max="1793" width="31.88671875" customWidth="1"/>
    <col min="1794" max="1794" width="12.88671875" customWidth="1"/>
    <col min="1795" max="1795" width="20.6640625" customWidth="1"/>
    <col min="1796" max="1796" width="18.6640625" customWidth="1"/>
    <col min="1797" max="1797" width="16" customWidth="1"/>
    <col min="1798" max="1798" width="15.5546875" customWidth="1"/>
    <col min="1799" max="1799" width="15.33203125" customWidth="1"/>
    <col min="1800" max="1800" width="14.44140625" customWidth="1"/>
    <col min="1801" max="1801" width="16.109375" customWidth="1"/>
    <col min="2049" max="2049" width="31.88671875" customWidth="1"/>
    <col min="2050" max="2050" width="12.88671875" customWidth="1"/>
    <col min="2051" max="2051" width="20.6640625" customWidth="1"/>
    <col min="2052" max="2052" width="18.6640625" customWidth="1"/>
    <col min="2053" max="2053" width="16" customWidth="1"/>
    <col min="2054" max="2054" width="15.5546875" customWidth="1"/>
    <col min="2055" max="2055" width="15.33203125" customWidth="1"/>
    <col min="2056" max="2056" width="14.44140625" customWidth="1"/>
    <col min="2057" max="2057" width="16.109375" customWidth="1"/>
    <col min="2305" max="2305" width="31.88671875" customWidth="1"/>
    <col min="2306" max="2306" width="12.88671875" customWidth="1"/>
    <col min="2307" max="2307" width="20.6640625" customWidth="1"/>
    <col min="2308" max="2308" width="18.6640625" customWidth="1"/>
    <col min="2309" max="2309" width="16" customWidth="1"/>
    <col min="2310" max="2310" width="15.5546875" customWidth="1"/>
    <col min="2311" max="2311" width="15.33203125" customWidth="1"/>
    <col min="2312" max="2312" width="14.44140625" customWidth="1"/>
    <col min="2313" max="2313" width="16.109375" customWidth="1"/>
    <col min="2561" max="2561" width="31.88671875" customWidth="1"/>
    <col min="2562" max="2562" width="12.88671875" customWidth="1"/>
    <col min="2563" max="2563" width="20.6640625" customWidth="1"/>
    <col min="2564" max="2564" width="18.6640625" customWidth="1"/>
    <col min="2565" max="2565" width="16" customWidth="1"/>
    <col min="2566" max="2566" width="15.5546875" customWidth="1"/>
    <col min="2567" max="2567" width="15.33203125" customWidth="1"/>
    <col min="2568" max="2568" width="14.44140625" customWidth="1"/>
    <col min="2569" max="2569" width="16.109375" customWidth="1"/>
    <col min="2817" max="2817" width="31.88671875" customWidth="1"/>
    <col min="2818" max="2818" width="12.88671875" customWidth="1"/>
    <col min="2819" max="2819" width="20.6640625" customWidth="1"/>
    <col min="2820" max="2820" width="18.6640625" customWidth="1"/>
    <col min="2821" max="2821" width="16" customWidth="1"/>
    <col min="2822" max="2822" width="15.5546875" customWidth="1"/>
    <col min="2823" max="2823" width="15.33203125" customWidth="1"/>
    <col min="2824" max="2824" width="14.44140625" customWidth="1"/>
    <col min="2825" max="2825" width="16.109375" customWidth="1"/>
    <col min="3073" max="3073" width="31.88671875" customWidth="1"/>
    <col min="3074" max="3074" width="12.88671875" customWidth="1"/>
    <col min="3075" max="3075" width="20.6640625" customWidth="1"/>
    <col min="3076" max="3076" width="18.6640625" customWidth="1"/>
    <col min="3077" max="3077" width="16" customWidth="1"/>
    <col min="3078" max="3078" width="15.5546875" customWidth="1"/>
    <col min="3079" max="3079" width="15.33203125" customWidth="1"/>
    <col min="3080" max="3080" width="14.44140625" customWidth="1"/>
    <col min="3081" max="3081" width="16.109375" customWidth="1"/>
    <col min="3329" max="3329" width="31.88671875" customWidth="1"/>
    <col min="3330" max="3330" width="12.88671875" customWidth="1"/>
    <col min="3331" max="3331" width="20.6640625" customWidth="1"/>
    <col min="3332" max="3332" width="18.6640625" customWidth="1"/>
    <col min="3333" max="3333" width="16" customWidth="1"/>
    <col min="3334" max="3334" width="15.5546875" customWidth="1"/>
    <col min="3335" max="3335" width="15.33203125" customWidth="1"/>
    <col min="3336" max="3336" width="14.44140625" customWidth="1"/>
    <col min="3337" max="3337" width="16.109375" customWidth="1"/>
    <col min="3585" max="3585" width="31.88671875" customWidth="1"/>
    <col min="3586" max="3586" width="12.88671875" customWidth="1"/>
    <col min="3587" max="3587" width="20.6640625" customWidth="1"/>
    <col min="3588" max="3588" width="18.6640625" customWidth="1"/>
    <col min="3589" max="3589" width="16" customWidth="1"/>
    <col min="3590" max="3590" width="15.5546875" customWidth="1"/>
    <col min="3591" max="3591" width="15.33203125" customWidth="1"/>
    <col min="3592" max="3592" width="14.44140625" customWidth="1"/>
    <col min="3593" max="3593" width="16.109375" customWidth="1"/>
    <col min="3841" max="3841" width="31.88671875" customWidth="1"/>
    <col min="3842" max="3842" width="12.88671875" customWidth="1"/>
    <col min="3843" max="3843" width="20.6640625" customWidth="1"/>
    <col min="3844" max="3844" width="18.6640625" customWidth="1"/>
    <col min="3845" max="3845" width="16" customWidth="1"/>
    <col min="3846" max="3846" width="15.5546875" customWidth="1"/>
    <col min="3847" max="3847" width="15.33203125" customWidth="1"/>
    <col min="3848" max="3848" width="14.44140625" customWidth="1"/>
    <col min="3849" max="3849" width="16.109375" customWidth="1"/>
    <col min="4097" max="4097" width="31.88671875" customWidth="1"/>
    <col min="4098" max="4098" width="12.88671875" customWidth="1"/>
    <col min="4099" max="4099" width="20.6640625" customWidth="1"/>
    <col min="4100" max="4100" width="18.6640625" customWidth="1"/>
    <col min="4101" max="4101" width="16" customWidth="1"/>
    <col min="4102" max="4102" width="15.5546875" customWidth="1"/>
    <col min="4103" max="4103" width="15.33203125" customWidth="1"/>
    <col min="4104" max="4104" width="14.44140625" customWidth="1"/>
    <col min="4105" max="4105" width="16.109375" customWidth="1"/>
    <col min="4353" max="4353" width="31.88671875" customWidth="1"/>
    <col min="4354" max="4354" width="12.88671875" customWidth="1"/>
    <col min="4355" max="4355" width="20.6640625" customWidth="1"/>
    <col min="4356" max="4356" width="18.6640625" customWidth="1"/>
    <col min="4357" max="4357" width="16" customWidth="1"/>
    <col min="4358" max="4358" width="15.5546875" customWidth="1"/>
    <col min="4359" max="4359" width="15.33203125" customWidth="1"/>
    <col min="4360" max="4360" width="14.44140625" customWidth="1"/>
    <col min="4361" max="4361" width="16.109375" customWidth="1"/>
    <col min="4609" max="4609" width="31.88671875" customWidth="1"/>
    <col min="4610" max="4610" width="12.88671875" customWidth="1"/>
    <col min="4611" max="4611" width="20.6640625" customWidth="1"/>
    <col min="4612" max="4612" width="18.6640625" customWidth="1"/>
    <col min="4613" max="4613" width="16" customWidth="1"/>
    <col min="4614" max="4614" width="15.5546875" customWidth="1"/>
    <col min="4615" max="4615" width="15.33203125" customWidth="1"/>
    <col min="4616" max="4616" width="14.44140625" customWidth="1"/>
    <col min="4617" max="4617" width="16.109375" customWidth="1"/>
    <col min="4865" max="4865" width="31.88671875" customWidth="1"/>
    <col min="4866" max="4866" width="12.88671875" customWidth="1"/>
    <col min="4867" max="4867" width="20.6640625" customWidth="1"/>
    <col min="4868" max="4868" width="18.6640625" customWidth="1"/>
    <col min="4869" max="4869" width="16" customWidth="1"/>
    <col min="4870" max="4870" width="15.5546875" customWidth="1"/>
    <col min="4871" max="4871" width="15.33203125" customWidth="1"/>
    <col min="4872" max="4872" width="14.44140625" customWidth="1"/>
    <col min="4873" max="4873" width="16.109375" customWidth="1"/>
    <col min="5121" max="5121" width="31.88671875" customWidth="1"/>
    <col min="5122" max="5122" width="12.88671875" customWidth="1"/>
    <col min="5123" max="5123" width="20.6640625" customWidth="1"/>
    <col min="5124" max="5124" width="18.6640625" customWidth="1"/>
    <col min="5125" max="5125" width="16" customWidth="1"/>
    <col min="5126" max="5126" width="15.5546875" customWidth="1"/>
    <col min="5127" max="5127" width="15.33203125" customWidth="1"/>
    <col min="5128" max="5128" width="14.44140625" customWidth="1"/>
    <col min="5129" max="5129" width="16.109375" customWidth="1"/>
    <col min="5377" max="5377" width="31.88671875" customWidth="1"/>
    <col min="5378" max="5378" width="12.88671875" customWidth="1"/>
    <col min="5379" max="5379" width="20.6640625" customWidth="1"/>
    <col min="5380" max="5380" width="18.6640625" customWidth="1"/>
    <col min="5381" max="5381" width="16" customWidth="1"/>
    <col min="5382" max="5382" width="15.5546875" customWidth="1"/>
    <col min="5383" max="5383" width="15.33203125" customWidth="1"/>
    <col min="5384" max="5384" width="14.44140625" customWidth="1"/>
    <col min="5385" max="5385" width="16.109375" customWidth="1"/>
    <col min="5633" max="5633" width="31.88671875" customWidth="1"/>
    <col min="5634" max="5634" width="12.88671875" customWidth="1"/>
    <col min="5635" max="5635" width="20.6640625" customWidth="1"/>
    <col min="5636" max="5636" width="18.6640625" customWidth="1"/>
    <col min="5637" max="5637" width="16" customWidth="1"/>
    <col min="5638" max="5638" width="15.5546875" customWidth="1"/>
    <col min="5639" max="5639" width="15.33203125" customWidth="1"/>
    <col min="5640" max="5640" width="14.44140625" customWidth="1"/>
    <col min="5641" max="5641" width="16.109375" customWidth="1"/>
    <col min="5889" max="5889" width="31.88671875" customWidth="1"/>
    <col min="5890" max="5890" width="12.88671875" customWidth="1"/>
    <col min="5891" max="5891" width="20.6640625" customWidth="1"/>
    <col min="5892" max="5892" width="18.6640625" customWidth="1"/>
    <col min="5893" max="5893" width="16" customWidth="1"/>
    <col min="5894" max="5894" width="15.5546875" customWidth="1"/>
    <col min="5895" max="5895" width="15.33203125" customWidth="1"/>
    <col min="5896" max="5896" width="14.44140625" customWidth="1"/>
    <col min="5897" max="5897" width="16.109375" customWidth="1"/>
    <col min="6145" max="6145" width="31.88671875" customWidth="1"/>
    <col min="6146" max="6146" width="12.88671875" customWidth="1"/>
    <col min="6147" max="6147" width="20.6640625" customWidth="1"/>
    <col min="6148" max="6148" width="18.6640625" customWidth="1"/>
    <col min="6149" max="6149" width="16" customWidth="1"/>
    <col min="6150" max="6150" width="15.5546875" customWidth="1"/>
    <col min="6151" max="6151" width="15.33203125" customWidth="1"/>
    <col min="6152" max="6152" width="14.44140625" customWidth="1"/>
    <col min="6153" max="6153" width="16.109375" customWidth="1"/>
    <col min="6401" max="6401" width="31.88671875" customWidth="1"/>
    <col min="6402" max="6402" width="12.88671875" customWidth="1"/>
    <col min="6403" max="6403" width="20.6640625" customWidth="1"/>
    <col min="6404" max="6404" width="18.6640625" customWidth="1"/>
    <col min="6405" max="6405" width="16" customWidth="1"/>
    <col min="6406" max="6406" width="15.5546875" customWidth="1"/>
    <col min="6407" max="6407" width="15.33203125" customWidth="1"/>
    <col min="6408" max="6408" width="14.44140625" customWidth="1"/>
    <col min="6409" max="6409" width="16.109375" customWidth="1"/>
    <col min="6657" max="6657" width="31.88671875" customWidth="1"/>
    <col min="6658" max="6658" width="12.88671875" customWidth="1"/>
    <col min="6659" max="6659" width="20.6640625" customWidth="1"/>
    <col min="6660" max="6660" width="18.6640625" customWidth="1"/>
    <col min="6661" max="6661" width="16" customWidth="1"/>
    <col min="6662" max="6662" width="15.5546875" customWidth="1"/>
    <col min="6663" max="6663" width="15.33203125" customWidth="1"/>
    <col min="6664" max="6664" width="14.44140625" customWidth="1"/>
    <col min="6665" max="6665" width="16.109375" customWidth="1"/>
    <col min="6913" max="6913" width="31.88671875" customWidth="1"/>
    <col min="6914" max="6914" width="12.88671875" customWidth="1"/>
    <col min="6915" max="6915" width="20.6640625" customWidth="1"/>
    <col min="6916" max="6916" width="18.6640625" customWidth="1"/>
    <col min="6917" max="6917" width="16" customWidth="1"/>
    <col min="6918" max="6918" width="15.5546875" customWidth="1"/>
    <col min="6919" max="6919" width="15.33203125" customWidth="1"/>
    <col min="6920" max="6920" width="14.44140625" customWidth="1"/>
    <col min="6921" max="6921" width="16.109375" customWidth="1"/>
    <col min="7169" max="7169" width="31.88671875" customWidth="1"/>
    <col min="7170" max="7170" width="12.88671875" customWidth="1"/>
    <col min="7171" max="7171" width="20.6640625" customWidth="1"/>
    <col min="7172" max="7172" width="18.6640625" customWidth="1"/>
    <col min="7173" max="7173" width="16" customWidth="1"/>
    <col min="7174" max="7174" width="15.5546875" customWidth="1"/>
    <col min="7175" max="7175" width="15.33203125" customWidth="1"/>
    <col min="7176" max="7176" width="14.44140625" customWidth="1"/>
    <col min="7177" max="7177" width="16.109375" customWidth="1"/>
    <col min="7425" max="7425" width="31.88671875" customWidth="1"/>
    <col min="7426" max="7426" width="12.88671875" customWidth="1"/>
    <col min="7427" max="7427" width="20.6640625" customWidth="1"/>
    <col min="7428" max="7428" width="18.6640625" customWidth="1"/>
    <col min="7429" max="7429" width="16" customWidth="1"/>
    <col min="7430" max="7430" width="15.5546875" customWidth="1"/>
    <col min="7431" max="7431" width="15.33203125" customWidth="1"/>
    <col min="7432" max="7432" width="14.44140625" customWidth="1"/>
    <col min="7433" max="7433" width="16.109375" customWidth="1"/>
    <col min="7681" max="7681" width="31.88671875" customWidth="1"/>
    <col min="7682" max="7682" width="12.88671875" customWidth="1"/>
    <col min="7683" max="7683" width="20.6640625" customWidth="1"/>
    <col min="7684" max="7684" width="18.6640625" customWidth="1"/>
    <col min="7685" max="7685" width="16" customWidth="1"/>
    <col min="7686" max="7686" width="15.5546875" customWidth="1"/>
    <col min="7687" max="7687" width="15.33203125" customWidth="1"/>
    <col min="7688" max="7688" width="14.44140625" customWidth="1"/>
    <col min="7689" max="7689" width="16.109375" customWidth="1"/>
    <col min="7937" max="7937" width="31.88671875" customWidth="1"/>
    <col min="7938" max="7938" width="12.88671875" customWidth="1"/>
    <col min="7939" max="7939" width="20.6640625" customWidth="1"/>
    <col min="7940" max="7940" width="18.6640625" customWidth="1"/>
    <col min="7941" max="7941" width="16" customWidth="1"/>
    <col min="7942" max="7942" width="15.5546875" customWidth="1"/>
    <col min="7943" max="7943" width="15.33203125" customWidth="1"/>
    <col min="7944" max="7944" width="14.44140625" customWidth="1"/>
    <col min="7945" max="7945" width="16.109375" customWidth="1"/>
    <col min="8193" max="8193" width="31.88671875" customWidth="1"/>
    <col min="8194" max="8194" width="12.88671875" customWidth="1"/>
    <col min="8195" max="8195" width="20.6640625" customWidth="1"/>
    <col min="8196" max="8196" width="18.6640625" customWidth="1"/>
    <col min="8197" max="8197" width="16" customWidth="1"/>
    <col min="8198" max="8198" width="15.5546875" customWidth="1"/>
    <col min="8199" max="8199" width="15.33203125" customWidth="1"/>
    <col min="8200" max="8200" width="14.44140625" customWidth="1"/>
    <col min="8201" max="8201" width="16.109375" customWidth="1"/>
    <col min="8449" max="8449" width="31.88671875" customWidth="1"/>
    <col min="8450" max="8450" width="12.88671875" customWidth="1"/>
    <col min="8451" max="8451" width="20.6640625" customWidth="1"/>
    <col min="8452" max="8452" width="18.6640625" customWidth="1"/>
    <col min="8453" max="8453" width="16" customWidth="1"/>
    <col min="8454" max="8454" width="15.5546875" customWidth="1"/>
    <col min="8455" max="8455" width="15.33203125" customWidth="1"/>
    <col min="8456" max="8456" width="14.44140625" customWidth="1"/>
    <col min="8457" max="8457" width="16.109375" customWidth="1"/>
    <col min="8705" max="8705" width="31.88671875" customWidth="1"/>
    <col min="8706" max="8706" width="12.88671875" customWidth="1"/>
    <col min="8707" max="8707" width="20.6640625" customWidth="1"/>
    <col min="8708" max="8708" width="18.6640625" customWidth="1"/>
    <col min="8709" max="8709" width="16" customWidth="1"/>
    <col min="8710" max="8710" width="15.5546875" customWidth="1"/>
    <col min="8711" max="8711" width="15.33203125" customWidth="1"/>
    <col min="8712" max="8712" width="14.44140625" customWidth="1"/>
    <col min="8713" max="8713" width="16.109375" customWidth="1"/>
    <col min="8961" max="8961" width="31.88671875" customWidth="1"/>
    <col min="8962" max="8962" width="12.88671875" customWidth="1"/>
    <col min="8963" max="8963" width="20.6640625" customWidth="1"/>
    <col min="8964" max="8964" width="18.6640625" customWidth="1"/>
    <col min="8965" max="8965" width="16" customWidth="1"/>
    <col min="8966" max="8966" width="15.5546875" customWidth="1"/>
    <col min="8967" max="8967" width="15.33203125" customWidth="1"/>
    <col min="8968" max="8968" width="14.44140625" customWidth="1"/>
    <col min="8969" max="8969" width="16.109375" customWidth="1"/>
    <col min="9217" max="9217" width="31.88671875" customWidth="1"/>
    <col min="9218" max="9218" width="12.88671875" customWidth="1"/>
    <col min="9219" max="9219" width="20.6640625" customWidth="1"/>
    <col min="9220" max="9220" width="18.6640625" customWidth="1"/>
    <col min="9221" max="9221" width="16" customWidth="1"/>
    <col min="9222" max="9222" width="15.5546875" customWidth="1"/>
    <col min="9223" max="9223" width="15.33203125" customWidth="1"/>
    <col min="9224" max="9224" width="14.44140625" customWidth="1"/>
    <col min="9225" max="9225" width="16.109375" customWidth="1"/>
    <col min="9473" max="9473" width="31.88671875" customWidth="1"/>
    <col min="9474" max="9474" width="12.88671875" customWidth="1"/>
    <col min="9475" max="9475" width="20.6640625" customWidth="1"/>
    <col min="9476" max="9476" width="18.6640625" customWidth="1"/>
    <col min="9477" max="9477" width="16" customWidth="1"/>
    <col min="9478" max="9478" width="15.5546875" customWidth="1"/>
    <col min="9479" max="9479" width="15.33203125" customWidth="1"/>
    <col min="9480" max="9480" width="14.44140625" customWidth="1"/>
    <col min="9481" max="9481" width="16.109375" customWidth="1"/>
    <col min="9729" max="9729" width="31.88671875" customWidth="1"/>
    <col min="9730" max="9730" width="12.88671875" customWidth="1"/>
    <col min="9731" max="9731" width="20.6640625" customWidth="1"/>
    <col min="9732" max="9732" width="18.6640625" customWidth="1"/>
    <col min="9733" max="9733" width="16" customWidth="1"/>
    <col min="9734" max="9734" width="15.5546875" customWidth="1"/>
    <col min="9735" max="9735" width="15.33203125" customWidth="1"/>
    <col min="9736" max="9736" width="14.44140625" customWidth="1"/>
    <col min="9737" max="9737" width="16.109375" customWidth="1"/>
    <col min="9985" max="9985" width="31.88671875" customWidth="1"/>
    <col min="9986" max="9986" width="12.88671875" customWidth="1"/>
    <col min="9987" max="9987" width="20.6640625" customWidth="1"/>
    <col min="9988" max="9988" width="18.6640625" customWidth="1"/>
    <col min="9989" max="9989" width="16" customWidth="1"/>
    <col min="9990" max="9990" width="15.5546875" customWidth="1"/>
    <col min="9991" max="9991" width="15.33203125" customWidth="1"/>
    <col min="9992" max="9992" width="14.44140625" customWidth="1"/>
    <col min="9993" max="9993" width="16.109375" customWidth="1"/>
    <col min="10241" max="10241" width="31.88671875" customWidth="1"/>
    <col min="10242" max="10242" width="12.88671875" customWidth="1"/>
    <col min="10243" max="10243" width="20.6640625" customWidth="1"/>
    <col min="10244" max="10244" width="18.6640625" customWidth="1"/>
    <col min="10245" max="10245" width="16" customWidth="1"/>
    <col min="10246" max="10246" width="15.5546875" customWidth="1"/>
    <col min="10247" max="10247" width="15.33203125" customWidth="1"/>
    <col min="10248" max="10248" width="14.44140625" customWidth="1"/>
    <col min="10249" max="10249" width="16.109375" customWidth="1"/>
    <col min="10497" max="10497" width="31.88671875" customWidth="1"/>
    <col min="10498" max="10498" width="12.88671875" customWidth="1"/>
    <col min="10499" max="10499" width="20.6640625" customWidth="1"/>
    <col min="10500" max="10500" width="18.6640625" customWidth="1"/>
    <col min="10501" max="10501" width="16" customWidth="1"/>
    <col min="10502" max="10502" width="15.5546875" customWidth="1"/>
    <col min="10503" max="10503" width="15.33203125" customWidth="1"/>
    <col min="10504" max="10504" width="14.44140625" customWidth="1"/>
    <col min="10505" max="10505" width="16.109375" customWidth="1"/>
    <col min="10753" max="10753" width="31.88671875" customWidth="1"/>
    <col min="10754" max="10754" width="12.88671875" customWidth="1"/>
    <col min="10755" max="10755" width="20.6640625" customWidth="1"/>
    <col min="10756" max="10756" width="18.6640625" customWidth="1"/>
    <col min="10757" max="10757" width="16" customWidth="1"/>
    <col min="10758" max="10758" width="15.5546875" customWidth="1"/>
    <col min="10759" max="10759" width="15.33203125" customWidth="1"/>
    <col min="10760" max="10760" width="14.44140625" customWidth="1"/>
    <col min="10761" max="10761" width="16.109375" customWidth="1"/>
    <col min="11009" max="11009" width="31.88671875" customWidth="1"/>
    <col min="11010" max="11010" width="12.88671875" customWidth="1"/>
    <col min="11011" max="11011" width="20.6640625" customWidth="1"/>
    <col min="11012" max="11012" width="18.6640625" customWidth="1"/>
    <col min="11013" max="11013" width="16" customWidth="1"/>
    <col min="11014" max="11014" width="15.5546875" customWidth="1"/>
    <col min="11015" max="11015" width="15.33203125" customWidth="1"/>
    <col min="11016" max="11016" width="14.44140625" customWidth="1"/>
    <col min="11017" max="11017" width="16.109375" customWidth="1"/>
    <col min="11265" max="11265" width="31.88671875" customWidth="1"/>
    <col min="11266" max="11266" width="12.88671875" customWidth="1"/>
    <col min="11267" max="11267" width="20.6640625" customWidth="1"/>
    <col min="11268" max="11268" width="18.6640625" customWidth="1"/>
    <col min="11269" max="11269" width="16" customWidth="1"/>
    <col min="11270" max="11270" width="15.5546875" customWidth="1"/>
    <col min="11271" max="11271" width="15.33203125" customWidth="1"/>
    <col min="11272" max="11272" width="14.44140625" customWidth="1"/>
    <col min="11273" max="11273" width="16.109375" customWidth="1"/>
    <col min="11521" max="11521" width="31.88671875" customWidth="1"/>
    <col min="11522" max="11522" width="12.88671875" customWidth="1"/>
    <col min="11523" max="11523" width="20.6640625" customWidth="1"/>
    <col min="11524" max="11524" width="18.6640625" customWidth="1"/>
    <col min="11525" max="11525" width="16" customWidth="1"/>
    <col min="11526" max="11526" width="15.5546875" customWidth="1"/>
    <col min="11527" max="11527" width="15.33203125" customWidth="1"/>
    <col min="11528" max="11528" width="14.44140625" customWidth="1"/>
    <col min="11529" max="11529" width="16.109375" customWidth="1"/>
    <col min="11777" max="11777" width="31.88671875" customWidth="1"/>
    <col min="11778" max="11778" width="12.88671875" customWidth="1"/>
    <col min="11779" max="11779" width="20.6640625" customWidth="1"/>
    <col min="11780" max="11780" width="18.6640625" customWidth="1"/>
    <col min="11781" max="11781" width="16" customWidth="1"/>
    <col min="11782" max="11782" width="15.5546875" customWidth="1"/>
    <col min="11783" max="11783" width="15.33203125" customWidth="1"/>
    <col min="11784" max="11784" width="14.44140625" customWidth="1"/>
    <col min="11785" max="11785" width="16.109375" customWidth="1"/>
    <col min="12033" max="12033" width="31.88671875" customWidth="1"/>
    <col min="12034" max="12034" width="12.88671875" customWidth="1"/>
    <col min="12035" max="12035" width="20.6640625" customWidth="1"/>
    <col min="12036" max="12036" width="18.6640625" customWidth="1"/>
    <col min="12037" max="12037" width="16" customWidth="1"/>
    <col min="12038" max="12038" width="15.5546875" customWidth="1"/>
    <col min="12039" max="12039" width="15.33203125" customWidth="1"/>
    <col min="12040" max="12040" width="14.44140625" customWidth="1"/>
    <col min="12041" max="12041" width="16.109375" customWidth="1"/>
    <col min="12289" max="12289" width="31.88671875" customWidth="1"/>
    <col min="12290" max="12290" width="12.88671875" customWidth="1"/>
    <col min="12291" max="12291" width="20.6640625" customWidth="1"/>
    <col min="12292" max="12292" width="18.6640625" customWidth="1"/>
    <col min="12293" max="12293" width="16" customWidth="1"/>
    <col min="12294" max="12294" width="15.5546875" customWidth="1"/>
    <col min="12295" max="12295" width="15.33203125" customWidth="1"/>
    <col min="12296" max="12296" width="14.44140625" customWidth="1"/>
    <col min="12297" max="12297" width="16.109375" customWidth="1"/>
    <col min="12545" max="12545" width="31.88671875" customWidth="1"/>
    <col min="12546" max="12546" width="12.88671875" customWidth="1"/>
    <col min="12547" max="12547" width="20.6640625" customWidth="1"/>
    <col min="12548" max="12548" width="18.6640625" customWidth="1"/>
    <col min="12549" max="12549" width="16" customWidth="1"/>
    <col min="12550" max="12550" width="15.5546875" customWidth="1"/>
    <col min="12551" max="12551" width="15.33203125" customWidth="1"/>
    <col min="12552" max="12552" width="14.44140625" customWidth="1"/>
    <col min="12553" max="12553" width="16.109375" customWidth="1"/>
    <col min="12801" max="12801" width="31.88671875" customWidth="1"/>
    <col min="12802" max="12802" width="12.88671875" customWidth="1"/>
    <col min="12803" max="12803" width="20.6640625" customWidth="1"/>
    <col min="12804" max="12804" width="18.6640625" customWidth="1"/>
    <col min="12805" max="12805" width="16" customWidth="1"/>
    <col min="12806" max="12806" width="15.5546875" customWidth="1"/>
    <col min="12807" max="12807" width="15.33203125" customWidth="1"/>
    <col min="12808" max="12808" width="14.44140625" customWidth="1"/>
    <col min="12809" max="12809" width="16.109375" customWidth="1"/>
    <col min="13057" max="13057" width="31.88671875" customWidth="1"/>
    <col min="13058" max="13058" width="12.88671875" customWidth="1"/>
    <col min="13059" max="13059" width="20.6640625" customWidth="1"/>
    <col min="13060" max="13060" width="18.6640625" customWidth="1"/>
    <col min="13061" max="13061" width="16" customWidth="1"/>
    <col min="13062" max="13062" width="15.5546875" customWidth="1"/>
    <col min="13063" max="13063" width="15.33203125" customWidth="1"/>
    <col min="13064" max="13064" width="14.44140625" customWidth="1"/>
    <col min="13065" max="13065" width="16.109375" customWidth="1"/>
    <col min="13313" max="13313" width="31.88671875" customWidth="1"/>
    <col min="13314" max="13314" width="12.88671875" customWidth="1"/>
    <col min="13315" max="13315" width="20.6640625" customWidth="1"/>
    <col min="13316" max="13316" width="18.6640625" customWidth="1"/>
    <col min="13317" max="13317" width="16" customWidth="1"/>
    <col min="13318" max="13318" width="15.5546875" customWidth="1"/>
    <col min="13319" max="13319" width="15.33203125" customWidth="1"/>
    <col min="13320" max="13320" width="14.44140625" customWidth="1"/>
    <col min="13321" max="13321" width="16.109375" customWidth="1"/>
    <col min="13569" max="13569" width="31.88671875" customWidth="1"/>
    <col min="13570" max="13570" width="12.88671875" customWidth="1"/>
    <col min="13571" max="13571" width="20.6640625" customWidth="1"/>
    <col min="13572" max="13572" width="18.6640625" customWidth="1"/>
    <col min="13573" max="13573" width="16" customWidth="1"/>
    <col min="13574" max="13574" width="15.5546875" customWidth="1"/>
    <col min="13575" max="13575" width="15.33203125" customWidth="1"/>
    <col min="13576" max="13576" width="14.44140625" customWidth="1"/>
    <col min="13577" max="13577" width="16.109375" customWidth="1"/>
    <col min="13825" max="13825" width="31.88671875" customWidth="1"/>
    <col min="13826" max="13826" width="12.88671875" customWidth="1"/>
    <col min="13827" max="13827" width="20.6640625" customWidth="1"/>
    <col min="13828" max="13828" width="18.6640625" customWidth="1"/>
    <col min="13829" max="13829" width="16" customWidth="1"/>
    <col min="13830" max="13830" width="15.5546875" customWidth="1"/>
    <col min="13831" max="13831" width="15.33203125" customWidth="1"/>
    <col min="13832" max="13832" width="14.44140625" customWidth="1"/>
    <col min="13833" max="13833" width="16.109375" customWidth="1"/>
    <col min="14081" max="14081" width="31.88671875" customWidth="1"/>
    <col min="14082" max="14082" width="12.88671875" customWidth="1"/>
    <col min="14083" max="14083" width="20.6640625" customWidth="1"/>
    <col min="14084" max="14084" width="18.6640625" customWidth="1"/>
    <col min="14085" max="14085" width="16" customWidth="1"/>
    <col min="14086" max="14086" width="15.5546875" customWidth="1"/>
    <col min="14087" max="14087" width="15.33203125" customWidth="1"/>
    <col min="14088" max="14088" width="14.44140625" customWidth="1"/>
    <col min="14089" max="14089" width="16.109375" customWidth="1"/>
    <col min="14337" max="14337" width="31.88671875" customWidth="1"/>
    <col min="14338" max="14338" width="12.88671875" customWidth="1"/>
    <col min="14339" max="14339" width="20.6640625" customWidth="1"/>
    <col min="14340" max="14340" width="18.6640625" customWidth="1"/>
    <col min="14341" max="14341" width="16" customWidth="1"/>
    <col min="14342" max="14342" width="15.5546875" customWidth="1"/>
    <col min="14343" max="14343" width="15.33203125" customWidth="1"/>
    <col min="14344" max="14344" width="14.44140625" customWidth="1"/>
    <col min="14345" max="14345" width="16.109375" customWidth="1"/>
    <col min="14593" max="14593" width="31.88671875" customWidth="1"/>
    <col min="14594" max="14594" width="12.88671875" customWidth="1"/>
    <col min="14595" max="14595" width="20.6640625" customWidth="1"/>
    <col min="14596" max="14596" width="18.6640625" customWidth="1"/>
    <col min="14597" max="14597" width="16" customWidth="1"/>
    <col min="14598" max="14598" width="15.5546875" customWidth="1"/>
    <col min="14599" max="14599" width="15.33203125" customWidth="1"/>
    <col min="14600" max="14600" width="14.44140625" customWidth="1"/>
    <col min="14601" max="14601" width="16.109375" customWidth="1"/>
    <col min="14849" max="14849" width="31.88671875" customWidth="1"/>
    <col min="14850" max="14850" width="12.88671875" customWidth="1"/>
    <col min="14851" max="14851" width="20.6640625" customWidth="1"/>
    <col min="14852" max="14852" width="18.6640625" customWidth="1"/>
    <col min="14853" max="14853" width="16" customWidth="1"/>
    <col min="14854" max="14854" width="15.5546875" customWidth="1"/>
    <col min="14855" max="14855" width="15.33203125" customWidth="1"/>
    <col min="14856" max="14856" width="14.44140625" customWidth="1"/>
    <col min="14857" max="14857" width="16.109375" customWidth="1"/>
    <col min="15105" max="15105" width="31.88671875" customWidth="1"/>
    <col min="15106" max="15106" width="12.88671875" customWidth="1"/>
    <col min="15107" max="15107" width="20.6640625" customWidth="1"/>
    <col min="15108" max="15108" width="18.6640625" customWidth="1"/>
    <col min="15109" max="15109" width="16" customWidth="1"/>
    <col min="15110" max="15110" width="15.5546875" customWidth="1"/>
    <col min="15111" max="15111" width="15.33203125" customWidth="1"/>
    <col min="15112" max="15112" width="14.44140625" customWidth="1"/>
    <col min="15113" max="15113" width="16.109375" customWidth="1"/>
    <col min="15361" max="15361" width="31.88671875" customWidth="1"/>
    <col min="15362" max="15362" width="12.88671875" customWidth="1"/>
    <col min="15363" max="15363" width="20.6640625" customWidth="1"/>
    <col min="15364" max="15364" width="18.6640625" customWidth="1"/>
    <col min="15365" max="15365" width="16" customWidth="1"/>
    <col min="15366" max="15366" width="15.5546875" customWidth="1"/>
    <col min="15367" max="15367" width="15.33203125" customWidth="1"/>
    <col min="15368" max="15368" width="14.44140625" customWidth="1"/>
    <col min="15369" max="15369" width="16.109375" customWidth="1"/>
    <col min="15617" max="15617" width="31.88671875" customWidth="1"/>
    <col min="15618" max="15618" width="12.88671875" customWidth="1"/>
    <col min="15619" max="15619" width="20.6640625" customWidth="1"/>
    <col min="15620" max="15620" width="18.6640625" customWidth="1"/>
    <col min="15621" max="15621" width="16" customWidth="1"/>
    <col min="15622" max="15622" width="15.5546875" customWidth="1"/>
    <col min="15623" max="15623" width="15.33203125" customWidth="1"/>
    <col min="15624" max="15624" width="14.44140625" customWidth="1"/>
    <col min="15625" max="15625" width="16.109375" customWidth="1"/>
    <col min="15873" max="15873" width="31.88671875" customWidth="1"/>
    <col min="15874" max="15874" width="12.88671875" customWidth="1"/>
    <col min="15875" max="15875" width="20.6640625" customWidth="1"/>
    <col min="15876" max="15876" width="18.6640625" customWidth="1"/>
    <col min="15877" max="15877" width="16" customWidth="1"/>
    <col min="15878" max="15878" width="15.5546875" customWidth="1"/>
    <col min="15879" max="15879" width="15.33203125" customWidth="1"/>
    <col min="15880" max="15880" width="14.44140625" customWidth="1"/>
    <col min="15881" max="15881" width="16.109375" customWidth="1"/>
    <col min="16129" max="16129" width="31.88671875" customWidth="1"/>
    <col min="16130" max="16130" width="12.88671875" customWidth="1"/>
    <col min="16131" max="16131" width="20.6640625" customWidth="1"/>
    <col min="16132" max="16132" width="18.6640625" customWidth="1"/>
    <col min="16133" max="16133" width="16" customWidth="1"/>
    <col min="16134" max="16134" width="15.5546875" customWidth="1"/>
    <col min="16135" max="16135" width="15.33203125" customWidth="1"/>
    <col min="16136" max="16136" width="14.44140625" customWidth="1"/>
    <col min="16137" max="16137" width="16.109375" customWidth="1"/>
  </cols>
  <sheetData>
    <row r="1" spans="1:9" s="4" customFormat="1" ht="72" x14ac:dyDescent="0.3">
      <c r="A1" s="4" t="s">
        <v>7</v>
      </c>
      <c r="B1" s="5" t="s">
        <v>8</v>
      </c>
      <c r="C1" s="4" t="s">
        <v>9</v>
      </c>
      <c r="D1" s="4" t="s">
        <v>10</v>
      </c>
      <c r="E1" s="4" t="s">
        <v>11</v>
      </c>
      <c r="F1" s="4" t="s">
        <v>12</v>
      </c>
      <c r="G1" s="4" t="s">
        <v>13</v>
      </c>
      <c r="H1" s="4" t="s">
        <v>14</v>
      </c>
      <c r="I1" s="4" t="s">
        <v>15</v>
      </c>
    </row>
    <row r="2" spans="1:9" s="4" customFormat="1" x14ac:dyDescent="0.3">
      <c r="A2" s="6">
        <v>-1</v>
      </c>
      <c r="B2" s="6">
        <f>A2-1</f>
        <v>-2</v>
      </c>
      <c r="C2" s="6">
        <f t="shared" ref="C2:H2" si="0">B2-1</f>
        <v>-3</v>
      </c>
      <c r="D2" s="6">
        <f t="shared" si="0"/>
        <v>-4</v>
      </c>
      <c r="E2" s="6">
        <f t="shared" si="0"/>
        <v>-5</v>
      </c>
      <c r="F2" s="6">
        <f t="shared" si="0"/>
        <v>-6</v>
      </c>
      <c r="G2" s="6">
        <f t="shared" si="0"/>
        <v>-7</v>
      </c>
      <c r="H2" s="6">
        <f t="shared" si="0"/>
        <v>-8</v>
      </c>
    </row>
    <row r="3" spans="1:9" s="4" customFormat="1" x14ac:dyDescent="0.3">
      <c r="A3" s="7" t="s">
        <v>16</v>
      </c>
      <c r="B3" s="6"/>
      <c r="C3" s="6"/>
      <c r="D3" s="6"/>
      <c r="E3" s="6"/>
      <c r="F3" s="6"/>
      <c r="G3" s="6"/>
      <c r="H3" s="6"/>
    </row>
    <row r="4" spans="1:9" x14ac:dyDescent="0.3">
      <c r="A4" s="8" t="s">
        <v>17</v>
      </c>
      <c r="B4" s="9">
        <v>-17480.13</v>
      </c>
      <c r="C4" s="9">
        <v>0</v>
      </c>
      <c r="D4" s="9">
        <f>B4+C4</f>
        <v>-17480.13</v>
      </c>
      <c r="E4" s="3">
        <v>0.88700000000000001</v>
      </c>
      <c r="F4" s="10">
        <f>ROUND(D4*E4,2)</f>
        <v>-15504.88</v>
      </c>
      <c r="G4" s="3">
        <v>5.8999999999999997E-2</v>
      </c>
      <c r="H4" s="10">
        <f>D4*G4:G23</f>
        <v>-1031.3276699999999</v>
      </c>
    </row>
    <row r="5" spans="1:9" x14ac:dyDescent="0.3">
      <c r="A5" s="8" t="s">
        <v>18</v>
      </c>
      <c r="B5" s="9">
        <v>-17670.419999999998</v>
      </c>
      <c r="C5" s="9">
        <v>0</v>
      </c>
      <c r="D5" s="9">
        <f t="shared" ref="D5:D23" si="1">B5+C5</f>
        <v>-17670.419999999998</v>
      </c>
      <c r="E5" s="3">
        <v>0.81200000000000006</v>
      </c>
      <c r="F5" s="10">
        <f t="shared" ref="F5:F23" si="2">ROUND(D5*E5,2)</f>
        <v>-14348.38</v>
      </c>
      <c r="G5" s="3">
        <v>0.152</v>
      </c>
      <c r="H5" s="10">
        <f>D5*G5:G29</f>
        <v>-2685.9038399999995</v>
      </c>
    </row>
    <row r="6" spans="1:9" x14ac:dyDescent="0.3">
      <c r="A6" s="8" t="s">
        <v>19</v>
      </c>
      <c r="B6" s="9">
        <v>-18740.07</v>
      </c>
      <c r="C6" s="9">
        <v>-0.81</v>
      </c>
      <c r="D6" s="9">
        <f t="shared" si="1"/>
        <v>-18740.88</v>
      </c>
      <c r="E6" s="3">
        <v>0.86</v>
      </c>
      <c r="F6" s="10">
        <f t="shared" si="2"/>
        <v>-16117.16</v>
      </c>
      <c r="G6" s="3">
        <v>0.121</v>
      </c>
      <c r="H6" s="10">
        <f>D6*G6:G39</f>
        <v>-2267.6464799999999</v>
      </c>
    </row>
    <row r="7" spans="1:9" x14ac:dyDescent="0.3">
      <c r="A7" s="8" t="s">
        <v>20</v>
      </c>
      <c r="B7" s="9">
        <v>-18740.07</v>
      </c>
      <c r="C7" s="9">
        <v>-0.82</v>
      </c>
      <c r="D7" s="9">
        <f t="shared" si="1"/>
        <v>-18740.89</v>
      </c>
      <c r="E7" s="3">
        <v>0.90300000000000002</v>
      </c>
      <c r="F7" s="10">
        <f t="shared" si="2"/>
        <v>-16923.02</v>
      </c>
      <c r="G7" s="3">
        <v>0.08</v>
      </c>
      <c r="H7" s="10">
        <f>D7*G7:G40</f>
        <v>-1499.2711999999999</v>
      </c>
    </row>
    <row r="8" spans="1:9" x14ac:dyDescent="0.3">
      <c r="A8" s="8" t="s">
        <v>21</v>
      </c>
      <c r="B8" s="9">
        <v>-18772.38</v>
      </c>
      <c r="C8" s="9">
        <v>-0.79</v>
      </c>
      <c r="D8" s="9">
        <f t="shared" si="1"/>
        <v>-18773.170000000002</v>
      </c>
      <c r="E8" s="3">
        <v>0.97499999999999998</v>
      </c>
      <c r="F8" s="10">
        <f t="shared" si="2"/>
        <v>-18303.84</v>
      </c>
      <c r="G8" s="3">
        <v>1.2999999999999999E-2</v>
      </c>
      <c r="H8" s="10">
        <f>D8*G8:G41</f>
        <v>-244.05121000000003</v>
      </c>
    </row>
    <row r="9" spans="1:9" s="16" customFormat="1" x14ac:dyDescent="0.3">
      <c r="A9" s="11"/>
      <c r="B9" s="12"/>
      <c r="C9" s="9"/>
      <c r="D9" s="9" t="s">
        <v>0</v>
      </c>
      <c r="E9" s="13" t="s">
        <v>22</v>
      </c>
      <c r="F9" s="14">
        <f>SUM(F4:F8)</f>
        <v>-81197.279999999999</v>
      </c>
      <c r="G9" s="13"/>
      <c r="H9" s="15">
        <f>SUM(H4:H8)</f>
        <v>-7728.2003999999988</v>
      </c>
      <c r="I9" s="14">
        <f>F9+H9</f>
        <v>-88925.4804</v>
      </c>
    </row>
    <row r="10" spans="1:9" x14ac:dyDescent="0.3">
      <c r="A10" s="7" t="s">
        <v>23</v>
      </c>
      <c r="B10" s="9"/>
      <c r="C10" s="9"/>
      <c r="D10" s="9"/>
      <c r="E10" s="3"/>
      <c r="F10" s="10"/>
      <c r="G10" s="3"/>
      <c r="H10" s="10"/>
    </row>
    <row r="11" spans="1:9" x14ac:dyDescent="0.3">
      <c r="A11" s="17" t="s">
        <v>24</v>
      </c>
      <c r="B11" s="9">
        <v>-18175.64</v>
      </c>
      <c r="C11" s="9">
        <v>-0.81</v>
      </c>
      <c r="D11" s="9">
        <f t="shared" si="1"/>
        <v>-18176.45</v>
      </c>
      <c r="E11" s="3">
        <v>0.95699999999999996</v>
      </c>
      <c r="F11" s="10">
        <f t="shared" si="2"/>
        <v>-17394.86</v>
      </c>
      <c r="G11" s="3">
        <v>0.03</v>
      </c>
      <c r="H11" s="10">
        <f>D11*G11:G42</f>
        <v>-545.29349999999999</v>
      </c>
    </row>
    <row r="12" spans="1:9" x14ac:dyDescent="0.3">
      <c r="A12" s="17" t="s">
        <v>25</v>
      </c>
      <c r="B12" s="9">
        <v>-19823.66</v>
      </c>
      <c r="C12" s="9">
        <v>-0.8</v>
      </c>
      <c r="D12" s="9">
        <f t="shared" si="1"/>
        <v>-19824.46</v>
      </c>
      <c r="E12" s="3">
        <v>0.98</v>
      </c>
      <c r="F12" s="10">
        <f t="shared" si="2"/>
        <v>-19427.97</v>
      </c>
      <c r="G12" s="3">
        <v>8.9999999999999993E-3</v>
      </c>
      <c r="H12" s="10">
        <f>D12*G12:G54</f>
        <v>-178.42013999999998</v>
      </c>
    </row>
    <row r="13" spans="1:9" x14ac:dyDescent="0.3">
      <c r="A13" s="17" t="s">
        <v>26</v>
      </c>
      <c r="B13" s="9">
        <v>-20277.46</v>
      </c>
      <c r="C13" s="9">
        <v>-510.19</v>
      </c>
      <c r="D13" s="9">
        <f t="shared" si="1"/>
        <v>-20787.649999999998</v>
      </c>
      <c r="E13" s="3">
        <v>0.97399999999999998</v>
      </c>
      <c r="F13" s="10">
        <f t="shared" si="2"/>
        <v>-20247.169999999998</v>
      </c>
      <c r="G13" s="3">
        <v>1.2999999999999999E-2</v>
      </c>
      <c r="H13" s="10">
        <f>D13*G13:G57</f>
        <v>-270.23944999999998</v>
      </c>
    </row>
    <row r="14" spans="1:9" x14ac:dyDescent="0.3">
      <c r="A14" s="17" t="s">
        <v>27</v>
      </c>
      <c r="B14" s="9">
        <v>-20386.39</v>
      </c>
      <c r="C14" s="9">
        <v>-510.19</v>
      </c>
      <c r="D14" s="9">
        <f t="shared" si="1"/>
        <v>-20896.579999999998</v>
      </c>
      <c r="E14" s="3">
        <v>0.97199999999999998</v>
      </c>
      <c r="F14" s="10">
        <f t="shared" si="2"/>
        <v>-20311.48</v>
      </c>
      <c r="G14" s="3">
        <v>1.6E-2</v>
      </c>
      <c r="H14" s="10">
        <f>D14*G14:G61</f>
        <v>-334.34528</v>
      </c>
    </row>
    <row r="15" spans="1:9" x14ac:dyDescent="0.3">
      <c r="A15" s="17" t="s">
        <v>28</v>
      </c>
      <c r="B15" s="9">
        <v>-20386.39</v>
      </c>
      <c r="C15" s="9">
        <v>-584.44000000000005</v>
      </c>
      <c r="D15" s="9">
        <f t="shared" si="1"/>
        <v>-20970.829999999998</v>
      </c>
      <c r="E15" s="3">
        <v>0.96599999999999997</v>
      </c>
      <c r="F15" s="10">
        <f t="shared" si="2"/>
        <v>-20257.82</v>
      </c>
      <c r="G15" s="3">
        <v>2.1000000000000001E-2</v>
      </c>
      <c r="H15" s="10">
        <f>D15*G15:G62</f>
        <v>-440.38742999999999</v>
      </c>
    </row>
    <row r="16" spans="1:9" x14ac:dyDescent="0.3">
      <c r="A16" s="17" t="s">
        <v>29</v>
      </c>
      <c r="B16" s="9">
        <v>-20596.259999999998</v>
      </c>
      <c r="C16" s="9">
        <v>-584.44000000000005</v>
      </c>
      <c r="D16" s="9">
        <f t="shared" si="1"/>
        <v>-21180.699999999997</v>
      </c>
      <c r="E16" s="3">
        <v>0.97</v>
      </c>
      <c r="F16" s="10">
        <f t="shared" si="2"/>
        <v>-20545.28</v>
      </c>
      <c r="G16" s="3">
        <v>1.9E-2</v>
      </c>
      <c r="H16" s="10">
        <f>D16*G16:G65</f>
        <v>-402.43329999999992</v>
      </c>
    </row>
    <row r="17" spans="1:9" s="16" customFormat="1" x14ac:dyDescent="0.3">
      <c r="A17" s="18"/>
      <c r="B17" s="12"/>
      <c r="C17" s="9"/>
      <c r="D17" s="9" t="s">
        <v>0</v>
      </c>
      <c r="E17" s="13" t="s">
        <v>22</v>
      </c>
      <c r="F17" s="14">
        <f>SUM(F11:F16)</f>
        <v>-118184.57999999999</v>
      </c>
      <c r="G17" s="13"/>
      <c r="H17" s="15">
        <f>SUM(H11:H16)</f>
        <v>-2171.1190999999999</v>
      </c>
      <c r="I17" s="14">
        <f>F17+H17</f>
        <v>-120355.69909999998</v>
      </c>
    </row>
    <row r="18" spans="1:9" x14ac:dyDescent="0.3">
      <c r="A18" s="7" t="s">
        <v>30</v>
      </c>
      <c r="B18" s="9"/>
      <c r="C18" s="9"/>
      <c r="D18" s="9"/>
      <c r="E18" s="3"/>
      <c r="F18" s="10"/>
      <c r="G18" s="3"/>
      <c r="H18" s="10"/>
    </row>
    <row r="19" spans="1:9" x14ac:dyDescent="0.3">
      <c r="A19" s="8" t="s">
        <v>31</v>
      </c>
      <c r="B19" s="9">
        <v>-23689.85</v>
      </c>
      <c r="C19" s="9">
        <v>-584.44000000000005</v>
      </c>
      <c r="D19" s="9">
        <f t="shared" si="1"/>
        <v>-24274.289999999997</v>
      </c>
      <c r="E19" s="3">
        <v>0.97499999999999998</v>
      </c>
      <c r="F19" s="10">
        <f t="shared" si="2"/>
        <v>-23667.43</v>
      </c>
      <c r="G19" s="3">
        <v>3.3000000000000002E-2</v>
      </c>
      <c r="H19" s="10">
        <f>D19*G19:G68</f>
        <v>-801.05156999999997</v>
      </c>
    </row>
    <row r="20" spans="1:9" x14ac:dyDescent="0.3">
      <c r="A20" s="8" t="s">
        <v>32</v>
      </c>
      <c r="B20" s="9">
        <v>-36298.69</v>
      </c>
      <c r="C20" s="9">
        <v>-573.01</v>
      </c>
      <c r="D20" s="9">
        <f t="shared" si="1"/>
        <v>-36871.700000000004</v>
      </c>
      <c r="E20" s="3">
        <v>0.88900000000000001</v>
      </c>
      <c r="F20" s="10">
        <f t="shared" si="2"/>
        <v>-32778.94</v>
      </c>
      <c r="G20" s="3">
        <v>0.10299999999999999</v>
      </c>
      <c r="H20" s="10">
        <f>D20*G20:G72</f>
        <v>-3797.7851000000001</v>
      </c>
    </row>
    <row r="21" spans="1:9" x14ac:dyDescent="0.3">
      <c r="A21" s="8" t="s">
        <v>33</v>
      </c>
      <c r="B21" s="9">
        <v>-36420.42</v>
      </c>
      <c r="C21" s="9">
        <v>-538.75</v>
      </c>
      <c r="D21" s="9">
        <f t="shared" si="1"/>
        <v>-36959.17</v>
      </c>
      <c r="E21" s="3">
        <v>0.84799999999999998</v>
      </c>
      <c r="F21" s="10">
        <f t="shared" si="2"/>
        <v>-31341.38</v>
      </c>
      <c r="G21" s="3">
        <v>0.14399999999999999</v>
      </c>
      <c r="H21" s="10">
        <f>D21*G21:G81</f>
        <v>-5322.1204799999996</v>
      </c>
    </row>
    <row r="22" spans="1:9" x14ac:dyDescent="0.3">
      <c r="A22" s="8" t="s">
        <v>34</v>
      </c>
      <c r="B22" s="9">
        <v>-37752.730000000003</v>
      </c>
      <c r="C22" s="9">
        <v>-544.46</v>
      </c>
      <c r="D22" s="9">
        <f t="shared" si="1"/>
        <v>-38297.19</v>
      </c>
      <c r="E22" s="3">
        <v>0.86399999999999999</v>
      </c>
      <c r="F22" s="10">
        <f t="shared" si="2"/>
        <v>-33088.769999999997</v>
      </c>
      <c r="G22" s="3">
        <v>0.126</v>
      </c>
      <c r="H22" s="10">
        <f>D22*G22:G82</f>
        <v>-4825.4459400000005</v>
      </c>
    </row>
    <row r="23" spans="1:9" x14ac:dyDescent="0.3">
      <c r="A23" s="8" t="s">
        <v>35</v>
      </c>
      <c r="B23" s="9">
        <v>-109257.36</v>
      </c>
      <c r="C23" s="9">
        <v>-561.59</v>
      </c>
      <c r="D23" s="9">
        <f t="shared" si="1"/>
        <v>-109818.95</v>
      </c>
      <c r="E23" s="3">
        <v>0.95499999999999996</v>
      </c>
      <c r="F23" s="10">
        <f t="shared" si="2"/>
        <v>-104877.1</v>
      </c>
      <c r="G23" s="3">
        <v>3.5999999999999997E-2</v>
      </c>
      <c r="H23" s="10">
        <f>D23*G23:G87</f>
        <v>-3953.4821999999995</v>
      </c>
    </row>
    <row r="24" spans="1:9" x14ac:dyDescent="0.3">
      <c r="B24" s="19"/>
      <c r="D24" s="15" t="s">
        <v>0</v>
      </c>
      <c r="E24" s="13" t="s">
        <v>22</v>
      </c>
      <c r="F24" s="14">
        <f>SUM(F18:F23)</f>
        <v>-225753.62</v>
      </c>
      <c r="G24" s="13"/>
      <c r="H24" s="15">
        <f>SUM(H18:H23)</f>
        <v>-18699.885289999998</v>
      </c>
      <c r="I24" s="14">
        <f>F24+H24</f>
        <v>-244453.50529</v>
      </c>
    </row>
    <row r="25" spans="1:9" x14ac:dyDescent="0.3">
      <c r="B25" s="19"/>
    </row>
    <row r="26" spans="1:9" s="20" customFormat="1" x14ac:dyDescent="0.3">
      <c r="A26" s="20" t="s">
        <v>36</v>
      </c>
      <c r="B26" s="21"/>
      <c r="C26" s="21"/>
      <c r="D26" s="21"/>
      <c r="F26" s="22">
        <f>F9+F17+F24</f>
        <v>-425135.48</v>
      </c>
      <c r="G26" s="23"/>
      <c r="H26" s="22">
        <f>H9+H17+H24</f>
        <v>-28599.204789999996</v>
      </c>
      <c r="I26" s="24">
        <f>I9+I17+I24</f>
        <v>-453734.68478999997</v>
      </c>
    </row>
    <row r="27" spans="1:9" x14ac:dyDescent="0.3">
      <c r="B27" s="19"/>
      <c r="F27" s="16"/>
      <c r="G27" s="16"/>
      <c r="H27" s="16"/>
      <c r="I27" s="16"/>
    </row>
    <row r="28" spans="1:9" x14ac:dyDescent="0.3">
      <c r="B28" s="19"/>
    </row>
    <row r="29" spans="1:9" x14ac:dyDescent="0.3">
      <c r="B29" s="19"/>
    </row>
    <row r="30" spans="1:9" x14ac:dyDescent="0.3">
      <c r="B30" s="19"/>
      <c r="F30" s="10" t="s">
        <v>0</v>
      </c>
    </row>
    <row r="31" spans="1:9" x14ac:dyDescent="0.3">
      <c r="B31" s="19"/>
      <c r="F31" s="25"/>
      <c r="G31" s="10"/>
      <c r="H31" s="26"/>
    </row>
    <row r="32" spans="1:9" x14ac:dyDescent="0.3">
      <c r="B32" s="19"/>
      <c r="F32" s="25"/>
      <c r="G32" s="10"/>
      <c r="H32" s="3"/>
    </row>
    <row r="33" spans="2:8" x14ac:dyDescent="0.3">
      <c r="B33" s="19"/>
      <c r="F33" s="25"/>
      <c r="G33" s="10"/>
      <c r="H33" s="3"/>
    </row>
    <row r="34" spans="2:8" x14ac:dyDescent="0.3">
      <c r="B34" s="19"/>
      <c r="F34" s="25"/>
      <c r="G34" s="10"/>
      <c r="H34" s="3"/>
    </row>
    <row r="35" spans="2:8" x14ac:dyDescent="0.3">
      <c r="B35" s="9"/>
      <c r="F35" s="25"/>
      <c r="G35" s="10"/>
      <c r="H35" s="3"/>
    </row>
    <row r="36" spans="2:8" x14ac:dyDescent="0.3">
      <c r="B36" s="19"/>
      <c r="F36" s="25"/>
      <c r="G36" s="10"/>
      <c r="H36" s="3"/>
    </row>
    <row r="37" spans="2:8" x14ac:dyDescent="0.3">
      <c r="B37" s="19"/>
      <c r="F37" s="25"/>
      <c r="G37" s="10"/>
      <c r="H37" s="3"/>
    </row>
    <row r="38" spans="2:8" x14ac:dyDescent="0.3">
      <c r="B38" s="9"/>
      <c r="F38" s="25"/>
      <c r="G38" s="10"/>
      <c r="H38" s="3"/>
    </row>
    <row r="39" spans="2:8" x14ac:dyDescent="0.3">
      <c r="B39" s="19"/>
      <c r="F39" s="25"/>
      <c r="G39" s="10"/>
      <c r="H39" s="3"/>
    </row>
    <row r="40" spans="2:8" x14ac:dyDescent="0.3">
      <c r="B40" s="19"/>
      <c r="F40" s="25"/>
      <c r="G40" s="10"/>
      <c r="H40" s="3"/>
    </row>
    <row r="41" spans="2:8" x14ac:dyDescent="0.3">
      <c r="B41" s="19"/>
      <c r="F41" s="25"/>
      <c r="G41" s="10"/>
      <c r="H41" s="3"/>
    </row>
    <row r="42" spans="2:8" x14ac:dyDescent="0.3">
      <c r="B42" s="9"/>
      <c r="F42" s="25"/>
      <c r="G42" s="10"/>
      <c r="H42" s="3"/>
    </row>
    <row r="43" spans="2:8" x14ac:dyDescent="0.3">
      <c r="B43" s="9"/>
      <c r="F43" s="25"/>
      <c r="G43" s="10"/>
      <c r="H43" s="26">
        <f>E43*G43</f>
        <v>0</v>
      </c>
    </row>
    <row r="44" spans="2:8" x14ac:dyDescent="0.3">
      <c r="B44" s="19"/>
      <c r="F44" s="25"/>
      <c r="G44" s="10"/>
      <c r="H44" s="3"/>
    </row>
    <row r="45" spans="2:8" x14ac:dyDescent="0.3">
      <c r="B45" s="19"/>
      <c r="F45" s="25"/>
      <c r="G45" s="10"/>
      <c r="H45" s="3"/>
    </row>
    <row r="46" spans="2:8" x14ac:dyDescent="0.3">
      <c r="B46" s="9"/>
      <c r="F46" s="25"/>
      <c r="G46" s="10"/>
      <c r="H46" s="26">
        <f>E46*G46</f>
        <v>0</v>
      </c>
    </row>
    <row r="47" spans="2:8" x14ac:dyDescent="0.3">
      <c r="B47" s="19"/>
      <c r="F47" s="25"/>
      <c r="H47" s="3"/>
    </row>
    <row r="48" spans="2:8" x14ac:dyDescent="0.3">
      <c r="F48" s="25"/>
      <c r="H48" s="3"/>
    </row>
    <row r="49" spans="2:8" x14ac:dyDescent="0.3">
      <c r="B49" s="9"/>
      <c r="F49" s="25"/>
      <c r="H49" s="3"/>
    </row>
    <row r="50" spans="2:8" x14ac:dyDescent="0.3">
      <c r="F50" s="25"/>
      <c r="H50" s="26">
        <f>E50*G50</f>
        <v>0</v>
      </c>
    </row>
    <row r="51" spans="2:8" x14ac:dyDescent="0.3">
      <c r="H51" s="26">
        <f>E51*G51</f>
        <v>0</v>
      </c>
    </row>
    <row r="52" spans="2:8" x14ac:dyDescent="0.3">
      <c r="H52" s="3"/>
    </row>
    <row r="53" spans="2:8" x14ac:dyDescent="0.3">
      <c r="B53" s="9"/>
      <c r="H53" s="3"/>
    </row>
    <row r="54" spans="2:8" x14ac:dyDescent="0.3">
      <c r="H54" s="26">
        <f>E54*G54</f>
        <v>0</v>
      </c>
    </row>
    <row r="62" spans="2:8" x14ac:dyDescent="0.3">
      <c r="B62" s="9"/>
    </row>
    <row r="63" spans="2:8" x14ac:dyDescent="0.3">
      <c r="B63" s="9"/>
    </row>
    <row r="64" spans="2:8" x14ac:dyDescent="0.3">
      <c r="B64" s="9"/>
    </row>
    <row r="65" spans="2:2" x14ac:dyDescent="0.3">
      <c r="B65" s="9"/>
    </row>
    <row r="66" spans="2:2" x14ac:dyDescent="0.3">
      <c r="B66" s="9"/>
    </row>
    <row r="67" spans="2:2" x14ac:dyDescent="0.3">
      <c r="B67" s="9"/>
    </row>
    <row r="68" spans="2:2" x14ac:dyDescent="0.3">
      <c r="B68" s="9"/>
    </row>
    <row r="69" spans="2:2" x14ac:dyDescent="0.3">
      <c r="B69" s="9"/>
    </row>
    <row r="70" spans="2:2" x14ac:dyDescent="0.3">
      <c r="B70" s="9"/>
    </row>
    <row r="71" spans="2:2" x14ac:dyDescent="0.3">
      <c r="B71" s="28"/>
    </row>
  </sheetData>
  <pageMargins left="0.7" right="0.7" top="0.75" bottom="0.75" header="0.3" footer="0.3"/>
  <pageSetup scale="5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topLeftCell="A16" zoomScaleNormal="100" workbookViewId="0">
      <selection activeCell="P31" sqref="P31"/>
    </sheetView>
  </sheetViews>
  <sheetFormatPr defaultRowHeight="13.2" x14ac:dyDescent="0.25"/>
  <cols>
    <col min="1" max="1" width="3.6640625" style="30" customWidth="1"/>
    <col min="2" max="2" width="6.6640625" style="29" customWidth="1"/>
    <col min="3" max="3" width="0.33203125" style="29"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111</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77</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187355379</v>
      </c>
      <c r="G13" s="72"/>
      <c r="H13" s="73">
        <f>F13/$F$19</f>
        <v>0.55173394073545179</v>
      </c>
      <c r="I13" s="74"/>
      <c r="J13" s="75">
        <v>1.9746E-2</v>
      </c>
      <c r="K13" s="74"/>
      <c r="L13" s="69"/>
      <c r="M13" s="70">
        <v>0</v>
      </c>
      <c r="N13" s="76">
        <f>ROUND(H13*J13,6)</f>
        <v>1.0895E-2</v>
      </c>
      <c r="O13" s="74"/>
      <c r="P13" s="69"/>
      <c r="Q13" s="70"/>
      <c r="R13" s="69"/>
      <c r="S13" s="70"/>
      <c r="T13" s="77">
        <f>+N13</f>
        <v>1.0895E-2</v>
      </c>
      <c r="W13" s="78"/>
      <c r="X13" s="78"/>
      <c r="AA13" s="79"/>
      <c r="AB13" s="80"/>
      <c r="AC13" s="81"/>
      <c r="AD13" s="81"/>
      <c r="AE13" s="82"/>
      <c r="AF13" s="81"/>
      <c r="AI13" s="82"/>
      <c r="AJ13" s="81"/>
      <c r="AO13" s="81"/>
    </row>
    <row r="14" spans="2:42" x14ac:dyDescent="0.25">
      <c r="B14" s="67">
        <f>+B13+1</f>
        <v>2</v>
      </c>
      <c r="C14" s="68"/>
      <c r="D14" s="69" t="s">
        <v>53</v>
      </c>
      <c r="E14" s="70"/>
      <c r="F14" s="71">
        <v>27481109</v>
      </c>
      <c r="G14" s="72"/>
      <c r="H14" s="73">
        <f>F14/$F$19</f>
        <v>8.0927810267729161E-2</v>
      </c>
      <c r="I14" s="74"/>
      <c r="J14" s="75">
        <v>9.6609999999999994E-3</v>
      </c>
      <c r="K14" s="74"/>
      <c r="L14" s="69"/>
      <c r="M14" s="70"/>
      <c r="N14" s="76">
        <f>ROUND(H14*J14,6)</f>
        <v>7.8200000000000003E-4</v>
      </c>
      <c r="O14" s="74"/>
      <c r="P14" s="69"/>
      <c r="Q14" s="70"/>
      <c r="R14" s="69"/>
      <c r="S14" s="70"/>
      <c r="T14" s="77">
        <f>+N14</f>
        <v>7.8200000000000003E-4</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1.8456E-2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v>0</v>
      </c>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124739103</v>
      </c>
      <c r="G17" s="72"/>
      <c r="H17" s="73">
        <f>F17/$F$19</f>
        <v>0.36733824899681911</v>
      </c>
      <c r="I17" s="74"/>
      <c r="J17" s="87">
        <v>0.1216</v>
      </c>
      <c r="K17" s="74"/>
      <c r="L17" s="88" t="s">
        <v>57</v>
      </c>
      <c r="M17" s="89"/>
      <c r="N17" s="76">
        <f>ROUND(H17*J17,6)</f>
        <v>4.4667999999999999E-2</v>
      </c>
      <c r="O17" s="74"/>
      <c r="P17" s="90">
        <f>+P36</f>
        <v>1.6410391059618952</v>
      </c>
      <c r="Q17" s="74"/>
      <c r="R17" s="88" t="s">
        <v>58</v>
      </c>
      <c r="S17" s="89"/>
      <c r="T17" s="77">
        <f>ROUND(N17*P17,6)</f>
        <v>7.3302000000000006E-2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339575591</v>
      </c>
      <c r="G19" s="72"/>
      <c r="H19" s="73">
        <f>SUM(H13:H17)</f>
        <v>1</v>
      </c>
      <c r="I19" s="74"/>
      <c r="J19" s="90"/>
      <c r="K19" s="74"/>
      <c r="L19" s="69"/>
      <c r="M19" s="70"/>
      <c r="N19" s="73">
        <f>SUM(N13:N18)</f>
        <v>5.6344999999999999E-2</v>
      </c>
      <c r="O19" s="74"/>
      <c r="P19" s="69"/>
      <c r="Q19" s="70"/>
      <c r="R19" s="69"/>
      <c r="S19" s="70"/>
      <c r="T19" s="77">
        <f>SUM(T13:T18)</f>
        <v>8.4978999999999999E-2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67</v>
      </c>
      <c r="E30" s="69"/>
      <c r="F30" s="69"/>
      <c r="G30" s="69"/>
      <c r="H30" s="69"/>
      <c r="I30" s="69"/>
      <c r="J30" s="69"/>
      <c r="K30" s="69"/>
      <c r="L30" s="69"/>
      <c r="M30" s="69"/>
      <c r="N30" s="69"/>
      <c r="O30" s="70"/>
      <c r="P30" s="114">
        <v>6.25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93.75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32.813000000000002</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60.936999999999998</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1.6410391059618952</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row>
    <row r="65" spans="4:8" x14ac:dyDescent="0.25">
      <c r="D65" s="113"/>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view="pageLayout" topLeftCell="A25" zoomScaleNormal="100" workbookViewId="0">
      <selection activeCell="P31" sqref="P31"/>
    </sheetView>
  </sheetViews>
  <sheetFormatPr defaultRowHeight="13.2" x14ac:dyDescent="0.25"/>
  <cols>
    <col min="1" max="1" width="3.6640625" style="30" customWidth="1"/>
    <col min="2" max="2" width="6.6640625" style="29" customWidth="1"/>
    <col min="3" max="3" width="0.33203125" style="29"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113</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76</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187355379</v>
      </c>
      <c r="G13" s="72"/>
      <c r="H13" s="73">
        <f>F13/$F$19</f>
        <v>0.57062984963197583</v>
      </c>
      <c r="I13" s="74"/>
      <c r="J13" s="75">
        <v>2.0594000000000001E-2</v>
      </c>
      <c r="K13" s="74"/>
      <c r="L13" s="69"/>
      <c r="M13" s="70">
        <v>0</v>
      </c>
      <c r="N13" s="76">
        <f>ROUND(H13*J13,6)</f>
        <v>1.1752E-2</v>
      </c>
      <c r="O13" s="74"/>
      <c r="P13" s="69"/>
      <c r="Q13" s="70"/>
      <c r="R13" s="69"/>
      <c r="S13" s="70"/>
      <c r="T13" s="77">
        <f>+N13</f>
        <v>1.1752E-2</v>
      </c>
      <c r="W13" s="78"/>
      <c r="X13" s="78"/>
      <c r="AA13" s="79"/>
      <c r="AB13" s="80"/>
      <c r="AC13" s="81"/>
      <c r="AD13" s="81"/>
      <c r="AE13" s="82"/>
      <c r="AF13" s="81"/>
      <c r="AI13" s="82"/>
      <c r="AJ13" s="81"/>
      <c r="AO13" s="81"/>
    </row>
    <row r="14" spans="2:42" x14ac:dyDescent="0.25">
      <c r="B14" s="67">
        <f>+B13+1</f>
        <v>2</v>
      </c>
      <c r="C14" s="68"/>
      <c r="D14" s="69" t="s">
        <v>53</v>
      </c>
      <c r="E14" s="70"/>
      <c r="F14" s="71">
        <v>15608188</v>
      </c>
      <c r="G14" s="72"/>
      <c r="H14" s="73">
        <f>F14/$F$19</f>
        <v>4.7537989135970356E-2</v>
      </c>
      <c r="I14" s="74"/>
      <c r="J14" s="75">
        <v>9.7719999999999994E-3</v>
      </c>
      <c r="K14" s="74"/>
      <c r="L14" s="69"/>
      <c r="M14" s="70"/>
      <c r="N14" s="76">
        <f>ROUND(H14*J14,6)</f>
        <v>4.6500000000000003E-4</v>
      </c>
      <c r="O14" s="74"/>
      <c r="P14" s="69"/>
      <c r="Q14" s="70"/>
      <c r="R14" s="69"/>
      <c r="S14" s="70"/>
      <c r="T14" s="77">
        <f>+N14</f>
        <v>4.6500000000000003E-4</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1.9761000000000001E-2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v>0</v>
      </c>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125367275</v>
      </c>
      <c r="G17" s="72"/>
      <c r="H17" s="73">
        <f>F17/$F$19</f>
        <v>0.38183216123205388</v>
      </c>
      <c r="I17" s="74"/>
      <c r="J17" s="87">
        <v>0.1216</v>
      </c>
      <c r="K17" s="74"/>
      <c r="L17" s="88" t="s">
        <v>57</v>
      </c>
      <c r="M17" s="89"/>
      <c r="N17" s="76">
        <f>ROUND(H17*J17,6)</f>
        <v>4.6431E-2</v>
      </c>
      <c r="O17" s="74"/>
      <c r="P17" s="90">
        <f>+P36</f>
        <v>1.6410391059618952</v>
      </c>
      <c r="Q17" s="74"/>
      <c r="R17" s="88" t="s">
        <v>58</v>
      </c>
      <c r="S17" s="89"/>
      <c r="T17" s="77">
        <f>ROUND(N17*P17,6)</f>
        <v>7.6194999999999999E-2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328330842</v>
      </c>
      <c r="G19" s="72"/>
      <c r="H19" s="73">
        <f>SUM(H13:H17)</f>
        <v>1</v>
      </c>
      <c r="I19" s="74"/>
      <c r="J19" s="90"/>
      <c r="K19" s="74"/>
      <c r="L19" s="69"/>
      <c r="M19" s="70"/>
      <c r="N19" s="73">
        <f>SUM(N13:N18)</f>
        <v>5.8647999999999999E-2</v>
      </c>
      <c r="O19" s="74"/>
      <c r="P19" s="69"/>
      <c r="Q19" s="70"/>
      <c r="R19" s="69"/>
      <c r="S19" s="70"/>
      <c r="T19" s="77">
        <f>SUM(T13:T18)</f>
        <v>8.8412000000000004E-2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67</v>
      </c>
      <c r="E30" s="69"/>
      <c r="F30" s="69"/>
      <c r="G30" s="69"/>
      <c r="H30" s="69"/>
      <c r="I30" s="69"/>
      <c r="J30" s="69"/>
      <c r="K30" s="69"/>
      <c r="L30" s="69"/>
      <c r="M30" s="69"/>
      <c r="N30" s="69"/>
      <c r="O30" s="70"/>
      <c r="P30" s="114">
        <v>6.25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93.75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32.813000000000002</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60.936999999999998</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1.6410391059618952</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row>
    <row r="65" spans="4:8" x14ac:dyDescent="0.25">
      <c r="D65" s="113"/>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view="pageLayout" topLeftCell="A25" zoomScaleNormal="100" workbookViewId="0">
      <selection activeCell="P31" sqref="P31"/>
    </sheetView>
  </sheetViews>
  <sheetFormatPr defaultColWidth="8.88671875" defaultRowHeight="13.2" x14ac:dyDescent="0.25"/>
  <cols>
    <col min="1" max="1" width="3.6640625" style="30" customWidth="1"/>
    <col min="2" max="2" width="6.6640625" style="29" customWidth="1"/>
    <col min="3" max="3" width="0.33203125" style="29"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115</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75</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187355379</v>
      </c>
      <c r="G13" s="72"/>
      <c r="H13" s="73">
        <f>F13/$F$19</f>
        <v>0.57886230909056624</v>
      </c>
      <c r="I13" s="74"/>
      <c r="J13" s="75">
        <v>1.5219999999999999E-2</v>
      </c>
      <c r="K13" s="74"/>
      <c r="L13" s="69"/>
      <c r="M13" s="70">
        <v>0</v>
      </c>
      <c r="N13" s="76">
        <f>ROUND(H13*J13,6)</f>
        <v>8.8100000000000001E-3</v>
      </c>
      <c r="O13" s="74"/>
      <c r="P13" s="69"/>
      <c r="Q13" s="70"/>
      <c r="R13" s="69"/>
      <c r="S13" s="70"/>
      <c r="T13" s="77">
        <f>+N13</f>
        <v>8.8100000000000001E-3</v>
      </c>
      <c r="W13" s="78"/>
      <c r="X13" s="78"/>
      <c r="AA13" s="79"/>
      <c r="AB13" s="80"/>
      <c r="AC13" s="81"/>
      <c r="AD13" s="81"/>
      <c r="AE13" s="82"/>
      <c r="AF13" s="81"/>
      <c r="AI13" s="82"/>
      <c r="AJ13" s="81"/>
      <c r="AO13" s="81"/>
    </row>
    <row r="14" spans="2:42" x14ac:dyDescent="0.25">
      <c r="B14" s="67">
        <f>+B13+1</f>
        <v>2</v>
      </c>
      <c r="C14" s="68"/>
      <c r="D14" s="69" t="s">
        <v>53</v>
      </c>
      <c r="E14" s="70"/>
      <c r="F14" s="71">
        <v>9505657</v>
      </c>
      <c r="G14" s="72"/>
      <c r="H14" s="73">
        <f>F14/$F$19</f>
        <v>2.9369141093317126E-2</v>
      </c>
      <c r="I14" s="74"/>
      <c r="J14" s="75">
        <v>1.1547E-2</v>
      </c>
      <c r="K14" s="74"/>
      <c r="L14" s="69"/>
      <c r="M14" s="70"/>
      <c r="N14" s="76">
        <f>ROUND(H14*J14,6)</f>
        <v>3.39E-4</v>
      </c>
      <c r="O14" s="74"/>
      <c r="P14" s="69"/>
      <c r="Q14" s="70"/>
      <c r="R14" s="69"/>
      <c r="S14" s="70"/>
      <c r="T14" s="77">
        <f>+N14</f>
        <v>3.39E-4</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1.5044E-2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v>0</v>
      </c>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126800353</v>
      </c>
      <c r="G17" s="72"/>
      <c r="H17" s="73">
        <f>F17/$F$19</f>
        <v>0.39176854981611664</v>
      </c>
      <c r="I17" s="74"/>
      <c r="J17" s="87">
        <v>0.1216</v>
      </c>
      <c r="K17" s="74"/>
      <c r="L17" s="88" t="s">
        <v>57</v>
      </c>
      <c r="M17" s="89"/>
      <c r="N17" s="76">
        <f>ROUND(H17*J17,6)</f>
        <v>4.7639000000000001E-2</v>
      </c>
      <c r="O17" s="74"/>
      <c r="P17" s="90">
        <f>+P36</f>
        <v>1.6410391059618952</v>
      </c>
      <c r="Q17" s="74"/>
      <c r="R17" s="88" t="s">
        <v>58</v>
      </c>
      <c r="S17" s="89"/>
      <c r="T17" s="77">
        <f>ROUND(N17*P17,6)</f>
        <v>7.8176999999999996E-2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323661389</v>
      </c>
      <c r="G19" s="72"/>
      <c r="H19" s="73">
        <f>SUM(H13:H17)</f>
        <v>1</v>
      </c>
      <c r="I19" s="74"/>
      <c r="J19" s="90"/>
      <c r="K19" s="74"/>
      <c r="L19" s="69"/>
      <c r="M19" s="70"/>
      <c r="N19" s="73">
        <f>SUM(N13:N18)</f>
        <v>5.6788000000000005E-2</v>
      </c>
      <c r="O19" s="74"/>
      <c r="P19" s="69"/>
      <c r="Q19" s="70"/>
      <c r="R19" s="69"/>
      <c r="S19" s="70"/>
      <c r="T19" s="77">
        <f>SUM(T13:T18)</f>
        <v>8.7326000000000001E-2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 t="shared" ref="B29:B36" si="0">+B28+1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si="0"/>
        <v>9</v>
      </c>
      <c r="C30" s="107"/>
      <c r="D30" s="113" t="s">
        <v>67</v>
      </c>
      <c r="E30" s="69"/>
      <c r="F30" s="69"/>
      <c r="G30" s="69"/>
      <c r="H30" s="69"/>
      <c r="I30" s="69"/>
      <c r="J30" s="69"/>
      <c r="K30" s="69"/>
      <c r="L30" s="69"/>
      <c r="M30" s="69"/>
      <c r="N30" s="69"/>
      <c r="O30" s="70"/>
      <c r="P30" s="114">
        <v>6.25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93.75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32.813000000000002</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60.936999999999998</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1.6410391059618952</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row>
    <row r="65" spans="4:8" x14ac:dyDescent="0.25">
      <c r="D65" s="113"/>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7"/>
  <sheetViews>
    <sheetView view="pageLayout" topLeftCell="A28" zoomScaleNormal="100" workbookViewId="0">
      <selection activeCell="P35" sqref="P35"/>
    </sheetView>
  </sheetViews>
  <sheetFormatPr defaultRowHeight="13.2" x14ac:dyDescent="0.25"/>
  <cols>
    <col min="1" max="1" width="3.6640625" style="30" customWidth="1"/>
    <col min="2" max="2" width="6.6640625" style="29" customWidth="1"/>
    <col min="3" max="3" width="0.33203125" style="29"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116</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x14ac:dyDescent="0.25">
      <c r="B10" s="44" t="s">
        <v>43</v>
      </c>
      <c r="C10" s="45"/>
      <c r="D10" s="46" t="s">
        <v>44</v>
      </c>
      <c r="E10" s="45"/>
      <c r="F10" s="46" t="s">
        <v>45</v>
      </c>
      <c r="G10" s="45"/>
      <c r="H10" s="46" t="s">
        <v>46</v>
      </c>
      <c r="I10" s="45"/>
      <c r="J10" s="47" t="s">
        <v>47</v>
      </c>
      <c r="K10" s="48"/>
      <c r="L10" s="46"/>
      <c r="M10" s="45"/>
      <c r="N10" s="47" t="s">
        <v>48</v>
      </c>
      <c r="O10" s="48"/>
      <c r="P10" s="46" t="s">
        <v>49</v>
      </c>
      <c r="Q10" s="45"/>
      <c r="R10" s="46"/>
      <c r="S10" s="45"/>
      <c r="T10" s="49"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21.75" customHeight="1" x14ac:dyDescent="0.25">
      <c r="B11" s="53"/>
      <c r="C11" s="54"/>
      <c r="D11" s="55"/>
      <c r="E11" s="54"/>
      <c r="F11" s="56" t="s">
        <v>51</v>
      </c>
      <c r="G11" s="54"/>
      <c r="H11" s="55"/>
      <c r="I11" s="54"/>
      <c r="J11" s="57"/>
      <c r="K11" s="58"/>
      <c r="L11" s="55"/>
      <c r="M11" s="54"/>
      <c r="N11" s="57"/>
      <c r="O11" s="58"/>
      <c r="P11" s="55"/>
      <c r="Q11" s="54"/>
      <c r="R11" s="55"/>
      <c r="S11" s="54"/>
      <c r="T11" s="59"/>
      <c r="U11" s="50"/>
      <c r="W11" s="51"/>
      <c r="X11" s="51"/>
      <c r="Y11" s="51"/>
      <c r="Z11" s="51"/>
      <c r="AA11" s="51"/>
      <c r="AB11" s="51"/>
      <c r="AC11" s="51"/>
      <c r="AD11" s="51"/>
      <c r="AE11" s="52"/>
      <c r="AF11" s="52"/>
      <c r="AG11" s="51"/>
      <c r="AH11" s="51"/>
      <c r="AI11" s="52"/>
      <c r="AJ11" s="52"/>
      <c r="AK11" s="51"/>
      <c r="AL11" s="51"/>
      <c r="AM11" s="51"/>
      <c r="AN11" s="51"/>
      <c r="AO11" s="51"/>
      <c r="AP11" s="51"/>
    </row>
    <row r="12" spans="2:42" ht="15.75" customHeight="1" thickBot="1" x14ac:dyDescent="0.3">
      <c r="B12" s="60"/>
      <c r="C12" s="54"/>
      <c r="D12" s="55"/>
      <c r="E12" s="54"/>
      <c r="F12" s="61" t="s">
        <v>117</v>
      </c>
      <c r="G12" s="54"/>
      <c r="H12" s="55"/>
      <c r="I12" s="54"/>
      <c r="J12" s="57"/>
      <c r="K12" s="58"/>
      <c r="L12" s="55"/>
      <c r="M12" s="54"/>
      <c r="N12" s="57"/>
      <c r="O12" s="58"/>
      <c r="P12" s="55"/>
      <c r="Q12" s="54"/>
      <c r="R12" s="55"/>
      <c r="S12" s="54"/>
      <c r="T12" s="59"/>
      <c r="U12" s="50"/>
      <c r="W12" s="51"/>
      <c r="X12" s="51"/>
      <c r="Y12" s="51"/>
      <c r="Z12" s="51"/>
      <c r="AA12" s="51"/>
      <c r="AB12" s="51"/>
      <c r="AC12" s="51"/>
      <c r="AD12" s="51"/>
      <c r="AE12" s="52"/>
      <c r="AF12" s="52"/>
      <c r="AG12" s="51"/>
      <c r="AH12" s="51"/>
      <c r="AI12" s="52"/>
      <c r="AJ12" s="52"/>
      <c r="AK12" s="51"/>
      <c r="AL12" s="51"/>
      <c r="AM12" s="51"/>
      <c r="AN12" s="51"/>
      <c r="AO12" s="51"/>
      <c r="AP12" s="51"/>
    </row>
    <row r="13" spans="2:42" x14ac:dyDescent="0.25">
      <c r="B13" s="62"/>
      <c r="C13" s="63"/>
      <c r="D13" s="64"/>
      <c r="E13" s="65"/>
      <c r="F13" s="64"/>
      <c r="G13" s="65"/>
      <c r="H13" s="64"/>
      <c r="I13" s="65"/>
      <c r="J13" s="64"/>
      <c r="K13" s="65"/>
      <c r="L13" s="64"/>
      <c r="M13" s="65"/>
      <c r="N13" s="64"/>
      <c r="O13" s="65"/>
      <c r="P13" s="64"/>
      <c r="Q13" s="65"/>
      <c r="R13" s="64"/>
      <c r="S13" s="65"/>
      <c r="T13" s="66"/>
    </row>
    <row r="14" spans="2:42" x14ac:dyDescent="0.25">
      <c r="B14" s="67">
        <v>1</v>
      </c>
      <c r="C14" s="68"/>
      <c r="D14" s="69" t="s">
        <v>52</v>
      </c>
      <c r="E14" s="70"/>
      <c r="F14" s="71">
        <v>170000000</v>
      </c>
      <c r="G14" s="72"/>
      <c r="H14" s="73">
        <f>F14/$F$20</f>
        <v>0.52514752482881277</v>
      </c>
      <c r="I14" s="74"/>
      <c r="J14" s="75">
        <v>1.746E-2</v>
      </c>
      <c r="K14" s="74"/>
      <c r="L14" s="69"/>
      <c r="M14" s="70">
        <v>0</v>
      </c>
      <c r="N14" s="76">
        <f>ROUND(H14*J14,6)</f>
        <v>9.1690000000000001E-3</v>
      </c>
      <c r="O14" s="74"/>
      <c r="P14" s="69"/>
      <c r="Q14" s="70"/>
      <c r="R14" s="69"/>
      <c r="S14" s="70"/>
      <c r="T14" s="77">
        <f>+N14</f>
        <v>9.1690000000000001E-3</v>
      </c>
      <c r="W14" s="78"/>
      <c r="X14" s="78"/>
      <c r="AA14" s="79"/>
      <c r="AB14" s="80"/>
      <c r="AC14" s="81"/>
      <c r="AD14" s="81"/>
      <c r="AE14" s="82"/>
      <c r="AF14" s="81"/>
      <c r="AI14" s="82"/>
      <c r="AJ14" s="81"/>
      <c r="AO14" s="81"/>
    </row>
    <row r="15" spans="2:42" x14ac:dyDescent="0.25">
      <c r="B15" s="67">
        <f>+B14+1</f>
        <v>2</v>
      </c>
      <c r="C15" s="68"/>
      <c r="D15" s="69" t="s">
        <v>53</v>
      </c>
      <c r="E15" s="70"/>
      <c r="F15" s="71">
        <v>25581707</v>
      </c>
      <c r="G15" s="72"/>
      <c r="H15" s="73">
        <f>F15/$F$20</f>
        <v>7.9024530070270077E-2</v>
      </c>
      <c r="I15" s="74"/>
      <c r="J15" s="75">
        <v>1.3044999999999999E-2</v>
      </c>
      <c r="K15" s="74"/>
      <c r="L15" s="69"/>
      <c r="M15" s="70"/>
      <c r="N15" s="76">
        <f>ROUND(H15*J15,6)</f>
        <v>1.031E-3</v>
      </c>
      <c r="O15" s="74"/>
      <c r="P15" s="69"/>
      <c r="Q15" s="70"/>
      <c r="R15" s="69"/>
      <c r="S15" s="70"/>
      <c r="T15" s="77">
        <f>+N15</f>
        <v>1.031E-3</v>
      </c>
      <c r="W15" s="78"/>
      <c r="X15" s="78"/>
      <c r="AA15" s="79"/>
      <c r="AB15" s="80"/>
      <c r="AC15" s="81"/>
      <c r="AD15" s="81"/>
      <c r="AE15" s="82"/>
      <c r="AF15" s="81"/>
      <c r="AI15" s="82"/>
      <c r="AJ15" s="81"/>
      <c r="AO15" s="81"/>
    </row>
    <row r="16" spans="2:42" ht="26.4" x14ac:dyDescent="0.25">
      <c r="B16" s="67">
        <f>+B15+1</f>
        <v>3</v>
      </c>
      <c r="C16" s="68"/>
      <c r="D16" s="83" t="s">
        <v>54</v>
      </c>
      <c r="E16" s="70">
        <v>0</v>
      </c>
      <c r="F16" s="71">
        <v>0</v>
      </c>
      <c r="G16" s="72"/>
      <c r="H16" s="73">
        <v>0</v>
      </c>
      <c r="I16" s="74"/>
      <c r="J16" s="75">
        <v>0</v>
      </c>
      <c r="K16" s="74"/>
      <c r="L16" s="69"/>
      <c r="M16" s="70"/>
      <c r="N16" s="76">
        <f>ROUND(H16*J16,6)</f>
        <v>0</v>
      </c>
      <c r="O16" s="74"/>
      <c r="P16" s="69"/>
      <c r="Q16" s="70"/>
      <c r="R16" s="69"/>
      <c r="S16" s="70"/>
      <c r="T16" s="77">
        <f>+N16</f>
        <v>0</v>
      </c>
      <c r="W16" s="78"/>
      <c r="X16" s="78"/>
      <c r="AA16" s="79"/>
      <c r="AB16" s="80"/>
      <c r="AC16" s="81"/>
      <c r="AD16" s="81"/>
      <c r="AE16" s="82"/>
      <c r="AF16" s="81"/>
      <c r="AI16" s="82"/>
      <c r="AJ16" s="81"/>
      <c r="AO16" s="81"/>
    </row>
    <row r="17" spans="2:41" x14ac:dyDescent="0.25">
      <c r="B17" s="67">
        <f>+B16+1</f>
        <v>4</v>
      </c>
      <c r="C17" s="68"/>
      <c r="D17" s="84" t="s">
        <v>55</v>
      </c>
      <c r="E17" s="85"/>
      <c r="F17" s="71"/>
      <c r="G17" s="72"/>
      <c r="H17" s="73">
        <f>F17/$F$20</f>
        <v>0</v>
      </c>
      <c r="I17" s="74"/>
      <c r="J17" s="86">
        <v>0</v>
      </c>
      <c r="K17" s="74"/>
      <c r="L17" s="69"/>
      <c r="M17" s="70"/>
      <c r="N17" s="73"/>
      <c r="O17" s="74"/>
      <c r="P17" s="69"/>
      <c r="Q17" s="70"/>
      <c r="R17" s="69"/>
      <c r="S17" s="70"/>
      <c r="T17" s="77"/>
      <c r="W17" s="78"/>
      <c r="X17" s="78"/>
      <c r="Y17" s="31"/>
      <c r="Z17" s="31"/>
      <c r="AA17" s="79"/>
      <c r="AB17" s="80"/>
      <c r="AC17" s="81"/>
      <c r="AD17" s="81"/>
      <c r="AE17" s="81"/>
      <c r="AF17" s="81"/>
      <c r="AI17" s="81"/>
      <c r="AJ17" s="81"/>
      <c r="AO17" s="81"/>
    </row>
    <row r="18" spans="2:41" x14ac:dyDescent="0.25">
      <c r="B18" s="67">
        <f>+B17+1</f>
        <v>5</v>
      </c>
      <c r="C18" s="68"/>
      <c r="D18" s="69" t="s">
        <v>56</v>
      </c>
      <c r="E18" s="70"/>
      <c r="F18" s="71">
        <v>128136852</v>
      </c>
      <c r="G18" s="72"/>
      <c r="H18" s="73">
        <f>F18/$F$20</f>
        <v>0.39582794510091712</v>
      </c>
      <c r="I18" s="74"/>
      <c r="J18" s="87">
        <v>0.1216</v>
      </c>
      <c r="K18" s="74"/>
      <c r="L18" s="88" t="s">
        <v>57</v>
      </c>
      <c r="M18" s="89"/>
      <c r="N18" s="76">
        <f>ROUND(H18*J18,6)</f>
        <v>4.8133000000000002E-2</v>
      </c>
      <c r="O18" s="74"/>
      <c r="P18" s="90">
        <f>+P37</f>
        <v>1.6410391059618952</v>
      </c>
      <c r="Q18" s="74"/>
      <c r="R18" s="88" t="s">
        <v>58</v>
      </c>
      <c r="S18" s="89"/>
      <c r="T18" s="77">
        <f>ROUND(N18*P18,6)</f>
        <v>7.8988000000000003E-2</v>
      </c>
      <c r="W18" s="78"/>
      <c r="X18" s="78"/>
      <c r="AA18" s="79"/>
      <c r="AB18" s="80"/>
      <c r="AC18" s="81"/>
      <c r="AD18" s="81"/>
      <c r="AE18" s="81"/>
      <c r="AF18" s="81"/>
      <c r="AG18" s="91"/>
      <c r="AH18" s="91"/>
      <c r="AI18" s="82"/>
      <c r="AJ18" s="81"/>
      <c r="AK18" s="81"/>
      <c r="AL18" s="81"/>
      <c r="AM18" s="91"/>
      <c r="AN18" s="91"/>
      <c r="AO18" s="81"/>
    </row>
    <row r="19" spans="2:41" x14ac:dyDescent="0.25">
      <c r="B19" s="67"/>
      <c r="C19" s="68"/>
      <c r="D19" s="69"/>
      <c r="E19" s="70"/>
      <c r="F19" s="92" t="s">
        <v>59</v>
      </c>
      <c r="G19" s="93"/>
      <c r="H19" s="94" t="s">
        <v>59</v>
      </c>
      <c r="I19" s="93"/>
      <c r="J19" s="90"/>
      <c r="K19" s="74"/>
      <c r="L19" s="69"/>
      <c r="M19" s="70"/>
      <c r="N19" s="94" t="s">
        <v>59</v>
      </c>
      <c r="O19" s="93"/>
      <c r="P19" s="69"/>
      <c r="Q19" s="70"/>
      <c r="R19" s="69"/>
      <c r="S19" s="70"/>
      <c r="T19" s="95" t="s">
        <v>59</v>
      </c>
      <c r="W19" s="78"/>
      <c r="X19" s="78"/>
      <c r="AA19" s="96"/>
      <c r="AB19" s="96"/>
      <c r="AC19" s="96"/>
      <c r="AD19" s="96"/>
      <c r="AE19" s="81"/>
      <c r="AF19" s="81"/>
      <c r="AI19" s="96"/>
      <c r="AJ19" s="96"/>
      <c r="AO19" s="96"/>
    </row>
    <row r="20" spans="2:41" x14ac:dyDescent="0.25">
      <c r="B20" s="67">
        <f>+B18+1</f>
        <v>6</v>
      </c>
      <c r="C20" s="68"/>
      <c r="D20" s="84" t="s">
        <v>60</v>
      </c>
      <c r="E20" s="70"/>
      <c r="F20" s="97">
        <f>SUM(F14:F18)</f>
        <v>323718559</v>
      </c>
      <c r="G20" s="72"/>
      <c r="H20" s="73">
        <f>SUM(H14:H18)</f>
        <v>1</v>
      </c>
      <c r="I20" s="74"/>
      <c r="J20" s="90"/>
      <c r="K20" s="74"/>
      <c r="L20" s="69"/>
      <c r="M20" s="70"/>
      <c r="N20" s="73">
        <f>SUM(N14:N19)</f>
        <v>5.8333000000000003E-2</v>
      </c>
      <c r="O20" s="74"/>
      <c r="P20" s="69"/>
      <c r="Q20" s="70"/>
      <c r="R20" s="69"/>
      <c r="S20" s="70"/>
      <c r="T20" s="77">
        <f>SUM(T14:T19)</f>
        <v>8.9188000000000003E-2</v>
      </c>
      <c r="W20" s="78"/>
      <c r="X20" s="78"/>
      <c r="Y20" s="31"/>
      <c r="AA20" s="98"/>
      <c r="AB20" s="80"/>
      <c r="AC20" s="81"/>
      <c r="AD20" s="81"/>
      <c r="AE20" s="81"/>
      <c r="AF20" s="81"/>
      <c r="AI20" s="81"/>
      <c r="AJ20" s="81"/>
      <c r="AO20" s="81"/>
    </row>
    <row r="21" spans="2:41" x14ac:dyDescent="0.25">
      <c r="B21" s="67"/>
      <c r="C21" s="68"/>
      <c r="D21" s="69"/>
      <c r="E21" s="70"/>
      <c r="F21" s="92" t="s">
        <v>61</v>
      </c>
      <c r="G21" s="93"/>
      <c r="H21" s="92" t="s">
        <v>61</v>
      </c>
      <c r="I21" s="93"/>
      <c r="J21" s="69"/>
      <c r="K21" s="70"/>
      <c r="L21" s="69"/>
      <c r="M21" s="70"/>
      <c r="N21" s="94" t="s">
        <v>61</v>
      </c>
      <c r="O21" s="93"/>
      <c r="P21" s="69"/>
      <c r="Q21" s="70"/>
      <c r="R21" s="69"/>
      <c r="S21" s="70"/>
      <c r="T21" s="95" t="s">
        <v>61</v>
      </c>
      <c r="W21" s="78"/>
      <c r="X21" s="78"/>
      <c r="AA21" s="96"/>
      <c r="AB21" s="96"/>
      <c r="AC21" s="96"/>
      <c r="AD21" s="96"/>
      <c r="AI21" s="96"/>
      <c r="AJ21" s="96"/>
      <c r="AO21" s="96"/>
    </row>
    <row r="22" spans="2:41" ht="13.8" thickBot="1" x14ac:dyDescent="0.3">
      <c r="B22" s="99"/>
      <c r="C22" s="100"/>
      <c r="D22" s="101"/>
      <c r="E22" s="102"/>
      <c r="F22" s="101"/>
      <c r="G22" s="102"/>
      <c r="H22" s="101"/>
      <c r="I22" s="102"/>
      <c r="J22" s="101"/>
      <c r="K22" s="102"/>
      <c r="L22" s="101"/>
      <c r="M22" s="102"/>
      <c r="N22" s="101"/>
      <c r="O22" s="102"/>
      <c r="P22" s="101"/>
      <c r="Q22" s="102"/>
      <c r="R22" s="101"/>
      <c r="S22" s="102"/>
      <c r="T22" s="103"/>
      <c r="W22" s="78"/>
      <c r="X22" s="78"/>
    </row>
    <row r="23" spans="2:41" x14ac:dyDescent="0.25">
      <c r="B23" s="104"/>
      <c r="C23" s="105"/>
      <c r="D23" s="64"/>
      <c r="E23" s="64"/>
      <c r="F23" s="64"/>
      <c r="G23" s="64"/>
      <c r="H23" s="64"/>
      <c r="I23" s="64"/>
      <c r="J23" s="64"/>
      <c r="K23" s="64"/>
      <c r="L23" s="64"/>
      <c r="M23" s="64"/>
      <c r="N23" s="64"/>
      <c r="O23" s="65"/>
      <c r="P23" s="64"/>
      <c r="Q23" s="65"/>
      <c r="R23" s="64"/>
      <c r="S23" s="64"/>
      <c r="T23" s="66"/>
      <c r="W23" s="78"/>
      <c r="X23" s="78"/>
    </row>
    <row r="24" spans="2:41" x14ac:dyDescent="0.25">
      <c r="B24" s="106"/>
      <c r="C24" s="107"/>
      <c r="D24" s="69" t="s">
        <v>62</v>
      </c>
      <c r="E24" s="69"/>
      <c r="F24" s="69"/>
      <c r="G24" s="69"/>
      <c r="H24" s="69"/>
      <c r="I24" s="69"/>
      <c r="J24" s="69"/>
      <c r="K24" s="69"/>
      <c r="L24" s="69"/>
      <c r="M24" s="69"/>
      <c r="N24" s="69"/>
      <c r="O24" s="70"/>
      <c r="P24" s="108"/>
      <c r="Q24" s="70"/>
      <c r="R24" s="69"/>
      <c r="S24" s="69"/>
      <c r="T24" s="109"/>
      <c r="W24" s="78"/>
      <c r="X24" s="78"/>
      <c r="AK24" s="110"/>
    </row>
    <row r="25" spans="2:41" x14ac:dyDescent="0.25">
      <c r="B25" s="106" t="s">
        <v>57</v>
      </c>
      <c r="C25" s="107"/>
      <c r="D25" s="69" t="s">
        <v>63</v>
      </c>
      <c r="E25" s="69"/>
      <c r="F25" s="69"/>
      <c r="G25" s="69"/>
      <c r="H25" s="69"/>
      <c r="I25" s="69"/>
      <c r="J25" s="69"/>
      <c r="K25" s="69"/>
      <c r="L25" s="69"/>
      <c r="M25" s="69"/>
      <c r="N25" s="69"/>
      <c r="O25" s="70"/>
      <c r="P25" s="69"/>
      <c r="Q25" s="70"/>
      <c r="R25" s="69"/>
      <c r="S25" s="69"/>
      <c r="T25" s="109"/>
      <c r="W25" s="78"/>
      <c r="X25" s="78"/>
    </row>
    <row r="26" spans="2:41" x14ac:dyDescent="0.25">
      <c r="B26" s="67"/>
      <c r="C26" s="107"/>
      <c r="D26" s="69"/>
      <c r="E26" s="69"/>
      <c r="F26" s="69"/>
      <c r="G26" s="69"/>
      <c r="H26" s="69"/>
      <c r="I26" s="69"/>
      <c r="J26" s="69"/>
      <c r="K26" s="69"/>
      <c r="L26" s="69"/>
      <c r="M26" s="69"/>
      <c r="N26" s="69"/>
      <c r="O26" s="70"/>
      <c r="P26" s="69"/>
      <c r="Q26" s="70"/>
      <c r="R26" s="69"/>
      <c r="S26" s="69"/>
      <c r="T26" s="109"/>
      <c r="W26" s="78"/>
      <c r="X26" s="78"/>
    </row>
    <row r="27" spans="2:41" x14ac:dyDescent="0.25">
      <c r="B27" s="106" t="s">
        <v>58</v>
      </c>
      <c r="C27" s="107"/>
      <c r="D27" s="69" t="s">
        <v>64</v>
      </c>
      <c r="E27" s="69"/>
      <c r="F27" s="69"/>
      <c r="G27" s="69"/>
      <c r="H27" s="69"/>
      <c r="I27" s="69"/>
      <c r="J27" s="69"/>
      <c r="K27" s="69"/>
      <c r="L27" s="69"/>
      <c r="M27" s="69"/>
      <c r="N27" s="69"/>
      <c r="O27" s="70"/>
      <c r="P27" s="69"/>
      <c r="Q27" s="70"/>
      <c r="R27" s="69"/>
      <c r="S27" s="69"/>
      <c r="T27" s="109"/>
      <c r="W27" s="78"/>
      <c r="X27" s="78"/>
    </row>
    <row r="28" spans="2:41" x14ac:dyDescent="0.25">
      <c r="B28" s="67"/>
      <c r="C28" s="107"/>
      <c r="D28" s="69"/>
      <c r="E28" s="69"/>
      <c r="F28" s="69"/>
      <c r="G28" s="69"/>
      <c r="H28" s="69"/>
      <c r="I28" s="69"/>
      <c r="J28" s="69"/>
      <c r="K28" s="69"/>
      <c r="L28" s="69"/>
      <c r="M28" s="69"/>
      <c r="N28" s="69"/>
      <c r="O28" s="70"/>
      <c r="P28" s="69"/>
      <c r="Q28" s="70"/>
      <c r="R28" s="69"/>
      <c r="S28" s="69"/>
      <c r="T28" s="109"/>
      <c r="W28" s="78"/>
      <c r="X28" s="78"/>
    </row>
    <row r="29" spans="2:41" x14ac:dyDescent="0.25">
      <c r="B29" s="67">
        <v>7</v>
      </c>
      <c r="C29" s="107"/>
      <c r="D29" s="69" t="s">
        <v>65</v>
      </c>
      <c r="E29" s="69"/>
      <c r="F29" s="69"/>
      <c r="G29" s="69"/>
      <c r="H29" s="69"/>
      <c r="I29" s="69"/>
      <c r="J29" s="69"/>
      <c r="K29" s="69"/>
      <c r="L29" s="69"/>
      <c r="M29" s="69"/>
      <c r="N29" s="69"/>
      <c r="O29" s="70"/>
      <c r="P29" s="111">
        <v>100</v>
      </c>
      <c r="Q29" s="70"/>
      <c r="R29" s="69"/>
      <c r="S29" s="69"/>
      <c r="T29" s="109"/>
      <c r="W29" s="78"/>
      <c r="X29" s="78"/>
      <c r="AK29" s="112"/>
    </row>
    <row r="30" spans="2:41" x14ac:dyDescent="0.25">
      <c r="B30" s="67">
        <f>+B29+1</f>
        <v>8</v>
      </c>
      <c r="C30" s="107"/>
      <c r="D30" s="113" t="s">
        <v>66</v>
      </c>
      <c r="E30" s="69"/>
      <c r="F30" s="69"/>
      <c r="G30" s="69"/>
      <c r="H30" s="69"/>
      <c r="I30" s="69"/>
      <c r="J30" s="69"/>
      <c r="K30" s="69"/>
      <c r="L30" s="69"/>
      <c r="M30" s="69"/>
      <c r="N30" s="69"/>
      <c r="O30" s="70"/>
      <c r="P30" s="69"/>
      <c r="Q30" s="70"/>
      <c r="R30" s="69"/>
      <c r="S30" s="69"/>
      <c r="T30" s="109"/>
      <c r="W30" s="78"/>
      <c r="X30" s="78"/>
    </row>
    <row r="31" spans="2:41" x14ac:dyDescent="0.25">
      <c r="B31" s="67">
        <f t="shared" ref="B31:B37" si="0">+B30+1</f>
        <v>9</v>
      </c>
      <c r="C31" s="107"/>
      <c r="D31" s="113" t="s">
        <v>67</v>
      </c>
      <c r="E31" s="69"/>
      <c r="F31" s="69"/>
      <c r="G31" s="69"/>
      <c r="H31" s="69"/>
      <c r="I31" s="69"/>
      <c r="J31" s="69"/>
      <c r="K31" s="69"/>
      <c r="L31" s="69"/>
      <c r="M31" s="69"/>
      <c r="N31" s="69"/>
      <c r="O31" s="70"/>
      <c r="P31" s="114">
        <v>6.25</v>
      </c>
      <c r="Q31" s="70"/>
      <c r="R31" s="69"/>
      <c r="S31" s="69"/>
      <c r="T31" s="109"/>
      <c r="W31" s="78"/>
      <c r="X31" s="78"/>
      <c r="AK31" s="115"/>
    </row>
    <row r="32" spans="2:41" x14ac:dyDescent="0.25">
      <c r="B32" s="67">
        <f t="shared" si="0"/>
        <v>10</v>
      </c>
      <c r="C32" s="107"/>
      <c r="D32" s="69" t="s">
        <v>68</v>
      </c>
      <c r="E32" s="69"/>
      <c r="F32" s="69"/>
      <c r="G32" s="69"/>
      <c r="H32" s="69"/>
      <c r="I32" s="69"/>
      <c r="J32" s="69"/>
      <c r="K32" s="69"/>
      <c r="L32" s="69"/>
      <c r="M32" s="69"/>
      <c r="N32" s="69"/>
      <c r="O32" s="70"/>
      <c r="P32" s="116">
        <f>+P29-P31</f>
        <v>93.75</v>
      </c>
      <c r="Q32" s="70"/>
      <c r="R32" s="69"/>
      <c r="S32" s="69"/>
      <c r="T32" s="109"/>
      <c r="W32" s="78"/>
      <c r="X32" s="78"/>
      <c r="AK32" s="117"/>
    </row>
    <row r="33" spans="2:37" x14ac:dyDescent="0.25">
      <c r="B33" s="67">
        <f t="shared" si="0"/>
        <v>11</v>
      </c>
      <c r="C33" s="107"/>
      <c r="D33" s="69" t="s">
        <v>69</v>
      </c>
      <c r="E33" s="69"/>
      <c r="F33" s="69"/>
      <c r="G33" s="69"/>
      <c r="H33" s="69"/>
      <c r="I33" s="69"/>
      <c r="J33" s="69"/>
      <c r="K33" s="69"/>
      <c r="L33" s="69"/>
      <c r="M33" s="69"/>
      <c r="N33" s="69"/>
      <c r="O33" s="70"/>
      <c r="P33" s="116"/>
      <c r="Q33" s="70"/>
      <c r="R33" s="69"/>
      <c r="S33" s="69"/>
      <c r="T33" s="109"/>
      <c r="W33" s="78"/>
      <c r="X33" s="78"/>
      <c r="AK33" s="117"/>
    </row>
    <row r="34" spans="2:37" x14ac:dyDescent="0.25">
      <c r="B34" s="67">
        <f t="shared" si="0"/>
        <v>12</v>
      </c>
      <c r="C34" s="107"/>
      <c r="D34" s="69" t="s">
        <v>70</v>
      </c>
      <c r="E34" s="69"/>
      <c r="F34" s="69"/>
      <c r="G34" s="69"/>
      <c r="H34" s="69"/>
      <c r="I34" s="69"/>
      <c r="J34" s="69"/>
      <c r="K34" s="69"/>
      <c r="L34" s="69"/>
      <c r="M34" s="69"/>
      <c r="N34" s="69"/>
      <c r="O34" s="70"/>
      <c r="P34" s="114">
        <f>ROUND(P32*0.35,3)</f>
        <v>32.813000000000002</v>
      </c>
      <c r="Q34" s="70"/>
      <c r="R34" s="69"/>
      <c r="S34" s="69"/>
      <c r="T34" s="109"/>
      <c r="W34" s="78"/>
      <c r="X34" s="78"/>
      <c r="AK34" s="115"/>
    </row>
    <row r="35" spans="2:37" x14ac:dyDescent="0.25">
      <c r="B35" s="67">
        <f t="shared" si="0"/>
        <v>13</v>
      </c>
      <c r="C35" s="84"/>
      <c r="D35" s="69" t="s">
        <v>71</v>
      </c>
      <c r="E35" s="69"/>
      <c r="F35" s="69"/>
      <c r="G35" s="69"/>
      <c r="H35" s="69"/>
      <c r="I35" s="69"/>
      <c r="J35" s="69"/>
      <c r="K35" s="69"/>
      <c r="L35" s="69"/>
      <c r="M35" s="69"/>
      <c r="N35" s="69"/>
      <c r="O35" s="70"/>
      <c r="P35" s="116">
        <f>+P32-P34</f>
        <v>60.936999999999998</v>
      </c>
      <c r="Q35" s="70"/>
      <c r="R35" s="69"/>
      <c r="S35" s="69"/>
      <c r="T35" s="109"/>
      <c r="W35" s="78"/>
      <c r="AK35" s="117"/>
    </row>
    <row r="36" spans="2:37" x14ac:dyDescent="0.25">
      <c r="B36" s="67">
        <f t="shared" si="0"/>
        <v>14</v>
      </c>
      <c r="C36" s="84"/>
      <c r="D36" s="69" t="s">
        <v>72</v>
      </c>
      <c r="E36" s="69"/>
      <c r="F36" s="69"/>
      <c r="G36" s="69"/>
      <c r="H36" s="69"/>
      <c r="I36" s="69"/>
      <c r="J36" s="69"/>
      <c r="K36" s="69"/>
      <c r="L36" s="69"/>
      <c r="M36" s="69"/>
      <c r="N36" s="69"/>
      <c r="O36" s="70"/>
      <c r="P36" s="116"/>
      <c r="Q36" s="70"/>
      <c r="R36" s="69"/>
      <c r="S36" s="69"/>
      <c r="T36" s="109"/>
      <c r="W36" s="78"/>
      <c r="AK36" s="117"/>
    </row>
    <row r="37" spans="2:37" x14ac:dyDescent="0.25">
      <c r="B37" s="67">
        <f t="shared" si="0"/>
        <v>15</v>
      </c>
      <c r="C37" s="84"/>
      <c r="D37" s="118" t="s">
        <v>73</v>
      </c>
      <c r="E37" s="69"/>
      <c r="F37" s="69"/>
      <c r="G37" s="69"/>
      <c r="H37" s="69"/>
      <c r="I37" s="69"/>
      <c r="J37" s="69"/>
      <c r="K37" s="69"/>
      <c r="L37" s="69"/>
      <c r="M37" s="69"/>
      <c r="N37" s="69"/>
      <c r="O37" s="70"/>
      <c r="P37" s="119">
        <f>100/P35</f>
        <v>1.6410391059618952</v>
      </c>
      <c r="Q37" s="70"/>
      <c r="R37" s="69"/>
      <c r="S37" s="69"/>
      <c r="T37" s="109"/>
      <c r="W37" s="78"/>
      <c r="AK37" s="120"/>
    </row>
    <row r="38" spans="2:37" ht="13.8" thickBot="1" x14ac:dyDescent="0.3">
      <c r="B38" s="99"/>
      <c r="C38" s="121"/>
      <c r="D38" s="101"/>
      <c r="E38" s="101"/>
      <c r="F38" s="101"/>
      <c r="G38" s="101"/>
      <c r="H38" s="101"/>
      <c r="I38" s="101"/>
      <c r="J38" s="101"/>
      <c r="K38" s="101"/>
      <c r="L38" s="101"/>
      <c r="M38" s="101"/>
      <c r="N38" s="101"/>
      <c r="O38" s="102"/>
      <c r="P38" s="122"/>
      <c r="Q38" s="102"/>
      <c r="R38" s="101"/>
      <c r="S38" s="101"/>
      <c r="T38" s="103"/>
      <c r="W38" s="78"/>
      <c r="AK38" s="117"/>
    </row>
    <row r="41" spans="2:37" x14ac:dyDescent="0.25">
      <c r="D41" s="30" t="s">
        <v>74</v>
      </c>
    </row>
    <row r="64" spans="4:4" x14ac:dyDescent="0.25">
      <c r="D64" s="123"/>
    </row>
    <row r="66" spans="4:8" x14ac:dyDescent="0.25">
      <c r="D66" s="113"/>
      <c r="E66" s="69"/>
      <c r="F66" s="69"/>
      <c r="G66" s="69"/>
      <c r="H66" s="69"/>
    </row>
    <row r="67" spans="4:8" x14ac:dyDescent="0.25">
      <c r="D67" s="113"/>
      <c r="E67" s="69"/>
      <c r="F67" s="69"/>
      <c r="G67" s="69"/>
      <c r="H67"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topLeftCell="B1" zoomScaleNormal="100" workbookViewId="0">
      <selection activeCell="T19" sqref="T19"/>
    </sheetView>
  </sheetViews>
  <sheetFormatPr defaultRowHeight="13.2" x14ac:dyDescent="0.25"/>
  <cols>
    <col min="1" max="1" width="3.6640625" style="136" customWidth="1"/>
    <col min="2" max="2" width="6.6640625" style="135" customWidth="1"/>
    <col min="3" max="3" width="0.33203125" style="135" customWidth="1"/>
    <col min="4" max="4" width="15.88671875" style="136" customWidth="1"/>
    <col min="5" max="5" width="0.33203125" style="136" customWidth="1"/>
    <col min="6" max="6" width="12.6640625" style="136" customWidth="1"/>
    <col min="7" max="7" width="0.33203125" style="136" customWidth="1"/>
    <col min="8" max="8" width="12.6640625" style="136" customWidth="1"/>
    <col min="9" max="9" width="0.33203125" style="136" customWidth="1"/>
    <col min="10" max="10" width="12.6640625" style="136" customWidth="1"/>
    <col min="11" max="11" width="0.33203125" style="136" customWidth="1"/>
    <col min="12" max="12" width="2.5546875" style="136" bestFit="1" customWidth="1"/>
    <col min="13" max="13" width="0.33203125" style="136" customWidth="1"/>
    <col min="14" max="14" width="14.6640625" style="136" customWidth="1"/>
    <col min="15" max="15" width="0.33203125" style="136" customWidth="1"/>
    <col min="16" max="16" width="9.88671875" style="136" bestFit="1" customWidth="1"/>
    <col min="17" max="17" width="0.33203125" style="136" customWidth="1"/>
    <col min="18" max="18" width="2.5546875" style="136" bestFit="1" customWidth="1"/>
    <col min="19" max="19" width="0.33203125" style="136" customWidth="1"/>
    <col min="20" max="20" width="14" style="136" bestFit="1" customWidth="1"/>
    <col min="21" max="21" width="3.6640625" style="136" customWidth="1"/>
    <col min="22" max="22" width="8.6640625" style="136" customWidth="1"/>
    <col min="23" max="24" width="8.6640625" style="137" customWidth="1"/>
    <col min="25" max="42" width="8.6640625" style="138" customWidth="1"/>
    <col min="43" max="45" width="8.6640625" style="136" customWidth="1"/>
    <col min="46" max="256" width="8.88671875" style="136"/>
    <col min="257" max="257" width="3.6640625" style="136" customWidth="1"/>
    <col min="258" max="258" width="6.6640625" style="136" customWidth="1"/>
    <col min="259" max="259" width="0.33203125" style="136" customWidth="1"/>
    <col min="260" max="260" width="15.88671875" style="136" customWidth="1"/>
    <col min="261" max="261" width="0.33203125" style="136" customWidth="1"/>
    <col min="262" max="262" width="12.6640625" style="136" customWidth="1"/>
    <col min="263" max="263" width="0.33203125" style="136" customWidth="1"/>
    <col min="264" max="264" width="12.6640625" style="136" customWidth="1"/>
    <col min="265" max="265" width="0.33203125" style="136" customWidth="1"/>
    <col min="266" max="266" width="12.6640625" style="136" customWidth="1"/>
    <col min="267" max="267" width="0.33203125" style="136" customWidth="1"/>
    <col min="268" max="268" width="2.5546875" style="136" bestFit="1" customWidth="1"/>
    <col min="269" max="269" width="0.33203125" style="136" customWidth="1"/>
    <col min="270" max="270" width="14.6640625" style="136" customWidth="1"/>
    <col min="271" max="271" width="0.33203125" style="136" customWidth="1"/>
    <col min="272" max="272" width="9.88671875" style="136" bestFit="1" customWidth="1"/>
    <col min="273" max="273" width="0.33203125" style="136" customWidth="1"/>
    <col min="274" max="274" width="2.5546875" style="136" bestFit="1" customWidth="1"/>
    <col min="275" max="275" width="0.33203125" style="136" customWidth="1"/>
    <col min="276" max="276" width="14" style="136" bestFit="1" customWidth="1"/>
    <col min="277" max="277" width="3.6640625" style="136" customWidth="1"/>
    <col min="278" max="301" width="8.6640625" style="136" customWidth="1"/>
    <col min="302" max="512" width="8.88671875" style="136"/>
    <col min="513" max="513" width="3.6640625" style="136" customWidth="1"/>
    <col min="514" max="514" width="6.6640625" style="136" customWidth="1"/>
    <col min="515" max="515" width="0.33203125" style="136" customWidth="1"/>
    <col min="516" max="516" width="15.88671875" style="136" customWidth="1"/>
    <col min="517" max="517" width="0.33203125" style="136" customWidth="1"/>
    <col min="518" max="518" width="12.6640625" style="136" customWidth="1"/>
    <col min="519" max="519" width="0.33203125" style="136" customWidth="1"/>
    <col min="520" max="520" width="12.6640625" style="136" customWidth="1"/>
    <col min="521" max="521" width="0.33203125" style="136" customWidth="1"/>
    <col min="522" max="522" width="12.6640625" style="136" customWidth="1"/>
    <col min="523" max="523" width="0.33203125" style="136" customWidth="1"/>
    <col min="524" max="524" width="2.5546875" style="136" bestFit="1" customWidth="1"/>
    <col min="525" max="525" width="0.33203125" style="136" customWidth="1"/>
    <col min="526" max="526" width="14.6640625" style="136" customWidth="1"/>
    <col min="527" max="527" width="0.33203125" style="136" customWidth="1"/>
    <col min="528" max="528" width="9.88671875" style="136" bestFit="1" customWidth="1"/>
    <col min="529" max="529" width="0.33203125" style="136" customWidth="1"/>
    <col min="530" max="530" width="2.5546875" style="136" bestFit="1" customWidth="1"/>
    <col min="531" max="531" width="0.33203125" style="136" customWidth="1"/>
    <col min="532" max="532" width="14" style="136" bestFit="1" customWidth="1"/>
    <col min="533" max="533" width="3.6640625" style="136" customWidth="1"/>
    <col min="534" max="557" width="8.6640625" style="136" customWidth="1"/>
    <col min="558" max="768" width="8.88671875" style="136"/>
    <col min="769" max="769" width="3.6640625" style="136" customWidth="1"/>
    <col min="770" max="770" width="6.6640625" style="136" customWidth="1"/>
    <col min="771" max="771" width="0.33203125" style="136" customWidth="1"/>
    <col min="772" max="772" width="15.88671875" style="136" customWidth="1"/>
    <col min="773" max="773" width="0.33203125" style="136" customWidth="1"/>
    <col min="774" max="774" width="12.6640625" style="136" customWidth="1"/>
    <col min="775" max="775" width="0.33203125" style="136" customWidth="1"/>
    <col min="776" max="776" width="12.6640625" style="136" customWidth="1"/>
    <col min="777" max="777" width="0.33203125" style="136" customWidth="1"/>
    <col min="778" max="778" width="12.6640625" style="136" customWidth="1"/>
    <col min="779" max="779" width="0.33203125" style="136" customWidth="1"/>
    <col min="780" max="780" width="2.5546875" style="136" bestFit="1" customWidth="1"/>
    <col min="781" max="781" width="0.33203125" style="136" customWidth="1"/>
    <col min="782" max="782" width="14.6640625" style="136" customWidth="1"/>
    <col min="783" max="783" width="0.33203125" style="136" customWidth="1"/>
    <col min="784" max="784" width="9.88671875" style="136" bestFit="1" customWidth="1"/>
    <col min="785" max="785" width="0.33203125" style="136" customWidth="1"/>
    <col min="786" max="786" width="2.5546875" style="136" bestFit="1" customWidth="1"/>
    <col min="787" max="787" width="0.33203125" style="136" customWidth="1"/>
    <col min="788" max="788" width="14" style="136" bestFit="1" customWidth="1"/>
    <col min="789" max="789" width="3.6640625" style="136" customWidth="1"/>
    <col min="790" max="813" width="8.6640625" style="136" customWidth="1"/>
    <col min="814" max="1024" width="8.88671875" style="136"/>
    <col min="1025" max="1025" width="3.6640625" style="136" customWidth="1"/>
    <col min="1026" max="1026" width="6.6640625" style="136" customWidth="1"/>
    <col min="1027" max="1027" width="0.33203125" style="136" customWidth="1"/>
    <col min="1028" max="1028" width="15.88671875" style="136" customWidth="1"/>
    <col min="1029" max="1029" width="0.33203125" style="136" customWidth="1"/>
    <col min="1030" max="1030" width="12.6640625" style="136" customWidth="1"/>
    <col min="1031" max="1031" width="0.33203125" style="136" customWidth="1"/>
    <col min="1032" max="1032" width="12.6640625" style="136" customWidth="1"/>
    <col min="1033" max="1033" width="0.33203125" style="136" customWidth="1"/>
    <col min="1034" max="1034" width="12.6640625" style="136" customWidth="1"/>
    <col min="1035" max="1035" width="0.33203125" style="136" customWidth="1"/>
    <col min="1036" max="1036" width="2.5546875" style="136" bestFit="1" customWidth="1"/>
    <col min="1037" max="1037" width="0.33203125" style="136" customWidth="1"/>
    <col min="1038" max="1038" width="14.6640625" style="136" customWidth="1"/>
    <col min="1039" max="1039" width="0.33203125" style="136" customWidth="1"/>
    <col min="1040" max="1040" width="9.88671875" style="136" bestFit="1" customWidth="1"/>
    <col min="1041" max="1041" width="0.33203125" style="136" customWidth="1"/>
    <col min="1042" max="1042" width="2.5546875" style="136" bestFit="1" customWidth="1"/>
    <col min="1043" max="1043" width="0.33203125" style="136" customWidth="1"/>
    <col min="1044" max="1044" width="14" style="136" bestFit="1" customWidth="1"/>
    <col min="1045" max="1045" width="3.6640625" style="136" customWidth="1"/>
    <col min="1046" max="1069" width="8.6640625" style="136" customWidth="1"/>
    <col min="1070" max="1280" width="8.88671875" style="136"/>
    <col min="1281" max="1281" width="3.6640625" style="136" customWidth="1"/>
    <col min="1282" max="1282" width="6.6640625" style="136" customWidth="1"/>
    <col min="1283" max="1283" width="0.33203125" style="136" customWidth="1"/>
    <col min="1284" max="1284" width="15.88671875" style="136" customWidth="1"/>
    <col min="1285" max="1285" width="0.33203125" style="136" customWidth="1"/>
    <col min="1286" max="1286" width="12.6640625" style="136" customWidth="1"/>
    <col min="1287" max="1287" width="0.33203125" style="136" customWidth="1"/>
    <col min="1288" max="1288" width="12.6640625" style="136" customWidth="1"/>
    <col min="1289" max="1289" width="0.33203125" style="136" customWidth="1"/>
    <col min="1290" max="1290" width="12.6640625" style="136" customWidth="1"/>
    <col min="1291" max="1291" width="0.33203125" style="136" customWidth="1"/>
    <col min="1292" max="1292" width="2.5546875" style="136" bestFit="1" customWidth="1"/>
    <col min="1293" max="1293" width="0.33203125" style="136" customWidth="1"/>
    <col min="1294" max="1294" width="14.6640625" style="136" customWidth="1"/>
    <col min="1295" max="1295" width="0.33203125" style="136" customWidth="1"/>
    <col min="1296" max="1296" width="9.88671875" style="136" bestFit="1" customWidth="1"/>
    <col min="1297" max="1297" width="0.33203125" style="136" customWidth="1"/>
    <col min="1298" max="1298" width="2.5546875" style="136" bestFit="1" customWidth="1"/>
    <col min="1299" max="1299" width="0.33203125" style="136" customWidth="1"/>
    <col min="1300" max="1300" width="14" style="136" bestFit="1" customWidth="1"/>
    <col min="1301" max="1301" width="3.6640625" style="136" customWidth="1"/>
    <col min="1302" max="1325" width="8.6640625" style="136" customWidth="1"/>
    <col min="1326" max="1536" width="8.88671875" style="136"/>
    <col min="1537" max="1537" width="3.6640625" style="136" customWidth="1"/>
    <col min="1538" max="1538" width="6.6640625" style="136" customWidth="1"/>
    <col min="1539" max="1539" width="0.33203125" style="136" customWidth="1"/>
    <col min="1540" max="1540" width="15.88671875" style="136" customWidth="1"/>
    <col min="1541" max="1541" width="0.33203125" style="136" customWidth="1"/>
    <col min="1542" max="1542" width="12.6640625" style="136" customWidth="1"/>
    <col min="1543" max="1543" width="0.33203125" style="136" customWidth="1"/>
    <col min="1544" max="1544" width="12.6640625" style="136" customWidth="1"/>
    <col min="1545" max="1545" width="0.33203125" style="136" customWidth="1"/>
    <col min="1546" max="1546" width="12.6640625" style="136" customWidth="1"/>
    <col min="1547" max="1547" width="0.33203125" style="136" customWidth="1"/>
    <col min="1548" max="1548" width="2.5546875" style="136" bestFit="1" customWidth="1"/>
    <col min="1549" max="1549" width="0.33203125" style="136" customWidth="1"/>
    <col min="1550" max="1550" width="14.6640625" style="136" customWidth="1"/>
    <col min="1551" max="1551" width="0.33203125" style="136" customWidth="1"/>
    <col min="1552" max="1552" width="9.88671875" style="136" bestFit="1" customWidth="1"/>
    <col min="1553" max="1553" width="0.33203125" style="136" customWidth="1"/>
    <col min="1554" max="1554" width="2.5546875" style="136" bestFit="1" customWidth="1"/>
    <col min="1555" max="1555" width="0.33203125" style="136" customWidth="1"/>
    <col min="1556" max="1556" width="14" style="136" bestFit="1" customWidth="1"/>
    <col min="1557" max="1557" width="3.6640625" style="136" customWidth="1"/>
    <col min="1558" max="1581" width="8.6640625" style="136" customWidth="1"/>
    <col min="1582" max="1792" width="8.88671875" style="136"/>
    <col min="1793" max="1793" width="3.6640625" style="136" customWidth="1"/>
    <col min="1794" max="1794" width="6.6640625" style="136" customWidth="1"/>
    <col min="1795" max="1795" width="0.33203125" style="136" customWidth="1"/>
    <col min="1796" max="1796" width="15.88671875" style="136" customWidth="1"/>
    <col min="1797" max="1797" width="0.33203125" style="136" customWidth="1"/>
    <col min="1798" max="1798" width="12.6640625" style="136" customWidth="1"/>
    <col min="1799" max="1799" width="0.33203125" style="136" customWidth="1"/>
    <col min="1800" max="1800" width="12.6640625" style="136" customWidth="1"/>
    <col min="1801" max="1801" width="0.33203125" style="136" customWidth="1"/>
    <col min="1802" max="1802" width="12.6640625" style="136" customWidth="1"/>
    <col min="1803" max="1803" width="0.33203125" style="136" customWidth="1"/>
    <col min="1804" max="1804" width="2.5546875" style="136" bestFit="1" customWidth="1"/>
    <col min="1805" max="1805" width="0.33203125" style="136" customWidth="1"/>
    <col min="1806" max="1806" width="14.6640625" style="136" customWidth="1"/>
    <col min="1807" max="1807" width="0.33203125" style="136" customWidth="1"/>
    <col min="1808" max="1808" width="9.88671875" style="136" bestFit="1" customWidth="1"/>
    <col min="1809" max="1809" width="0.33203125" style="136" customWidth="1"/>
    <col min="1810" max="1810" width="2.5546875" style="136" bestFit="1" customWidth="1"/>
    <col min="1811" max="1811" width="0.33203125" style="136" customWidth="1"/>
    <col min="1812" max="1812" width="14" style="136" bestFit="1" customWidth="1"/>
    <col min="1813" max="1813" width="3.6640625" style="136" customWidth="1"/>
    <col min="1814" max="1837" width="8.6640625" style="136" customWidth="1"/>
    <col min="1838" max="2048" width="8.88671875" style="136"/>
    <col min="2049" max="2049" width="3.6640625" style="136" customWidth="1"/>
    <col min="2050" max="2050" width="6.6640625" style="136" customWidth="1"/>
    <col min="2051" max="2051" width="0.33203125" style="136" customWidth="1"/>
    <col min="2052" max="2052" width="15.88671875" style="136" customWidth="1"/>
    <col min="2053" max="2053" width="0.33203125" style="136" customWidth="1"/>
    <col min="2054" max="2054" width="12.6640625" style="136" customWidth="1"/>
    <col min="2055" max="2055" width="0.33203125" style="136" customWidth="1"/>
    <col min="2056" max="2056" width="12.6640625" style="136" customWidth="1"/>
    <col min="2057" max="2057" width="0.33203125" style="136" customWidth="1"/>
    <col min="2058" max="2058" width="12.6640625" style="136" customWidth="1"/>
    <col min="2059" max="2059" width="0.33203125" style="136" customWidth="1"/>
    <col min="2060" max="2060" width="2.5546875" style="136" bestFit="1" customWidth="1"/>
    <col min="2061" max="2061" width="0.33203125" style="136" customWidth="1"/>
    <col min="2062" max="2062" width="14.6640625" style="136" customWidth="1"/>
    <col min="2063" max="2063" width="0.33203125" style="136" customWidth="1"/>
    <col min="2064" max="2064" width="9.88671875" style="136" bestFit="1" customWidth="1"/>
    <col min="2065" max="2065" width="0.33203125" style="136" customWidth="1"/>
    <col min="2066" max="2066" width="2.5546875" style="136" bestFit="1" customWidth="1"/>
    <col min="2067" max="2067" width="0.33203125" style="136" customWidth="1"/>
    <col min="2068" max="2068" width="14" style="136" bestFit="1" customWidth="1"/>
    <col min="2069" max="2069" width="3.6640625" style="136" customWidth="1"/>
    <col min="2070" max="2093" width="8.6640625" style="136" customWidth="1"/>
    <col min="2094" max="2304" width="8.88671875" style="136"/>
    <col min="2305" max="2305" width="3.6640625" style="136" customWidth="1"/>
    <col min="2306" max="2306" width="6.6640625" style="136" customWidth="1"/>
    <col min="2307" max="2307" width="0.33203125" style="136" customWidth="1"/>
    <col min="2308" max="2308" width="15.88671875" style="136" customWidth="1"/>
    <col min="2309" max="2309" width="0.33203125" style="136" customWidth="1"/>
    <col min="2310" max="2310" width="12.6640625" style="136" customWidth="1"/>
    <col min="2311" max="2311" width="0.33203125" style="136" customWidth="1"/>
    <col min="2312" max="2312" width="12.6640625" style="136" customWidth="1"/>
    <col min="2313" max="2313" width="0.33203125" style="136" customWidth="1"/>
    <col min="2314" max="2314" width="12.6640625" style="136" customWidth="1"/>
    <col min="2315" max="2315" width="0.33203125" style="136" customWidth="1"/>
    <col min="2316" max="2316" width="2.5546875" style="136" bestFit="1" customWidth="1"/>
    <col min="2317" max="2317" width="0.33203125" style="136" customWidth="1"/>
    <col min="2318" max="2318" width="14.6640625" style="136" customWidth="1"/>
    <col min="2319" max="2319" width="0.33203125" style="136" customWidth="1"/>
    <col min="2320" max="2320" width="9.88671875" style="136" bestFit="1" customWidth="1"/>
    <col min="2321" max="2321" width="0.33203125" style="136" customWidth="1"/>
    <col min="2322" max="2322" width="2.5546875" style="136" bestFit="1" customWidth="1"/>
    <col min="2323" max="2323" width="0.33203125" style="136" customWidth="1"/>
    <col min="2324" max="2324" width="14" style="136" bestFit="1" customWidth="1"/>
    <col min="2325" max="2325" width="3.6640625" style="136" customWidth="1"/>
    <col min="2326" max="2349" width="8.6640625" style="136" customWidth="1"/>
    <col min="2350" max="2560" width="8.88671875" style="136"/>
    <col min="2561" max="2561" width="3.6640625" style="136" customWidth="1"/>
    <col min="2562" max="2562" width="6.6640625" style="136" customWidth="1"/>
    <col min="2563" max="2563" width="0.33203125" style="136" customWidth="1"/>
    <col min="2564" max="2564" width="15.88671875" style="136" customWidth="1"/>
    <col min="2565" max="2565" width="0.33203125" style="136" customWidth="1"/>
    <col min="2566" max="2566" width="12.6640625" style="136" customWidth="1"/>
    <col min="2567" max="2567" width="0.33203125" style="136" customWidth="1"/>
    <col min="2568" max="2568" width="12.6640625" style="136" customWidth="1"/>
    <col min="2569" max="2569" width="0.33203125" style="136" customWidth="1"/>
    <col min="2570" max="2570" width="12.6640625" style="136" customWidth="1"/>
    <col min="2571" max="2571" width="0.33203125" style="136" customWidth="1"/>
    <col min="2572" max="2572" width="2.5546875" style="136" bestFit="1" customWidth="1"/>
    <col min="2573" max="2573" width="0.33203125" style="136" customWidth="1"/>
    <col min="2574" max="2574" width="14.6640625" style="136" customWidth="1"/>
    <col min="2575" max="2575" width="0.33203125" style="136" customWidth="1"/>
    <col min="2576" max="2576" width="9.88671875" style="136" bestFit="1" customWidth="1"/>
    <col min="2577" max="2577" width="0.33203125" style="136" customWidth="1"/>
    <col min="2578" max="2578" width="2.5546875" style="136" bestFit="1" customWidth="1"/>
    <col min="2579" max="2579" width="0.33203125" style="136" customWidth="1"/>
    <col min="2580" max="2580" width="14" style="136" bestFit="1" customWidth="1"/>
    <col min="2581" max="2581" width="3.6640625" style="136" customWidth="1"/>
    <col min="2582" max="2605" width="8.6640625" style="136" customWidth="1"/>
    <col min="2606" max="2816" width="8.88671875" style="136"/>
    <col min="2817" max="2817" width="3.6640625" style="136" customWidth="1"/>
    <col min="2818" max="2818" width="6.6640625" style="136" customWidth="1"/>
    <col min="2819" max="2819" width="0.33203125" style="136" customWidth="1"/>
    <col min="2820" max="2820" width="15.88671875" style="136" customWidth="1"/>
    <col min="2821" max="2821" width="0.33203125" style="136" customWidth="1"/>
    <col min="2822" max="2822" width="12.6640625" style="136" customWidth="1"/>
    <col min="2823" max="2823" width="0.33203125" style="136" customWidth="1"/>
    <col min="2824" max="2824" width="12.6640625" style="136" customWidth="1"/>
    <col min="2825" max="2825" width="0.33203125" style="136" customWidth="1"/>
    <col min="2826" max="2826" width="12.6640625" style="136" customWidth="1"/>
    <col min="2827" max="2827" width="0.33203125" style="136" customWidth="1"/>
    <col min="2828" max="2828" width="2.5546875" style="136" bestFit="1" customWidth="1"/>
    <col min="2829" max="2829" width="0.33203125" style="136" customWidth="1"/>
    <col min="2830" max="2830" width="14.6640625" style="136" customWidth="1"/>
    <col min="2831" max="2831" width="0.33203125" style="136" customWidth="1"/>
    <col min="2832" max="2832" width="9.88671875" style="136" bestFit="1" customWidth="1"/>
    <col min="2833" max="2833" width="0.33203125" style="136" customWidth="1"/>
    <col min="2834" max="2834" width="2.5546875" style="136" bestFit="1" customWidth="1"/>
    <col min="2835" max="2835" width="0.33203125" style="136" customWidth="1"/>
    <col min="2836" max="2836" width="14" style="136" bestFit="1" customWidth="1"/>
    <col min="2837" max="2837" width="3.6640625" style="136" customWidth="1"/>
    <col min="2838" max="2861" width="8.6640625" style="136" customWidth="1"/>
    <col min="2862" max="3072" width="8.88671875" style="136"/>
    <col min="3073" max="3073" width="3.6640625" style="136" customWidth="1"/>
    <col min="3074" max="3074" width="6.6640625" style="136" customWidth="1"/>
    <col min="3075" max="3075" width="0.33203125" style="136" customWidth="1"/>
    <col min="3076" max="3076" width="15.88671875" style="136" customWidth="1"/>
    <col min="3077" max="3077" width="0.33203125" style="136" customWidth="1"/>
    <col min="3078" max="3078" width="12.6640625" style="136" customWidth="1"/>
    <col min="3079" max="3079" width="0.33203125" style="136" customWidth="1"/>
    <col min="3080" max="3080" width="12.6640625" style="136" customWidth="1"/>
    <col min="3081" max="3081" width="0.33203125" style="136" customWidth="1"/>
    <col min="3082" max="3082" width="12.6640625" style="136" customWidth="1"/>
    <col min="3083" max="3083" width="0.33203125" style="136" customWidth="1"/>
    <col min="3084" max="3084" width="2.5546875" style="136" bestFit="1" customWidth="1"/>
    <col min="3085" max="3085" width="0.33203125" style="136" customWidth="1"/>
    <col min="3086" max="3086" width="14.6640625" style="136" customWidth="1"/>
    <col min="3087" max="3087" width="0.33203125" style="136" customWidth="1"/>
    <col min="3088" max="3088" width="9.88671875" style="136" bestFit="1" customWidth="1"/>
    <col min="3089" max="3089" width="0.33203125" style="136" customWidth="1"/>
    <col min="3090" max="3090" width="2.5546875" style="136" bestFit="1" customWidth="1"/>
    <col min="3091" max="3091" width="0.33203125" style="136" customWidth="1"/>
    <col min="3092" max="3092" width="14" style="136" bestFit="1" customWidth="1"/>
    <col min="3093" max="3093" width="3.6640625" style="136" customWidth="1"/>
    <col min="3094" max="3117" width="8.6640625" style="136" customWidth="1"/>
    <col min="3118" max="3328" width="8.88671875" style="136"/>
    <col min="3329" max="3329" width="3.6640625" style="136" customWidth="1"/>
    <col min="3330" max="3330" width="6.6640625" style="136" customWidth="1"/>
    <col min="3331" max="3331" width="0.33203125" style="136" customWidth="1"/>
    <col min="3332" max="3332" width="15.88671875" style="136" customWidth="1"/>
    <col min="3333" max="3333" width="0.33203125" style="136" customWidth="1"/>
    <col min="3334" max="3334" width="12.6640625" style="136" customWidth="1"/>
    <col min="3335" max="3335" width="0.33203125" style="136" customWidth="1"/>
    <col min="3336" max="3336" width="12.6640625" style="136" customWidth="1"/>
    <col min="3337" max="3337" width="0.33203125" style="136" customWidth="1"/>
    <col min="3338" max="3338" width="12.6640625" style="136" customWidth="1"/>
    <col min="3339" max="3339" width="0.33203125" style="136" customWidth="1"/>
    <col min="3340" max="3340" width="2.5546875" style="136" bestFit="1" customWidth="1"/>
    <col min="3341" max="3341" width="0.33203125" style="136" customWidth="1"/>
    <col min="3342" max="3342" width="14.6640625" style="136" customWidth="1"/>
    <col min="3343" max="3343" width="0.33203125" style="136" customWidth="1"/>
    <col min="3344" max="3344" width="9.88671875" style="136" bestFit="1" customWidth="1"/>
    <col min="3345" max="3345" width="0.33203125" style="136" customWidth="1"/>
    <col min="3346" max="3346" width="2.5546875" style="136" bestFit="1" customWidth="1"/>
    <col min="3347" max="3347" width="0.33203125" style="136" customWidth="1"/>
    <col min="3348" max="3348" width="14" style="136" bestFit="1" customWidth="1"/>
    <col min="3349" max="3349" width="3.6640625" style="136" customWidth="1"/>
    <col min="3350" max="3373" width="8.6640625" style="136" customWidth="1"/>
    <col min="3374" max="3584" width="8.88671875" style="136"/>
    <col min="3585" max="3585" width="3.6640625" style="136" customWidth="1"/>
    <col min="3586" max="3586" width="6.6640625" style="136" customWidth="1"/>
    <col min="3587" max="3587" width="0.33203125" style="136" customWidth="1"/>
    <col min="3588" max="3588" width="15.88671875" style="136" customWidth="1"/>
    <col min="3589" max="3589" width="0.33203125" style="136" customWidth="1"/>
    <col min="3590" max="3590" width="12.6640625" style="136" customWidth="1"/>
    <col min="3591" max="3591" width="0.33203125" style="136" customWidth="1"/>
    <col min="3592" max="3592" width="12.6640625" style="136" customWidth="1"/>
    <col min="3593" max="3593" width="0.33203125" style="136" customWidth="1"/>
    <col min="3594" max="3594" width="12.6640625" style="136" customWidth="1"/>
    <col min="3595" max="3595" width="0.33203125" style="136" customWidth="1"/>
    <col min="3596" max="3596" width="2.5546875" style="136" bestFit="1" customWidth="1"/>
    <col min="3597" max="3597" width="0.33203125" style="136" customWidth="1"/>
    <col min="3598" max="3598" width="14.6640625" style="136" customWidth="1"/>
    <col min="3599" max="3599" width="0.33203125" style="136" customWidth="1"/>
    <col min="3600" max="3600" width="9.88671875" style="136" bestFit="1" customWidth="1"/>
    <col min="3601" max="3601" width="0.33203125" style="136" customWidth="1"/>
    <col min="3602" max="3602" width="2.5546875" style="136" bestFit="1" customWidth="1"/>
    <col min="3603" max="3603" width="0.33203125" style="136" customWidth="1"/>
    <col min="3604" max="3604" width="14" style="136" bestFit="1" customWidth="1"/>
    <col min="3605" max="3605" width="3.6640625" style="136" customWidth="1"/>
    <col min="3606" max="3629" width="8.6640625" style="136" customWidth="1"/>
    <col min="3630" max="3840" width="8.88671875" style="136"/>
    <col min="3841" max="3841" width="3.6640625" style="136" customWidth="1"/>
    <col min="3842" max="3842" width="6.6640625" style="136" customWidth="1"/>
    <col min="3843" max="3843" width="0.33203125" style="136" customWidth="1"/>
    <col min="3844" max="3844" width="15.88671875" style="136" customWidth="1"/>
    <col min="3845" max="3845" width="0.33203125" style="136" customWidth="1"/>
    <col min="3846" max="3846" width="12.6640625" style="136" customWidth="1"/>
    <col min="3847" max="3847" width="0.33203125" style="136" customWidth="1"/>
    <col min="3848" max="3848" width="12.6640625" style="136" customWidth="1"/>
    <col min="3849" max="3849" width="0.33203125" style="136" customWidth="1"/>
    <col min="3850" max="3850" width="12.6640625" style="136" customWidth="1"/>
    <col min="3851" max="3851" width="0.33203125" style="136" customWidth="1"/>
    <col min="3852" max="3852" width="2.5546875" style="136" bestFit="1" customWidth="1"/>
    <col min="3853" max="3853" width="0.33203125" style="136" customWidth="1"/>
    <col min="3854" max="3854" width="14.6640625" style="136" customWidth="1"/>
    <col min="3855" max="3855" width="0.33203125" style="136" customWidth="1"/>
    <col min="3856" max="3856" width="9.88671875" style="136" bestFit="1" customWidth="1"/>
    <col min="3857" max="3857" width="0.33203125" style="136" customWidth="1"/>
    <col min="3858" max="3858" width="2.5546875" style="136" bestFit="1" customWidth="1"/>
    <col min="3859" max="3859" width="0.33203125" style="136" customWidth="1"/>
    <col min="3860" max="3860" width="14" style="136" bestFit="1" customWidth="1"/>
    <col min="3861" max="3861" width="3.6640625" style="136" customWidth="1"/>
    <col min="3862" max="3885" width="8.6640625" style="136" customWidth="1"/>
    <col min="3886" max="4096" width="8.88671875" style="136"/>
    <col min="4097" max="4097" width="3.6640625" style="136" customWidth="1"/>
    <col min="4098" max="4098" width="6.6640625" style="136" customWidth="1"/>
    <col min="4099" max="4099" width="0.33203125" style="136" customWidth="1"/>
    <col min="4100" max="4100" width="15.88671875" style="136" customWidth="1"/>
    <col min="4101" max="4101" width="0.33203125" style="136" customWidth="1"/>
    <col min="4102" max="4102" width="12.6640625" style="136" customWidth="1"/>
    <col min="4103" max="4103" width="0.33203125" style="136" customWidth="1"/>
    <col min="4104" max="4104" width="12.6640625" style="136" customWidth="1"/>
    <col min="4105" max="4105" width="0.33203125" style="136" customWidth="1"/>
    <col min="4106" max="4106" width="12.6640625" style="136" customWidth="1"/>
    <col min="4107" max="4107" width="0.33203125" style="136" customWidth="1"/>
    <col min="4108" max="4108" width="2.5546875" style="136" bestFit="1" customWidth="1"/>
    <col min="4109" max="4109" width="0.33203125" style="136" customWidth="1"/>
    <col min="4110" max="4110" width="14.6640625" style="136" customWidth="1"/>
    <col min="4111" max="4111" width="0.33203125" style="136" customWidth="1"/>
    <col min="4112" max="4112" width="9.88671875" style="136" bestFit="1" customWidth="1"/>
    <col min="4113" max="4113" width="0.33203125" style="136" customWidth="1"/>
    <col min="4114" max="4114" width="2.5546875" style="136" bestFit="1" customWidth="1"/>
    <col min="4115" max="4115" width="0.33203125" style="136" customWidth="1"/>
    <col min="4116" max="4116" width="14" style="136" bestFit="1" customWidth="1"/>
    <col min="4117" max="4117" width="3.6640625" style="136" customWidth="1"/>
    <col min="4118" max="4141" width="8.6640625" style="136" customWidth="1"/>
    <col min="4142" max="4352" width="8.88671875" style="136"/>
    <col min="4353" max="4353" width="3.6640625" style="136" customWidth="1"/>
    <col min="4354" max="4354" width="6.6640625" style="136" customWidth="1"/>
    <col min="4355" max="4355" width="0.33203125" style="136" customWidth="1"/>
    <col min="4356" max="4356" width="15.88671875" style="136" customWidth="1"/>
    <col min="4357" max="4357" width="0.33203125" style="136" customWidth="1"/>
    <col min="4358" max="4358" width="12.6640625" style="136" customWidth="1"/>
    <col min="4359" max="4359" width="0.33203125" style="136" customWidth="1"/>
    <col min="4360" max="4360" width="12.6640625" style="136" customWidth="1"/>
    <col min="4361" max="4361" width="0.33203125" style="136" customWidth="1"/>
    <col min="4362" max="4362" width="12.6640625" style="136" customWidth="1"/>
    <col min="4363" max="4363" width="0.33203125" style="136" customWidth="1"/>
    <col min="4364" max="4364" width="2.5546875" style="136" bestFit="1" customWidth="1"/>
    <col min="4365" max="4365" width="0.33203125" style="136" customWidth="1"/>
    <col min="4366" max="4366" width="14.6640625" style="136" customWidth="1"/>
    <col min="4367" max="4367" width="0.33203125" style="136" customWidth="1"/>
    <col min="4368" max="4368" width="9.88671875" style="136" bestFit="1" customWidth="1"/>
    <col min="4369" max="4369" width="0.33203125" style="136" customWidth="1"/>
    <col min="4370" max="4370" width="2.5546875" style="136" bestFit="1" customWidth="1"/>
    <col min="4371" max="4371" width="0.33203125" style="136" customWidth="1"/>
    <col min="4372" max="4372" width="14" style="136" bestFit="1" customWidth="1"/>
    <col min="4373" max="4373" width="3.6640625" style="136" customWidth="1"/>
    <col min="4374" max="4397" width="8.6640625" style="136" customWidth="1"/>
    <col min="4398" max="4608" width="8.88671875" style="136"/>
    <col min="4609" max="4609" width="3.6640625" style="136" customWidth="1"/>
    <col min="4610" max="4610" width="6.6640625" style="136" customWidth="1"/>
    <col min="4611" max="4611" width="0.33203125" style="136" customWidth="1"/>
    <col min="4612" max="4612" width="15.88671875" style="136" customWidth="1"/>
    <col min="4613" max="4613" width="0.33203125" style="136" customWidth="1"/>
    <col min="4614" max="4614" width="12.6640625" style="136" customWidth="1"/>
    <col min="4615" max="4615" width="0.33203125" style="136" customWidth="1"/>
    <col min="4616" max="4616" width="12.6640625" style="136" customWidth="1"/>
    <col min="4617" max="4617" width="0.33203125" style="136" customWidth="1"/>
    <col min="4618" max="4618" width="12.6640625" style="136" customWidth="1"/>
    <col min="4619" max="4619" width="0.33203125" style="136" customWidth="1"/>
    <col min="4620" max="4620" width="2.5546875" style="136" bestFit="1" customWidth="1"/>
    <col min="4621" max="4621" width="0.33203125" style="136" customWidth="1"/>
    <col min="4622" max="4622" width="14.6640625" style="136" customWidth="1"/>
    <col min="4623" max="4623" width="0.33203125" style="136" customWidth="1"/>
    <col min="4624" max="4624" width="9.88671875" style="136" bestFit="1" customWidth="1"/>
    <col min="4625" max="4625" width="0.33203125" style="136" customWidth="1"/>
    <col min="4626" max="4626" width="2.5546875" style="136" bestFit="1" customWidth="1"/>
    <col min="4627" max="4627" width="0.33203125" style="136" customWidth="1"/>
    <col min="4628" max="4628" width="14" style="136" bestFit="1" customWidth="1"/>
    <col min="4629" max="4629" width="3.6640625" style="136" customWidth="1"/>
    <col min="4630" max="4653" width="8.6640625" style="136" customWidth="1"/>
    <col min="4654" max="4864" width="8.88671875" style="136"/>
    <col min="4865" max="4865" width="3.6640625" style="136" customWidth="1"/>
    <col min="4866" max="4866" width="6.6640625" style="136" customWidth="1"/>
    <col min="4867" max="4867" width="0.33203125" style="136" customWidth="1"/>
    <col min="4868" max="4868" width="15.88671875" style="136" customWidth="1"/>
    <col min="4869" max="4869" width="0.33203125" style="136" customWidth="1"/>
    <col min="4870" max="4870" width="12.6640625" style="136" customWidth="1"/>
    <col min="4871" max="4871" width="0.33203125" style="136" customWidth="1"/>
    <col min="4872" max="4872" width="12.6640625" style="136" customWidth="1"/>
    <col min="4873" max="4873" width="0.33203125" style="136" customWidth="1"/>
    <col min="4874" max="4874" width="12.6640625" style="136" customWidth="1"/>
    <col min="4875" max="4875" width="0.33203125" style="136" customWidth="1"/>
    <col min="4876" max="4876" width="2.5546875" style="136" bestFit="1" customWidth="1"/>
    <col min="4877" max="4877" width="0.33203125" style="136" customWidth="1"/>
    <col min="4878" max="4878" width="14.6640625" style="136" customWidth="1"/>
    <col min="4879" max="4879" width="0.33203125" style="136" customWidth="1"/>
    <col min="4880" max="4880" width="9.88671875" style="136" bestFit="1" customWidth="1"/>
    <col min="4881" max="4881" width="0.33203125" style="136" customWidth="1"/>
    <col min="4882" max="4882" width="2.5546875" style="136" bestFit="1" customWidth="1"/>
    <col min="4883" max="4883" width="0.33203125" style="136" customWidth="1"/>
    <col min="4884" max="4884" width="14" style="136" bestFit="1" customWidth="1"/>
    <col min="4885" max="4885" width="3.6640625" style="136" customWidth="1"/>
    <col min="4886" max="4909" width="8.6640625" style="136" customWidth="1"/>
    <col min="4910" max="5120" width="8.88671875" style="136"/>
    <col min="5121" max="5121" width="3.6640625" style="136" customWidth="1"/>
    <col min="5122" max="5122" width="6.6640625" style="136" customWidth="1"/>
    <col min="5123" max="5123" width="0.33203125" style="136" customWidth="1"/>
    <col min="5124" max="5124" width="15.88671875" style="136" customWidth="1"/>
    <col min="5125" max="5125" width="0.33203125" style="136" customWidth="1"/>
    <col min="5126" max="5126" width="12.6640625" style="136" customWidth="1"/>
    <col min="5127" max="5127" width="0.33203125" style="136" customWidth="1"/>
    <col min="5128" max="5128" width="12.6640625" style="136" customWidth="1"/>
    <col min="5129" max="5129" width="0.33203125" style="136" customWidth="1"/>
    <col min="5130" max="5130" width="12.6640625" style="136" customWidth="1"/>
    <col min="5131" max="5131" width="0.33203125" style="136" customWidth="1"/>
    <col min="5132" max="5132" width="2.5546875" style="136" bestFit="1" customWidth="1"/>
    <col min="5133" max="5133" width="0.33203125" style="136" customWidth="1"/>
    <col min="5134" max="5134" width="14.6640625" style="136" customWidth="1"/>
    <col min="5135" max="5135" width="0.33203125" style="136" customWidth="1"/>
    <col min="5136" max="5136" width="9.88671875" style="136" bestFit="1" customWidth="1"/>
    <col min="5137" max="5137" width="0.33203125" style="136" customWidth="1"/>
    <col min="5138" max="5138" width="2.5546875" style="136" bestFit="1" customWidth="1"/>
    <col min="5139" max="5139" width="0.33203125" style="136" customWidth="1"/>
    <col min="5140" max="5140" width="14" style="136" bestFit="1" customWidth="1"/>
    <col min="5141" max="5141" width="3.6640625" style="136" customWidth="1"/>
    <col min="5142" max="5165" width="8.6640625" style="136" customWidth="1"/>
    <col min="5166" max="5376" width="8.88671875" style="136"/>
    <col min="5377" max="5377" width="3.6640625" style="136" customWidth="1"/>
    <col min="5378" max="5378" width="6.6640625" style="136" customWidth="1"/>
    <col min="5379" max="5379" width="0.33203125" style="136" customWidth="1"/>
    <col min="5380" max="5380" width="15.88671875" style="136" customWidth="1"/>
    <col min="5381" max="5381" width="0.33203125" style="136" customWidth="1"/>
    <col min="5382" max="5382" width="12.6640625" style="136" customWidth="1"/>
    <col min="5383" max="5383" width="0.33203125" style="136" customWidth="1"/>
    <col min="5384" max="5384" width="12.6640625" style="136" customWidth="1"/>
    <col min="5385" max="5385" width="0.33203125" style="136" customWidth="1"/>
    <col min="5386" max="5386" width="12.6640625" style="136" customWidth="1"/>
    <col min="5387" max="5387" width="0.33203125" style="136" customWidth="1"/>
    <col min="5388" max="5388" width="2.5546875" style="136" bestFit="1" customWidth="1"/>
    <col min="5389" max="5389" width="0.33203125" style="136" customWidth="1"/>
    <col min="5390" max="5390" width="14.6640625" style="136" customWidth="1"/>
    <col min="5391" max="5391" width="0.33203125" style="136" customWidth="1"/>
    <col min="5392" max="5392" width="9.88671875" style="136" bestFit="1" customWidth="1"/>
    <col min="5393" max="5393" width="0.33203125" style="136" customWidth="1"/>
    <col min="5394" max="5394" width="2.5546875" style="136" bestFit="1" customWidth="1"/>
    <col min="5395" max="5395" width="0.33203125" style="136" customWidth="1"/>
    <col min="5396" max="5396" width="14" style="136" bestFit="1" customWidth="1"/>
    <col min="5397" max="5397" width="3.6640625" style="136" customWidth="1"/>
    <col min="5398" max="5421" width="8.6640625" style="136" customWidth="1"/>
    <col min="5422" max="5632" width="8.88671875" style="136"/>
    <col min="5633" max="5633" width="3.6640625" style="136" customWidth="1"/>
    <col min="5634" max="5634" width="6.6640625" style="136" customWidth="1"/>
    <col min="5635" max="5635" width="0.33203125" style="136" customWidth="1"/>
    <col min="5636" max="5636" width="15.88671875" style="136" customWidth="1"/>
    <col min="5637" max="5637" width="0.33203125" style="136" customWidth="1"/>
    <col min="5638" max="5638" width="12.6640625" style="136" customWidth="1"/>
    <col min="5639" max="5639" width="0.33203125" style="136" customWidth="1"/>
    <col min="5640" max="5640" width="12.6640625" style="136" customWidth="1"/>
    <col min="5641" max="5641" width="0.33203125" style="136" customWidth="1"/>
    <col min="5642" max="5642" width="12.6640625" style="136" customWidth="1"/>
    <col min="5643" max="5643" width="0.33203125" style="136" customWidth="1"/>
    <col min="5644" max="5644" width="2.5546875" style="136" bestFit="1" customWidth="1"/>
    <col min="5645" max="5645" width="0.33203125" style="136" customWidth="1"/>
    <col min="5646" max="5646" width="14.6640625" style="136" customWidth="1"/>
    <col min="5647" max="5647" width="0.33203125" style="136" customWidth="1"/>
    <col min="5648" max="5648" width="9.88671875" style="136" bestFit="1" customWidth="1"/>
    <col min="5649" max="5649" width="0.33203125" style="136" customWidth="1"/>
    <col min="5650" max="5650" width="2.5546875" style="136" bestFit="1" customWidth="1"/>
    <col min="5651" max="5651" width="0.33203125" style="136" customWidth="1"/>
    <col min="5652" max="5652" width="14" style="136" bestFit="1" customWidth="1"/>
    <col min="5653" max="5653" width="3.6640625" style="136" customWidth="1"/>
    <col min="5654" max="5677" width="8.6640625" style="136" customWidth="1"/>
    <col min="5678" max="5888" width="8.88671875" style="136"/>
    <col min="5889" max="5889" width="3.6640625" style="136" customWidth="1"/>
    <col min="5890" max="5890" width="6.6640625" style="136" customWidth="1"/>
    <col min="5891" max="5891" width="0.33203125" style="136" customWidth="1"/>
    <col min="5892" max="5892" width="15.88671875" style="136" customWidth="1"/>
    <col min="5893" max="5893" width="0.33203125" style="136" customWidth="1"/>
    <col min="5894" max="5894" width="12.6640625" style="136" customWidth="1"/>
    <col min="5895" max="5895" width="0.33203125" style="136" customWidth="1"/>
    <col min="5896" max="5896" width="12.6640625" style="136" customWidth="1"/>
    <col min="5897" max="5897" width="0.33203125" style="136" customWidth="1"/>
    <col min="5898" max="5898" width="12.6640625" style="136" customWidth="1"/>
    <col min="5899" max="5899" width="0.33203125" style="136" customWidth="1"/>
    <col min="5900" max="5900" width="2.5546875" style="136" bestFit="1" customWidth="1"/>
    <col min="5901" max="5901" width="0.33203125" style="136" customWidth="1"/>
    <col min="5902" max="5902" width="14.6640625" style="136" customWidth="1"/>
    <col min="5903" max="5903" width="0.33203125" style="136" customWidth="1"/>
    <col min="5904" max="5904" width="9.88671875" style="136" bestFit="1" customWidth="1"/>
    <col min="5905" max="5905" width="0.33203125" style="136" customWidth="1"/>
    <col min="5906" max="5906" width="2.5546875" style="136" bestFit="1" customWidth="1"/>
    <col min="5907" max="5907" width="0.33203125" style="136" customWidth="1"/>
    <col min="5908" max="5908" width="14" style="136" bestFit="1" customWidth="1"/>
    <col min="5909" max="5909" width="3.6640625" style="136" customWidth="1"/>
    <col min="5910" max="5933" width="8.6640625" style="136" customWidth="1"/>
    <col min="5934" max="6144" width="8.88671875" style="136"/>
    <col min="6145" max="6145" width="3.6640625" style="136" customWidth="1"/>
    <col min="6146" max="6146" width="6.6640625" style="136" customWidth="1"/>
    <col min="6147" max="6147" width="0.33203125" style="136" customWidth="1"/>
    <col min="6148" max="6148" width="15.88671875" style="136" customWidth="1"/>
    <col min="6149" max="6149" width="0.33203125" style="136" customWidth="1"/>
    <col min="6150" max="6150" width="12.6640625" style="136" customWidth="1"/>
    <col min="6151" max="6151" width="0.33203125" style="136" customWidth="1"/>
    <col min="6152" max="6152" width="12.6640625" style="136" customWidth="1"/>
    <col min="6153" max="6153" width="0.33203125" style="136" customWidth="1"/>
    <col min="6154" max="6154" width="12.6640625" style="136" customWidth="1"/>
    <col min="6155" max="6155" width="0.33203125" style="136" customWidth="1"/>
    <col min="6156" max="6156" width="2.5546875" style="136" bestFit="1" customWidth="1"/>
    <col min="6157" max="6157" width="0.33203125" style="136" customWidth="1"/>
    <col min="6158" max="6158" width="14.6640625" style="136" customWidth="1"/>
    <col min="6159" max="6159" width="0.33203125" style="136" customWidth="1"/>
    <col min="6160" max="6160" width="9.88671875" style="136" bestFit="1" customWidth="1"/>
    <col min="6161" max="6161" width="0.33203125" style="136" customWidth="1"/>
    <col min="6162" max="6162" width="2.5546875" style="136" bestFit="1" customWidth="1"/>
    <col min="6163" max="6163" width="0.33203125" style="136" customWidth="1"/>
    <col min="6164" max="6164" width="14" style="136" bestFit="1" customWidth="1"/>
    <col min="6165" max="6165" width="3.6640625" style="136" customWidth="1"/>
    <col min="6166" max="6189" width="8.6640625" style="136" customWidth="1"/>
    <col min="6190" max="6400" width="8.88671875" style="136"/>
    <col min="6401" max="6401" width="3.6640625" style="136" customWidth="1"/>
    <col min="6402" max="6402" width="6.6640625" style="136" customWidth="1"/>
    <col min="6403" max="6403" width="0.33203125" style="136" customWidth="1"/>
    <col min="6404" max="6404" width="15.88671875" style="136" customWidth="1"/>
    <col min="6405" max="6405" width="0.33203125" style="136" customWidth="1"/>
    <col min="6406" max="6406" width="12.6640625" style="136" customWidth="1"/>
    <col min="6407" max="6407" width="0.33203125" style="136" customWidth="1"/>
    <col min="6408" max="6408" width="12.6640625" style="136" customWidth="1"/>
    <col min="6409" max="6409" width="0.33203125" style="136" customWidth="1"/>
    <col min="6410" max="6410" width="12.6640625" style="136" customWidth="1"/>
    <col min="6411" max="6411" width="0.33203125" style="136" customWidth="1"/>
    <col min="6412" max="6412" width="2.5546875" style="136" bestFit="1" customWidth="1"/>
    <col min="6413" max="6413" width="0.33203125" style="136" customWidth="1"/>
    <col min="6414" max="6414" width="14.6640625" style="136" customWidth="1"/>
    <col min="6415" max="6415" width="0.33203125" style="136" customWidth="1"/>
    <col min="6416" max="6416" width="9.88671875" style="136" bestFit="1" customWidth="1"/>
    <col min="6417" max="6417" width="0.33203125" style="136" customWidth="1"/>
    <col min="6418" max="6418" width="2.5546875" style="136" bestFit="1" customWidth="1"/>
    <col min="6419" max="6419" width="0.33203125" style="136" customWidth="1"/>
    <col min="6420" max="6420" width="14" style="136" bestFit="1" customWidth="1"/>
    <col min="6421" max="6421" width="3.6640625" style="136" customWidth="1"/>
    <col min="6422" max="6445" width="8.6640625" style="136" customWidth="1"/>
    <col min="6446" max="6656" width="8.88671875" style="136"/>
    <col min="6657" max="6657" width="3.6640625" style="136" customWidth="1"/>
    <col min="6658" max="6658" width="6.6640625" style="136" customWidth="1"/>
    <col min="6659" max="6659" width="0.33203125" style="136" customWidth="1"/>
    <col min="6660" max="6660" width="15.88671875" style="136" customWidth="1"/>
    <col min="6661" max="6661" width="0.33203125" style="136" customWidth="1"/>
    <col min="6662" max="6662" width="12.6640625" style="136" customWidth="1"/>
    <col min="6663" max="6663" width="0.33203125" style="136" customWidth="1"/>
    <col min="6664" max="6664" width="12.6640625" style="136" customWidth="1"/>
    <col min="6665" max="6665" width="0.33203125" style="136" customWidth="1"/>
    <col min="6666" max="6666" width="12.6640625" style="136" customWidth="1"/>
    <col min="6667" max="6667" width="0.33203125" style="136" customWidth="1"/>
    <col min="6668" max="6668" width="2.5546875" style="136" bestFit="1" customWidth="1"/>
    <col min="6669" max="6669" width="0.33203125" style="136" customWidth="1"/>
    <col min="6670" max="6670" width="14.6640625" style="136" customWidth="1"/>
    <col min="6671" max="6671" width="0.33203125" style="136" customWidth="1"/>
    <col min="6672" max="6672" width="9.88671875" style="136" bestFit="1" customWidth="1"/>
    <col min="6673" max="6673" width="0.33203125" style="136" customWidth="1"/>
    <col min="6674" max="6674" width="2.5546875" style="136" bestFit="1" customWidth="1"/>
    <col min="6675" max="6675" width="0.33203125" style="136" customWidth="1"/>
    <col min="6676" max="6676" width="14" style="136" bestFit="1" customWidth="1"/>
    <col min="6677" max="6677" width="3.6640625" style="136" customWidth="1"/>
    <col min="6678" max="6701" width="8.6640625" style="136" customWidth="1"/>
    <col min="6702" max="6912" width="8.88671875" style="136"/>
    <col min="6913" max="6913" width="3.6640625" style="136" customWidth="1"/>
    <col min="6914" max="6914" width="6.6640625" style="136" customWidth="1"/>
    <col min="6915" max="6915" width="0.33203125" style="136" customWidth="1"/>
    <col min="6916" max="6916" width="15.88671875" style="136" customWidth="1"/>
    <col min="6917" max="6917" width="0.33203125" style="136" customWidth="1"/>
    <col min="6918" max="6918" width="12.6640625" style="136" customWidth="1"/>
    <col min="6919" max="6919" width="0.33203125" style="136" customWidth="1"/>
    <col min="6920" max="6920" width="12.6640625" style="136" customWidth="1"/>
    <col min="6921" max="6921" width="0.33203125" style="136" customWidth="1"/>
    <col min="6922" max="6922" width="12.6640625" style="136" customWidth="1"/>
    <col min="6923" max="6923" width="0.33203125" style="136" customWidth="1"/>
    <col min="6924" max="6924" width="2.5546875" style="136" bestFit="1" customWidth="1"/>
    <col min="6925" max="6925" width="0.33203125" style="136" customWidth="1"/>
    <col min="6926" max="6926" width="14.6640625" style="136" customWidth="1"/>
    <col min="6927" max="6927" width="0.33203125" style="136" customWidth="1"/>
    <col min="6928" max="6928" width="9.88671875" style="136" bestFit="1" customWidth="1"/>
    <col min="6929" max="6929" width="0.33203125" style="136" customWidth="1"/>
    <col min="6930" max="6930" width="2.5546875" style="136" bestFit="1" customWidth="1"/>
    <col min="6931" max="6931" width="0.33203125" style="136" customWidth="1"/>
    <col min="6932" max="6932" width="14" style="136" bestFit="1" customWidth="1"/>
    <col min="6933" max="6933" width="3.6640625" style="136" customWidth="1"/>
    <col min="6934" max="6957" width="8.6640625" style="136" customWidth="1"/>
    <col min="6958" max="7168" width="8.88671875" style="136"/>
    <col min="7169" max="7169" width="3.6640625" style="136" customWidth="1"/>
    <col min="7170" max="7170" width="6.6640625" style="136" customWidth="1"/>
    <col min="7171" max="7171" width="0.33203125" style="136" customWidth="1"/>
    <col min="7172" max="7172" width="15.88671875" style="136" customWidth="1"/>
    <col min="7173" max="7173" width="0.33203125" style="136" customWidth="1"/>
    <col min="7174" max="7174" width="12.6640625" style="136" customWidth="1"/>
    <col min="7175" max="7175" width="0.33203125" style="136" customWidth="1"/>
    <col min="7176" max="7176" width="12.6640625" style="136" customWidth="1"/>
    <col min="7177" max="7177" width="0.33203125" style="136" customWidth="1"/>
    <col min="7178" max="7178" width="12.6640625" style="136" customWidth="1"/>
    <col min="7179" max="7179" width="0.33203125" style="136" customWidth="1"/>
    <col min="7180" max="7180" width="2.5546875" style="136" bestFit="1" customWidth="1"/>
    <col min="7181" max="7181" width="0.33203125" style="136" customWidth="1"/>
    <col min="7182" max="7182" width="14.6640625" style="136" customWidth="1"/>
    <col min="7183" max="7183" width="0.33203125" style="136" customWidth="1"/>
    <col min="7184" max="7184" width="9.88671875" style="136" bestFit="1" customWidth="1"/>
    <col min="7185" max="7185" width="0.33203125" style="136" customWidth="1"/>
    <col min="7186" max="7186" width="2.5546875" style="136" bestFit="1" customWidth="1"/>
    <col min="7187" max="7187" width="0.33203125" style="136" customWidth="1"/>
    <col min="7188" max="7188" width="14" style="136" bestFit="1" customWidth="1"/>
    <col min="7189" max="7189" width="3.6640625" style="136" customWidth="1"/>
    <col min="7190" max="7213" width="8.6640625" style="136" customWidth="1"/>
    <col min="7214" max="7424" width="8.88671875" style="136"/>
    <col min="7425" max="7425" width="3.6640625" style="136" customWidth="1"/>
    <col min="7426" max="7426" width="6.6640625" style="136" customWidth="1"/>
    <col min="7427" max="7427" width="0.33203125" style="136" customWidth="1"/>
    <col min="7428" max="7428" width="15.88671875" style="136" customWidth="1"/>
    <col min="7429" max="7429" width="0.33203125" style="136" customWidth="1"/>
    <col min="7430" max="7430" width="12.6640625" style="136" customWidth="1"/>
    <col min="7431" max="7431" width="0.33203125" style="136" customWidth="1"/>
    <col min="7432" max="7432" width="12.6640625" style="136" customWidth="1"/>
    <col min="7433" max="7433" width="0.33203125" style="136" customWidth="1"/>
    <col min="7434" max="7434" width="12.6640625" style="136" customWidth="1"/>
    <col min="7435" max="7435" width="0.33203125" style="136" customWidth="1"/>
    <col min="7436" max="7436" width="2.5546875" style="136" bestFit="1" customWidth="1"/>
    <col min="7437" max="7437" width="0.33203125" style="136" customWidth="1"/>
    <col min="7438" max="7438" width="14.6640625" style="136" customWidth="1"/>
    <col min="7439" max="7439" width="0.33203125" style="136" customWidth="1"/>
    <col min="7440" max="7440" width="9.88671875" style="136" bestFit="1" customWidth="1"/>
    <col min="7441" max="7441" width="0.33203125" style="136" customWidth="1"/>
    <col min="7442" max="7442" width="2.5546875" style="136" bestFit="1" customWidth="1"/>
    <col min="7443" max="7443" width="0.33203125" style="136" customWidth="1"/>
    <col min="7444" max="7444" width="14" style="136" bestFit="1" customWidth="1"/>
    <col min="7445" max="7445" width="3.6640625" style="136" customWidth="1"/>
    <col min="7446" max="7469" width="8.6640625" style="136" customWidth="1"/>
    <col min="7470" max="7680" width="8.88671875" style="136"/>
    <col min="7681" max="7681" width="3.6640625" style="136" customWidth="1"/>
    <col min="7682" max="7682" width="6.6640625" style="136" customWidth="1"/>
    <col min="7683" max="7683" width="0.33203125" style="136" customWidth="1"/>
    <col min="7684" max="7684" width="15.88671875" style="136" customWidth="1"/>
    <col min="7685" max="7685" width="0.33203125" style="136" customWidth="1"/>
    <col min="7686" max="7686" width="12.6640625" style="136" customWidth="1"/>
    <col min="7687" max="7687" width="0.33203125" style="136" customWidth="1"/>
    <col min="7688" max="7688" width="12.6640625" style="136" customWidth="1"/>
    <col min="7689" max="7689" width="0.33203125" style="136" customWidth="1"/>
    <col min="7690" max="7690" width="12.6640625" style="136" customWidth="1"/>
    <col min="7691" max="7691" width="0.33203125" style="136" customWidth="1"/>
    <col min="7692" max="7692" width="2.5546875" style="136" bestFit="1" customWidth="1"/>
    <col min="7693" max="7693" width="0.33203125" style="136" customWidth="1"/>
    <col min="7694" max="7694" width="14.6640625" style="136" customWidth="1"/>
    <col min="7695" max="7695" width="0.33203125" style="136" customWidth="1"/>
    <col min="7696" max="7696" width="9.88671875" style="136" bestFit="1" customWidth="1"/>
    <col min="7697" max="7697" width="0.33203125" style="136" customWidth="1"/>
    <col min="7698" max="7698" width="2.5546875" style="136" bestFit="1" customWidth="1"/>
    <col min="7699" max="7699" width="0.33203125" style="136" customWidth="1"/>
    <col min="7700" max="7700" width="14" style="136" bestFit="1" customWidth="1"/>
    <col min="7701" max="7701" width="3.6640625" style="136" customWidth="1"/>
    <col min="7702" max="7725" width="8.6640625" style="136" customWidth="1"/>
    <col min="7726" max="7936" width="8.88671875" style="136"/>
    <col min="7937" max="7937" width="3.6640625" style="136" customWidth="1"/>
    <col min="7938" max="7938" width="6.6640625" style="136" customWidth="1"/>
    <col min="7939" max="7939" width="0.33203125" style="136" customWidth="1"/>
    <col min="7940" max="7940" width="15.88671875" style="136" customWidth="1"/>
    <col min="7941" max="7941" width="0.33203125" style="136" customWidth="1"/>
    <col min="7942" max="7942" width="12.6640625" style="136" customWidth="1"/>
    <col min="7943" max="7943" width="0.33203125" style="136" customWidth="1"/>
    <col min="7944" max="7944" width="12.6640625" style="136" customWidth="1"/>
    <col min="7945" max="7945" width="0.33203125" style="136" customWidth="1"/>
    <col min="7946" max="7946" width="12.6640625" style="136" customWidth="1"/>
    <col min="7947" max="7947" width="0.33203125" style="136" customWidth="1"/>
    <col min="7948" max="7948" width="2.5546875" style="136" bestFit="1" customWidth="1"/>
    <col min="7949" max="7949" width="0.33203125" style="136" customWidth="1"/>
    <col min="7950" max="7950" width="14.6640625" style="136" customWidth="1"/>
    <col min="7951" max="7951" width="0.33203125" style="136" customWidth="1"/>
    <col min="7952" max="7952" width="9.88671875" style="136" bestFit="1" customWidth="1"/>
    <col min="7953" max="7953" width="0.33203125" style="136" customWidth="1"/>
    <col min="7954" max="7954" width="2.5546875" style="136" bestFit="1" customWidth="1"/>
    <col min="7955" max="7955" width="0.33203125" style="136" customWidth="1"/>
    <col min="7956" max="7956" width="14" style="136" bestFit="1" customWidth="1"/>
    <col min="7957" max="7957" width="3.6640625" style="136" customWidth="1"/>
    <col min="7958" max="7981" width="8.6640625" style="136" customWidth="1"/>
    <col min="7982" max="8192" width="8.88671875" style="136"/>
    <col min="8193" max="8193" width="3.6640625" style="136" customWidth="1"/>
    <col min="8194" max="8194" width="6.6640625" style="136" customWidth="1"/>
    <col min="8195" max="8195" width="0.33203125" style="136" customWidth="1"/>
    <col min="8196" max="8196" width="15.88671875" style="136" customWidth="1"/>
    <col min="8197" max="8197" width="0.33203125" style="136" customWidth="1"/>
    <col min="8198" max="8198" width="12.6640625" style="136" customWidth="1"/>
    <col min="8199" max="8199" width="0.33203125" style="136" customWidth="1"/>
    <col min="8200" max="8200" width="12.6640625" style="136" customWidth="1"/>
    <col min="8201" max="8201" width="0.33203125" style="136" customWidth="1"/>
    <col min="8202" max="8202" width="12.6640625" style="136" customWidth="1"/>
    <col min="8203" max="8203" width="0.33203125" style="136" customWidth="1"/>
    <col min="8204" max="8204" width="2.5546875" style="136" bestFit="1" customWidth="1"/>
    <col min="8205" max="8205" width="0.33203125" style="136" customWidth="1"/>
    <col min="8206" max="8206" width="14.6640625" style="136" customWidth="1"/>
    <col min="8207" max="8207" width="0.33203125" style="136" customWidth="1"/>
    <col min="8208" max="8208" width="9.88671875" style="136" bestFit="1" customWidth="1"/>
    <col min="8209" max="8209" width="0.33203125" style="136" customWidth="1"/>
    <col min="8210" max="8210" width="2.5546875" style="136" bestFit="1" customWidth="1"/>
    <col min="8211" max="8211" width="0.33203125" style="136" customWidth="1"/>
    <col min="8212" max="8212" width="14" style="136" bestFit="1" customWidth="1"/>
    <col min="8213" max="8213" width="3.6640625" style="136" customWidth="1"/>
    <col min="8214" max="8237" width="8.6640625" style="136" customWidth="1"/>
    <col min="8238" max="8448" width="8.88671875" style="136"/>
    <col min="8449" max="8449" width="3.6640625" style="136" customWidth="1"/>
    <col min="8450" max="8450" width="6.6640625" style="136" customWidth="1"/>
    <col min="8451" max="8451" width="0.33203125" style="136" customWidth="1"/>
    <col min="8452" max="8452" width="15.88671875" style="136" customWidth="1"/>
    <col min="8453" max="8453" width="0.33203125" style="136" customWidth="1"/>
    <col min="8454" max="8454" width="12.6640625" style="136" customWidth="1"/>
    <col min="8455" max="8455" width="0.33203125" style="136" customWidth="1"/>
    <col min="8456" max="8456" width="12.6640625" style="136" customWidth="1"/>
    <col min="8457" max="8457" width="0.33203125" style="136" customWidth="1"/>
    <col min="8458" max="8458" width="12.6640625" style="136" customWidth="1"/>
    <col min="8459" max="8459" width="0.33203125" style="136" customWidth="1"/>
    <col min="8460" max="8460" width="2.5546875" style="136" bestFit="1" customWidth="1"/>
    <col min="8461" max="8461" width="0.33203125" style="136" customWidth="1"/>
    <col min="8462" max="8462" width="14.6640625" style="136" customWidth="1"/>
    <col min="8463" max="8463" width="0.33203125" style="136" customWidth="1"/>
    <col min="8464" max="8464" width="9.88671875" style="136" bestFit="1" customWidth="1"/>
    <col min="8465" max="8465" width="0.33203125" style="136" customWidth="1"/>
    <col min="8466" max="8466" width="2.5546875" style="136" bestFit="1" customWidth="1"/>
    <col min="8467" max="8467" width="0.33203125" style="136" customWidth="1"/>
    <col min="8468" max="8468" width="14" style="136" bestFit="1" customWidth="1"/>
    <col min="8469" max="8469" width="3.6640625" style="136" customWidth="1"/>
    <col min="8470" max="8493" width="8.6640625" style="136" customWidth="1"/>
    <col min="8494" max="8704" width="8.88671875" style="136"/>
    <col min="8705" max="8705" width="3.6640625" style="136" customWidth="1"/>
    <col min="8706" max="8706" width="6.6640625" style="136" customWidth="1"/>
    <col min="8707" max="8707" width="0.33203125" style="136" customWidth="1"/>
    <col min="8708" max="8708" width="15.88671875" style="136" customWidth="1"/>
    <col min="8709" max="8709" width="0.33203125" style="136" customWidth="1"/>
    <col min="8710" max="8710" width="12.6640625" style="136" customWidth="1"/>
    <col min="8711" max="8711" width="0.33203125" style="136" customWidth="1"/>
    <col min="8712" max="8712" width="12.6640625" style="136" customWidth="1"/>
    <col min="8713" max="8713" width="0.33203125" style="136" customWidth="1"/>
    <col min="8714" max="8714" width="12.6640625" style="136" customWidth="1"/>
    <col min="8715" max="8715" width="0.33203125" style="136" customWidth="1"/>
    <col min="8716" max="8716" width="2.5546875" style="136" bestFit="1" customWidth="1"/>
    <col min="8717" max="8717" width="0.33203125" style="136" customWidth="1"/>
    <col min="8718" max="8718" width="14.6640625" style="136" customWidth="1"/>
    <col min="8719" max="8719" width="0.33203125" style="136" customWidth="1"/>
    <col min="8720" max="8720" width="9.88671875" style="136" bestFit="1" customWidth="1"/>
    <col min="8721" max="8721" width="0.33203125" style="136" customWidth="1"/>
    <col min="8722" max="8722" width="2.5546875" style="136" bestFit="1" customWidth="1"/>
    <col min="8723" max="8723" width="0.33203125" style="136" customWidth="1"/>
    <col min="8724" max="8724" width="14" style="136" bestFit="1" customWidth="1"/>
    <col min="8725" max="8725" width="3.6640625" style="136" customWidth="1"/>
    <col min="8726" max="8749" width="8.6640625" style="136" customWidth="1"/>
    <col min="8750" max="8960" width="8.88671875" style="136"/>
    <col min="8961" max="8961" width="3.6640625" style="136" customWidth="1"/>
    <col min="8962" max="8962" width="6.6640625" style="136" customWidth="1"/>
    <col min="8963" max="8963" width="0.33203125" style="136" customWidth="1"/>
    <col min="8964" max="8964" width="15.88671875" style="136" customWidth="1"/>
    <col min="8965" max="8965" width="0.33203125" style="136" customWidth="1"/>
    <col min="8966" max="8966" width="12.6640625" style="136" customWidth="1"/>
    <col min="8967" max="8967" width="0.33203125" style="136" customWidth="1"/>
    <col min="8968" max="8968" width="12.6640625" style="136" customWidth="1"/>
    <col min="8969" max="8969" width="0.33203125" style="136" customWidth="1"/>
    <col min="8970" max="8970" width="12.6640625" style="136" customWidth="1"/>
    <col min="8971" max="8971" width="0.33203125" style="136" customWidth="1"/>
    <col min="8972" max="8972" width="2.5546875" style="136" bestFit="1" customWidth="1"/>
    <col min="8973" max="8973" width="0.33203125" style="136" customWidth="1"/>
    <col min="8974" max="8974" width="14.6640625" style="136" customWidth="1"/>
    <col min="8975" max="8975" width="0.33203125" style="136" customWidth="1"/>
    <col min="8976" max="8976" width="9.88671875" style="136" bestFit="1" customWidth="1"/>
    <col min="8977" max="8977" width="0.33203125" style="136" customWidth="1"/>
    <col min="8978" max="8978" width="2.5546875" style="136" bestFit="1" customWidth="1"/>
    <col min="8979" max="8979" width="0.33203125" style="136" customWidth="1"/>
    <col min="8980" max="8980" width="14" style="136" bestFit="1" customWidth="1"/>
    <col min="8981" max="8981" width="3.6640625" style="136" customWidth="1"/>
    <col min="8982" max="9005" width="8.6640625" style="136" customWidth="1"/>
    <col min="9006" max="9216" width="8.88671875" style="136"/>
    <col min="9217" max="9217" width="3.6640625" style="136" customWidth="1"/>
    <col min="9218" max="9218" width="6.6640625" style="136" customWidth="1"/>
    <col min="9219" max="9219" width="0.33203125" style="136" customWidth="1"/>
    <col min="9220" max="9220" width="15.88671875" style="136" customWidth="1"/>
    <col min="9221" max="9221" width="0.33203125" style="136" customWidth="1"/>
    <col min="9222" max="9222" width="12.6640625" style="136" customWidth="1"/>
    <col min="9223" max="9223" width="0.33203125" style="136" customWidth="1"/>
    <col min="9224" max="9224" width="12.6640625" style="136" customWidth="1"/>
    <col min="9225" max="9225" width="0.33203125" style="136" customWidth="1"/>
    <col min="9226" max="9226" width="12.6640625" style="136" customWidth="1"/>
    <col min="9227" max="9227" width="0.33203125" style="136" customWidth="1"/>
    <col min="9228" max="9228" width="2.5546875" style="136" bestFit="1" customWidth="1"/>
    <col min="9229" max="9229" width="0.33203125" style="136" customWidth="1"/>
    <col min="9230" max="9230" width="14.6640625" style="136" customWidth="1"/>
    <col min="9231" max="9231" width="0.33203125" style="136" customWidth="1"/>
    <col min="9232" max="9232" width="9.88671875" style="136" bestFit="1" customWidth="1"/>
    <col min="9233" max="9233" width="0.33203125" style="136" customWidth="1"/>
    <col min="9234" max="9234" width="2.5546875" style="136" bestFit="1" customWidth="1"/>
    <col min="9235" max="9235" width="0.33203125" style="136" customWidth="1"/>
    <col min="9236" max="9236" width="14" style="136" bestFit="1" customWidth="1"/>
    <col min="9237" max="9237" width="3.6640625" style="136" customWidth="1"/>
    <col min="9238" max="9261" width="8.6640625" style="136" customWidth="1"/>
    <col min="9262" max="9472" width="8.88671875" style="136"/>
    <col min="9473" max="9473" width="3.6640625" style="136" customWidth="1"/>
    <col min="9474" max="9474" width="6.6640625" style="136" customWidth="1"/>
    <col min="9475" max="9475" width="0.33203125" style="136" customWidth="1"/>
    <col min="9476" max="9476" width="15.88671875" style="136" customWidth="1"/>
    <col min="9477" max="9477" width="0.33203125" style="136" customWidth="1"/>
    <col min="9478" max="9478" width="12.6640625" style="136" customWidth="1"/>
    <col min="9479" max="9479" width="0.33203125" style="136" customWidth="1"/>
    <col min="9480" max="9480" width="12.6640625" style="136" customWidth="1"/>
    <col min="9481" max="9481" width="0.33203125" style="136" customWidth="1"/>
    <col min="9482" max="9482" width="12.6640625" style="136" customWidth="1"/>
    <col min="9483" max="9483" width="0.33203125" style="136" customWidth="1"/>
    <col min="9484" max="9484" width="2.5546875" style="136" bestFit="1" customWidth="1"/>
    <col min="9485" max="9485" width="0.33203125" style="136" customWidth="1"/>
    <col min="9486" max="9486" width="14.6640625" style="136" customWidth="1"/>
    <col min="9487" max="9487" width="0.33203125" style="136" customWidth="1"/>
    <col min="9488" max="9488" width="9.88671875" style="136" bestFit="1" customWidth="1"/>
    <col min="9489" max="9489" width="0.33203125" style="136" customWidth="1"/>
    <col min="9490" max="9490" width="2.5546875" style="136" bestFit="1" customWidth="1"/>
    <col min="9491" max="9491" width="0.33203125" style="136" customWidth="1"/>
    <col min="9492" max="9492" width="14" style="136" bestFit="1" customWidth="1"/>
    <col min="9493" max="9493" width="3.6640625" style="136" customWidth="1"/>
    <col min="9494" max="9517" width="8.6640625" style="136" customWidth="1"/>
    <col min="9518" max="9728" width="8.88671875" style="136"/>
    <col min="9729" max="9729" width="3.6640625" style="136" customWidth="1"/>
    <col min="9730" max="9730" width="6.6640625" style="136" customWidth="1"/>
    <col min="9731" max="9731" width="0.33203125" style="136" customWidth="1"/>
    <col min="9732" max="9732" width="15.88671875" style="136" customWidth="1"/>
    <col min="9733" max="9733" width="0.33203125" style="136" customWidth="1"/>
    <col min="9734" max="9734" width="12.6640625" style="136" customWidth="1"/>
    <col min="9735" max="9735" width="0.33203125" style="136" customWidth="1"/>
    <col min="9736" max="9736" width="12.6640625" style="136" customWidth="1"/>
    <col min="9737" max="9737" width="0.33203125" style="136" customWidth="1"/>
    <col min="9738" max="9738" width="12.6640625" style="136" customWidth="1"/>
    <col min="9739" max="9739" width="0.33203125" style="136" customWidth="1"/>
    <col min="9740" max="9740" width="2.5546875" style="136" bestFit="1" customWidth="1"/>
    <col min="9741" max="9741" width="0.33203125" style="136" customWidth="1"/>
    <col min="9742" max="9742" width="14.6640625" style="136" customWidth="1"/>
    <col min="9743" max="9743" width="0.33203125" style="136" customWidth="1"/>
    <col min="9744" max="9744" width="9.88671875" style="136" bestFit="1" customWidth="1"/>
    <col min="9745" max="9745" width="0.33203125" style="136" customWidth="1"/>
    <col min="9746" max="9746" width="2.5546875" style="136" bestFit="1" customWidth="1"/>
    <col min="9747" max="9747" width="0.33203125" style="136" customWidth="1"/>
    <col min="9748" max="9748" width="14" style="136" bestFit="1" customWidth="1"/>
    <col min="9749" max="9749" width="3.6640625" style="136" customWidth="1"/>
    <col min="9750" max="9773" width="8.6640625" style="136" customWidth="1"/>
    <col min="9774" max="9984" width="8.88671875" style="136"/>
    <col min="9985" max="9985" width="3.6640625" style="136" customWidth="1"/>
    <col min="9986" max="9986" width="6.6640625" style="136" customWidth="1"/>
    <col min="9987" max="9987" width="0.33203125" style="136" customWidth="1"/>
    <col min="9988" max="9988" width="15.88671875" style="136" customWidth="1"/>
    <col min="9989" max="9989" width="0.33203125" style="136" customWidth="1"/>
    <col min="9990" max="9990" width="12.6640625" style="136" customWidth="1"/>
    <col min="9991" max="9991" width="0.33203125" style="136" customWidth="1"/>
    <col min="9992" max="9992" width="12.6640625" style="136" customWidth="1"/>
    <col min="9993" max="9993" width="0.33203125" style="136" customWidth="1"/>
    <col min="9994" max="9994" width="12.6640625" style="136" customWidth="1"/>
    <col min="9995" max="9995" width="0.33203125" style="136" customWidth="1"/>
    <col min="9996" max="9996" width="2.5546875" style="136" bestFit="1" customWidth="1"/>
    <col min="9997" max="9997" width="0.33203125" style="136" customWidth="1"/>
    <col min="9998" max="9998" width="14.6640625" style="136" customWidth="1"/>
    <col min="9999" max="9999" width="0.33203125" style="136" customWidth="1"/>
    <col min="10000" max="10000" width="9.88671875" style="136" bestFit="1" customWidth="1"/>
    <col min="10001" max="10001" width="0.33203125" style="136" customWidth="1"/>
    <col min="10002" max="10002" width="2.5546875" style="136" bestFit="1" customWidth="1"/>
    <col min="10003" max="10003" width="0.33203125" style="136" customWidth="1"/>
    <col min="10004" max="10004" width="14" style="136" bestFit="1" customWidth="1"/>
    <col min="10005" max="10005" width="3.6640625" style="136" customWidth="1"/>
    <col min="10006" max="10029" width="8.6640625" style="136" customWidth="1"/>
    <col min="10030" max="10240" width="8.88671875" style="136"/>
    <col min="10241" max="10241" width="3.6640625" style="136" customWidth="1"/>
    <col min="10242" max="10242" width="6.6640625" style="136" customWidth="1"/>
    <col min="10243" max="10243" width="0.33203125" style="136" customWidth="1"/>
    <col min="10244" max="10244" width="15.88671875" style="136" customWidth="1"/>
    <col min="10245" max="10245" width="0.33203125" style="136" customWidth="1"/>
    <col min="10246" max="10246" width="12.6640625" style="136" customWidth="1"/>
    <col min="10247" max="10247" width="0.33203125" style="136" customWidth="1"/>
    <col min="10248" max="10248" width="12.6640625" style="136" customWidth="1"/>
    <col min="10249" max="10249" width="0.33203125" style="136" customWidth="1"/>
    <col min="10250" max="10250" width="12.6640625" style="136" customWidth="1"/>
    <col min="10251" max="10251" width="0.33203125" style="136" customWidth="1"/>
    <col min="10252" max="10252" width="2.5546875" style="136" bestFit="1" customWidth="1"/>
    <col min="10253" max="10253" width="0.33203125" style="136" customWidth="1"/>
    <col min="10254" max="10254" width="14.6640625" style="136" customWidth="1"/>
    <col min="10255" max="10255" width="0.33203125" style="136" customWidth="1"/>
    <col min="10256" max="10256" width="9.88671875" style="136" bestFit="1" customWidth="1"/>
    <col min="10257" max="10257" width="0.33203125" style="136" customWidth="1"/>
    <col min="10258" max="10258" width="2.5546875" style="136" bestFit="1" customWidth="1"/>
    <col min="10259" max="10259" width="0.33203125" style="136" customWidth="1"/>
    <col min="10260" max="10260" width="14" style="136" bestFit="1" customWidth="1"/>
    <col min="10261" max="10261" width="3.6640625" style="136" customWidth="1"/>
    <col min="10262" max="10285" width="8.6640625" style="136" customWidth="1"/>
    <col min="10286" max="10496" width="8.88671875" style="136"/>
    <col min="10497" max="10497" width="3.6640625" style="136" customWidth="1"/>
    <col min="10498" max="10498" width="6.6640625" style="136" customWidth="1"/>
    <col min="10499" max="10499" width="0.33203125" style="136" customWidth="1"/>
    <col min="10500" max="10500" width="15.88671875" style="136" customWidth="1"/>
    <col min="10501" max="10501" width="0.33203125" style="136" customWidth="1"/>
    <col min="10502" max="10502" width="12.6640625" style="136" customWidth="1"/>
    <col min="10503" max="10503" width="0.33203125" style="136" customWidth="1"/>
    <col min="10504" max="10504" width="12.6640625" style="136" customWidth="1"/>
    <col min="10505" max="10505" width="0.33203125" style="136" customWidth="1"/>
    <col min="10506" max="10506" width="12.6640625" style="136" customWidth="1"/>
    <col min="10507" max="10507" width="0.33203125" style="136" customWidth="1"/>
    <col min="10508" max="10508" width="2.5546875" style="136" bestFit="1" customWidth="1"/>
    <col min="10509" max="10509" width="0.33203125" style="136" customWidth="1"/>
    <col min="10510" max="10510" width="14.6640625" style="136" customWidth="1"/>
    <col min="10511" max="10511" width="0.33203125" style="136" customWidth="1"/>
    <col min="10512" max="10512" width="9.88671875" style="136" bestFit="1" customWidth="1"/>
    <col min="10513" max="10513" width="0.33203125" style="136" customWidth="1"/>
    <col min="10514" max="10514" width="2.5546875" style="136" bestFit="1" customWidth="1"/>
    <col min="10515" max="10515" width="0.33203125" style="136" customWidth="1"/>
    <col min="10516" max="10516" width="14" style="136" bestFit="1" customWidth="1"/>
    <col min="10517" max="10517" width="3.6640625" style="136" customWidth="1"/>
    <col min="10518" max="10541" width="8.6640625" style="136" customWidth="1"/>
    <col min="10542" max="10752" width="8.88671875" style="136"/>
    <col min="10753" max="10753" width="3.6640625" style="136" customWidth="1"/>
    <col min="10754" max="10754" width="6.6640625" style="136" customWidth="1"/>
    <col min="10755" max="10755" width="0.33203125" style="136" customWidth="1"/>
    <col min="10756" max="10756" width="15.88671875" style="136" customWidth="1"/>
    <col min="10757" max="10757" width="0.33203125" style="136" customWidth="1"/>
    <col min="10758" max="10758" width="12.6640625" style="136" customWidth="1"/>
    <col min="10759" max="10759" width="0.33203125" style="136" customWidth="1"/>
    <col min="10760" max="10760" width="12.6640625" style="136" customWidth="1"/>
    <col min="10761" max="10761" width="0.33203125" style="136" customWidth="1"/>
    <col min="10762" max="10762" width="12.6640625" style="136" customWidth="1"/>
    <col min="10763" max="10763" width="0.33203125" style="136" customWidth="1"/>
    <col min="10764" max="10764" width="2.5546875" style="136" bestFit="1" customWidth="1"/>
    <col min="10765" max="10765" width="0.33203125" style="136" customWidth="1"/>
    <col min="10766" max="10766" width="14.6640625" style="136" customWidth="1"/>
    <col min="10767" max="10767" width="0.33203125" style="136" customWidth="1"/>
    <col min="10768" max="10768" width="9.88671875" style="136" bestFit="1" customWidth="1"/>
    <col min="10769" max="10769" width="0.33203125" style="136" customWidth="1"/>
    <col min="10770" max="10770" width="2.5546875" style="136" bestFit="1" customWidth="1"/>
    <col min="10771" max="10771" width="0.33203125" style="136" customWidth="1"/>
    <col min="10772" max="10772" width="14" style="136" bestFit="1" customWidth="1"/>
    <col min="10773" max="10773" width="3.6640625" style="136" customWidth="1"/>
    <col min="10774" max="10797" width="8.6640625" style="136" customWidth="1"/>
    <col min="10798" max="11008" width="8.88671875" style="136"/>
    <col min="11009" max="11009" width="3.6640625" style="136" customWidth="1"/>
    <col min="11010" max="11010" width="6.6640625" style="136" customWidth="1"/>
    <col min="11011" max="11011" width="0.33203125" style="136" customWidth="1"/>
    <col min="11012" max="11012" width="15.88671875" style="136" customWidth="1"/>
    <col min="11013" max="11013" width="0.33203125" style="136" customWidth="1"/>
    <col min="11014" max="11014" width="12.6640625" style="136" customWidth="1"/>
    <col min="11015" max="11015" width="0.33203125" style="136" customWidth="1"/>
    <col min="11016" max="11016" width="12.6640625" style="136" customWidth="1"/>
    <col min="11017" max="11017" width="0.33203125" style="136" customWidth="1"/>
    <col min="11018" max="11018" width="12.6640625" style="136" customWidth="1"/>
    <col min="11019" max="11019" width="0.33203125" style="136" customWidth="1"/>
    <col min="11020" max="11020" width="2.5546875" style="136" bestFit="1" customWidth="1"/>
    <col min="11021" max="11021" width="0.33203125" style="136" customWidth="1"/>
    <col min="11022" max="11022" width="14.6640625" style="136" customWidth="1"/>
    <col min="11023" max="11023" width="0.33203125" style="136" customWidth="1"/>
    <col min="11024" max="11024" width="9.88671875" style="136" bestFit="1" customWidth="1"/>
    <col min="11025" max="11025" width="0.33203125" style="136" customWidth="1"/>
    <col min="11026" max="11026" width="2.5546875" style="136" bestFit="1" customWidth="1"/>
    <col min="11027" max="11027" width="0.33203125" style="136" customWidth="1"/>
    <col min="11028" max="11028" width="14" style="136" bestFit="1" customWidth="1"/>
    <col min="11029" max="11029" width="3.6640625" style="136" customWidth="1"/>
    <col min="11030" max="11053" width="8.6640625" style="136" customWidth="1"/>
    <col min="11054" max="11264" width="8.88671875" style="136"/>
    <col min="11265" max="11265" width="3.6640625" style="136" customWidth="1"/>
    <col min="11266" max="11266" width="6.6640625" style="136" customWidth="1"/>
    <col min="11267" max="11267" width="0.33203125" style="136" customWidth="1"/>
    <col min="11268" max="11268" width="15.88671875" style="136" customWidth="1"/>
    <col min="11269" max="11269" width="0.33203125" style="136" customWidth="1"/>
    <col min="11270" max="11270" width="12.6640625" style="136" customWidth="1"/>
    <col min="11271" max="11271" width="0.33203125" style="136" customWidth="1"/>
    <col min="11272" max="11272" width="12.6640625" style="136" customWidth="1"/>
    <col min="11273" max="11273" width="0.33203125" style="136" customWidth="1"/>
    <col min="11274" max="11274" width="12.6640625" style="136" customWidth="1"/>
    <col min="11275" max="11275" width="0.33203125" style="136" customWidth="1"/>
    <col min="11276" max="11276" width="2.5546875" style="136" bestFit="1" customWidth="1"/>
    <col min="11277" max="11277" width="0.33203125" style="136" customWidth="1"/>
    <col min="11278" max="11278" width="14.6640625" style="136" customWidth="1"/>
    <col min="11279" max="11279" width="0.33203125" style="136" customWidth="1"/>
    <col min="11280" max="11280" width="9.88671875" style="136" bestFit="1" customWidth="1"/>
    <col min="11281" max="11281" width="0.33203125" style="136" customWidth="1"/>
    <col min="11282" max="11282" width="2.5546875" style="136" bestFit="1" customWidth="1"/>
    <col min="11283" max="11283" width="0.33203125" style="136" customWidth="1"/>
    <col min="11284" max="11284" width="14" style="136" bestFit="1" customWidth="1"/>
    <col min="11285" max="11285" width="3.6640625" style="136" customWidth="1"/>
    <col min="11286" max="11309" width="8.6640625" style="136" customWidth="1"/>
    <col min="11310" max="11520" width="8.88671875" style="136"/>
    <col min="11521" max="11521" width="3.6640625" style="136" customWidth="1"/>
    <col min="11522" max="11522" width="6.6640625" style="136" customWidth="1"/>
    <col min="11523" max="11523" width="0.33203125" style="136" customWidth="1"/>
    <col min="11524" max="11524" width="15.88671875" style="136" customWidth="1"/>
    <col min="11525" max="11525" width="0.33203125" style="136" customWidth="1"/>
    <col min="11526" max="11526" width="12.6640625" style="136" customWidth="1"/>
    <col min="11527" max="11527" width="0.33203125" style="136" customWidth="1"/>
    <col min="11528" max="11528" width="12.6640625" style="136" customWidth="1"/>
    <col min="11529" max="11529" width="0.33203125" style="136" customWidth="1"/>
    <col min="11530" max="11530" width="12.6640625" style="136" customWidth="1"/>
    <col min="11531" max="11531" width="0.33203125" style="136" customWidth="1"/>
    <col min="11532" max="11532" width="2.5546875" style="136" bestFit="1" customWidth="1"/>
    <col min="11533" max="11533" width="0.33203125" style="136" customWidth="1"/>
    <col min="11534" max="11534" width="14.6640625" style="136" customWidth="1"/>
    <col min="11535" max="11535" width="0.33203125" style="136" customWidth="1"/>
    <col min="11536" max="11536" width="9.88671875" style="136" bestFit="1" customWidth="1"/>
    <col min="11537" max="11537" width="0.33203125" style="136" customWidth="1"/>
    <col min="11538" max="11538" width="2.5546875" style="136" bestFit="1" customWidth="1"/>
    <col min="11539" max="11539" width="0.33203125" style="136" customWidth="1"/>
    <col min="11540" max="11540" width="14" style="136" bestFit="1" customWidth="1"/>
    <col min="11541" max="11541" width="3.6640625" style="136" customWidth="1"/>
    <col min="11542" max="11565" width="8.6640625" style="136" customWidth="1"/>
    <col min="11566" max="11776" width="8.88671875" style="136"/>
    <col min="11777" max="11777" width="3.6640625" style="136" customWidth="1"/>
    <col min="11778" max="11778" width="6.6640625" style="136" customWidth="1"/>
    <col min="11779" max="11779" width="0.33203125" style="136" customWidth="1"/>
    <col min="11780" max="11780" width="15.88671875" style="136" customWidth="1"/>
    <col min="11781" max="11781" width="0.33203125" style="136" customWidth="1"/>
    <col min="11782" max="11782" width="12.6640625" style="136" customWidth="1"/>
    <col min="11783" max="11783" width="0.33203125" style="136" customWidth="1"/>
    <col min="11784" max="11784" width="12.6640625" style="136" customWidth="1"/>
    <col min="11785" max="11785" width="0.33203125" style="136" customWidth="1"/>
    <col min="11786" max="11786" width="12.6640625" style="136" customWidth="1"/>
    <col min="11787" max="11787" width="0.33203125" style="136" customWidth="1"/>
    <col min="11788" max="11788" width="2.5546875" style="136" bestFit="1" customWidth="1"/>
    <col min="11789" max="11789" width="0.33203125" style="136" customWidth="1"/>
    <col min="11790" max="11790" width="14.6640625" style="136" customWidth="1"/>
    <col min="11791" max="11791" width="0.33203125" style="136" customWidth="1"/>
    <col min="11792" max="11792" width="9.88671875" style="136" bestFit="1" customWidth="1"/>
    <col min="11793" max="11793" width="0.33203125" style="136" customWidth="1"/>
    <col min="11794" max="11794" width="2.5546875" style="136" bestFit="1" customWidth="1"/>
    <col min="11795" max="11795" width="0.33203125" style="136" customWidth="1"/>
    <col min="11796" max="11796" width="14" style="136" bestFit="1" customWidth="1"/>
    <col min="11797" max="11797" width="3.6640625" style="136" customWidth="1"/>
    <col min="11798" max="11821" width="8.6640625" style="136" customWidth="1"/>
    <col min="11822" max="12032" width="8.88671875" style="136"/>
    <col min="12033" max="12033" width="3.6640625" style="136" customWidth="1"/>
    <col min="12034" max="12034" width="6.6640625" style="136" customWidth="1"/>
    <col min="12035" max="12035" width="0.33203125" style="136" customWidth="1"/>
    <col min="12036" max="12036" width="15.88671875" style="136" customWidth="1"/>
    <col min="12037" max="12037" width="0.33203125" style="136" customWidth="1"/>
    <col min="12038" max="12038" width="12.6640625" style="136" customWidth="1"/>
    <col min="12039" max="12039" width="0.33203125" style="136" customWidth="1"/>
    <col min="12040" max="12040" width="12.6640625" style="136" customWidth="1"/>
    <col min="12041" max="12041" width="0.33203125" style="136" customWidth="1"/>
    <col min="12042" max="12042" width="12.6640625" style="136" customWidth="1"/>
    <col min="12043" max="12043" width="0.33203125" style="136" customWidth="1"/>
    <col min="12044" max="12044" width="2.5546875" style="136" bestFit="1" customWidth="1"/>
    <col min="12045" max="12045" width="0.33203125" style="136" customWidth="1"/>
    <col min="12046" max="12046" width="14.6640625" style="136" customWidth="1"/>
    <col min="12047" max="12047" width="0.33203125" style="136" customWidth="1"/>
    <col min="12048" max="12048" width="9.88671875" style="136" bestFit="1" customWidth="1"/>
    <col min="12049" max="12049" width="0.33203125" style="136" customWidth="1"/>
    <col min="12050" max="12050" width="2.5546875" style="136" bestFit="1" customWidth="1"/>
    <col min="12051" max="12051" width="0.33203125" style="136" customWidth="1"/>
    <col min="12052" max="12052" width="14" style="136" bestFit="1" customWidth="1"/>
    <col min="12053" max="12053" width="3.6640625" style="136" customWidth="1"/>
    <col min="12054" max="12077" width="8.6640625" style="136" customWidth="1"/>
    <col min="12078" max="12288" width="8.88671875" style="136"/>
    <col min="12289" max="12289" width="3.6640625" style="136" customWidth="1"/>
    <col min="12290" max="12290" width="6.6640625" style="136" customWidth="1"/>
    <col min="12291" max="12291" width="0.33203125" style="136" customWidth="1"/>
    <col min="12292" max="12292" width="15.88671875" style="136" customWidth="1"/>
    <col min="12293" max="12293" width="0.33203125" style="136" customWidth="1"/>
    <col min="12294" max="12294" width="12.6640625" style="136" customWidth="1"/>
    <col min="12295" max="12295" width="0.33203125" style="136" customWidth="1"/>
    <col min="12296" max="12296" width="12.6640625" style="136" customWidth="1"/>
    <col min="12297" max="12297" width="0.33203125" style="136" customWidth="1"/>
    <col min="12298" max="12298" width="12.6640625" style="136" customWidth="1"/>
    <col min="12299" max="12299" width="0.33203125" style="136" customWidth="1"/>
    <col min="12300" max="12300" width="2.5546875" style="136" bestFit="1" customWidth="1"/>
    <col min="12301" max="12301" width="0.33203125" style="136" customWidth="1"/>
    <col min="12302" max="12302" width="14.6640625" style="136" customWidth="1"/>
    <col min="12303" max="12303" width="0.33203125" style="136" customWidth="1"/>
    <col min="12304" max="12304" width="9.88671875" style="136" bestFit="1" customWidth="1"/>
    <col min="12305" max="12305" width="0.33203125" style="136" customWidth="1"/>
    <col min="12306" max="12306" width="2.5546875" style="136" bestFit="1" customWidth="1"/>
    <col min="12307" max="12307" width="0.33203125" style="136" customWidth="1"/>
    <col min="12308" max="12308" width="14" style="136" bestFit="1" customWidth="1"/>
    <col min="12309" max="12309" width="3.6640625" style="136" customWidth="1"/>
    <col min="12310" max="12333" width="8.6640625" style="136" customWidth="1"/>
    <col min="12334" max="12544" width="8.88671875" style="136"/>
    <col min="12545" max="12545" width="3.6640625" style="136" customWidth="1"/>
    <col min="12546" max="12546" width="6.6640625" style="136" customWidth="1"/>
    <col min="12547" max="12547" width="0.33203125" style="136" customWidth="1"/>
    <col min="12548" max="12548" width="15.88671875" style="136" customWidth="1"/>
    <col min="12549" max="12549" width="0.33203125" style="136" customWidth="1"/>
    <col min="12550" max="12550" width="12.6640625" style="136" customWidth="1"/>
    <col min="12551" max="12551" width="0.33203125" style="136" customWidth="1"/>
    <col min="12552" max="12552" width="12.6640625" style="136" customWidth="1"/>
    <col min="12553" max="12553" width="0.33203125" style="136" customWidth="1"/>
    <col min="12554" max="12554" width="12.6640625" style="136" customWidth="1"/>
    <col min="12555" max="12555" width="0.33203125" style="136" customWidth="1"/>
    <col min="12556" max="12556" width="2.5546875" style="136" bestFit="1" customWidth="1"/>
    <col min="12557" max="12557" width="0.33203125" style="136" customWidth="1"/>
    <col min="12558" max="12558" width="14.6640625" style="136" customWidth="1"/>
    <col min="12559" max="12559" width="0.33203125" style="136" customWidth="1"/>
    <col min="12560" max="12560" width="9.88671875" style="136" bestFit="1" customWidth="1"/>
    <col min="12561" max="12561" width="0.33203125" style="136" customWidth="1"/>
    <col min="12562" max="12562" width="2.5546875" style="136" bestFit="1" customWidth="1"/>
    <col min="12563" max="12563" width="0.33203125" style="136" customWidth="1"/>
    <col min="12564" max="12564" width="14" style="136" bestFit="1" customWidth="1"/>
    <col min="12565" max="12565" width="3.6640625" style="136" customWidth="1"/>
    <col min="12566" max="12589" width="8.6640625" style="136" customWidth="1"/>
    <col min="12590" max="12800" width="8.88671875" style="136"/>
    <col min="12801" max="12801" width="3.6640625" style="136" customWidth="1"/>
    <col min="12802" max="12802" width="6.6640625" style="136" customWidth="1"/>
    <col min="12803" max="12803" width="0.33203125" style="136" customWidth="1"/>
    <col min="12804" max="12804" width="15.88671875" style="136" customWidth="1"/>
    <col min="12805" max="12805" width="0.33203125" style="136" customWidth="1"/>
    <col min="12806" max="12806" width="12.6640625" style="136" customWidth="1"/>
    <col min="12807" max="12807" width="0.33203125" style="136" customWidth="1"/>
    <col min="12808" max="12808" width="12.6640625" style="136" customWidth="1"/>
    <col min="12809" max="12809" width="0.33203125" style="136" customWidth="1"/>
    <col min="12810" max="12810" width="12.6640625" style="136" customWidth="1"/>
    <col min="12811" max="12811" width="0.33203125" style="136" customWidth="1"/>
    <col min="12812" max="12812" width="2.5546875" style="136" bestFit="1" customWidth="1"/>
    <col min="12813" max="12813" width="0.33203125" style="136" customWidth="1"/>
    <col min="12814" max="12814" width="14.6640625" style="136" customWidth="1"/>
    <col min="12815" max="12815" width="0.33203125" style="136" customWidth="1"/>
    <col min="12816" max="12816" width="9.88671875" style="136" bestFit="1" customWidth="1"/>
    <col min="12817" max="12817" width="0.33203125" style="136" customWidth="1"/>
    <col min="12818" max="12818" width="2.5546875" style="136" bestFit="1" customWidth="1"/>
    <col min="12819" max="12819" width="0.33203125" style="136" customWidth="1"/>
    <col min="12820" max="12820" width="14" style="136" bestFit="1" customWidth="1"/>
    <col min="12821" max="12821" width="3.6640625" style="136" customWidth="1"/>
    <col min="12822" max="12845" width="8.6640625" style="136" customWidth="1"/>
    <col min="12846" max="13056" width="8.88671875" style="136"/>
    <col min="13057" max="13057" width="3.6640625" style="136" customWidth="1"/>
    <col min="13058" max="13058" width="6.6640625" style="136" customWidth="1"/>
    <col min="13059" max="13059" width="0.33203125" style="136" customWidth="1"/>
    <col min="13060" max="13060" width="15.88671875" style="136" customWidth="1"/>
    <col min="13061" max="13061" width="0.33203125" style="136" customWidth="1"/>
    <col min="13062" max="13062" width="12.6640625" style="136" customWidth="1"/>
    <col min="13063" max="13063" width="0.33203125" style="136" customWidth="1"/>
    <col min="13064" max="13064" width="12.6640625" style="136" customWidth="1"/>
    <col min="13065" max="13065" width="0.33203125" style="136" customWidth="1"/>
    <col min="13066" max="13066" width="12.6640625" style="136" customWidth="1"/>
    <col min="13067" max="13067" width="0.33203125" style="136" customWidth="1"/>
    <col min="13068" max="13068" width="2.5546875" style="136" bestFit="1" customWidth="1"/>
    <col min="13069" max="13069" width="0.33203125" style="136" customWidth="1"/>
    <col min="13070" max="13070" width="14.6640625" style="136" customWidth="1"/>
    <col min="13071" max="13071" width="0.33203125" style="136" customWidth="1"/>
    <col min="13072" max="13072" width="9.88671875" style="136" bestFit="1" customWidth="1"/>
    <col min="13073" max="13073" width="0.33203125" style="136" customWidth="1"/>
    <col min="13074" max="13074" width="2.5546875" style="136" bestFit="1" customWidth="1"/>
    <col min="13075" max="13075" width="0.33203125" style="136" customWidth="1"/>
    <col min="13076" max="13076" width="14" style="136" bestFit="1" customWidth="1"/>
    <col min="13077" max="13077" width="3.6640625" style="136" customWidth="1"/>
    <col min="13078" max="13101" width="8.6640625" style="136" customWidth="1"/>
    <col min="13102" max="13312" width="8.88671875" style="136"/>
    <col min="13313" max="13313" width="3.6640625" style="136" customWidth="1"/>
    <col min="13314" max="13314" width="6.6640625" style="136" customWidth="1"/>
    <col min="13315" max="13315" width="0.33203125" style="136" customWidth="1"/>
    <col min="13316" max="13316" width="15.88671875" style="136" customWidth="1"/>
    <col min="13317" max="13317" width="0.33203125" style="136" customWidth="1"/>
    <col min="13318" max="13318" width="12.6640625" style="136" customWidth="1"/>
    <col min="13319" max="13319" width="0.33203125" style="136" customWidth="1"/>
    <col min="13320" max="13320" width="12.6640625" style="136" customWidth="1"/>
    <col min="13321" max="13321" width="0.33203125" style="136" customWidth="1"/>
    <col min="13322" max="13322" width="12.6640625" style="136" customWidth="1"/>
    <col min="13323" max="13323" width="0.33203125" style="136" customWidth="1"/>
    <col min="13324" max="13324" width="2.5546875" style="136" bestFit="1" customWidth="1"/>
    <col min="13325" max="13325" width="0.33203125" style="136" customWidth="1"/>
    <col min="13326" max="13326" width="14.6640625" style="136" customWidth="1"/>
    <col min="13327" max="13327" width="0.33203125" style="136" customWidth="1"/>
    <col min="13328" max="13328" width="9.88671875" style="136" bestFit="1" customWidth="1"/>
    <col min="13329" max="13329" width="0.33203125" style="136" customWidth="1"/>
    <col min="13330" max="13330" width="2.5546875" style="136" bestFit="1" customWidth="1"/>
    <col min="13331" max="13331" width="0.33203125" style="136" customWidth="1"/>
    <col min="13332" max="13332" width="14" style="136" bestFit="1" customWidth="1"/>
    <col min="13333" max="13333" width="3.6640625" style="136" customWidth="1"/>
    <col min="13334" max="13357" width="8.6640625" style="136" customWidth="1"/>
    <col min="13358" max="13568" width="8.88671875" style="136"/>
    <col min="13569" max="13569" width="3.6640625" style="136" customWidth="1"/>
    <col min="13570" max="13570" width="6.6640625" style="136" customWidth="1"/>
    <col min="13571" max="13571" width="0.33203125" style="136" customWidth="1"/>
    <col min="13572" max="13572" width="15.88671875" style="136" customWidth="1"/>
    <col min="13573" max="13573" width="0.33203125" style="136" customWidth="1"/>
    <col min="13574" max="13574" width="12.6640625" style="136" customWidth="1"/>
    <col min="13575" max="13575" width="0.33203125" style="136" customWidth="1"/>
    <col min="13576" max="13576" width="12.6640625" style="136" customWidth="1"/>
    <col min="13577" max="13577" width="0.33203125" style="136" customWidth="1"/>
    <col min="13578" max="13578" width="12.6640625" style="136" customWidth="1"/>
    <col min="13579" max="13579" width="0.33203125" style="136" customWidth="1"/>
    <col min="13580" max="13580" width="2.5546875" style="136" bestFit="1" customWidth="1"/>
    <col min="13581" max="13581" width="0.33203125" style="136" customWidth="1"/>
    <col min="13582" max="13582" width="14.6640625" style="136" customWidth="1"/>
    <col min="13583" max="13583" width="0.33203125" style="136" customWidth="1"/>
    <col min="13584" max="13584" width="9.88671875" style="136" bestFit="1" customWidth="1"/>
    <col min="13585" max="13585" width="0.33203125" style="136" customWidth="1"/>
    <col min="13586" max="13586" width="2.5546875" style="136" bestFit="1" customWidth="1"/>
    <col min="13587" max="13587" width="0.33203125" style="136" customWidth="1"/>
    <col min="13588" max="13588" width="14" style="136" bestFit="1" customWidth="1"/>
    <col min="13589" max="13589" width="3.6640625" style="136" customWidth="1"/>
    <col min="13590" max="13613" width="8.6640625" style="136" customWidth="1"/>
    <col min="13614" max="13824" width="8.88671875" style="136"/>
    <col min="13825" max="13825" width="3.6640625" style="136" customWidth="1"/>
    <col min="13826" max="13826" width="6.6640625" style="136" customWidth="1"/>
    <col min="13827" max="13827" width="0.33203125" style="136" customWidth="1"/>
    <col min="13828" max="13828" width="15.88671875" style="136" customWidth="1"/>
    <col min="13829" max="13829" width="0.33203125" style="136" customWidth="1"/>
    <col min="13830" max="13830" width="12.6640625" style="136" customWidth="1"/>
    <col min="13831" max="13831" width="0.33203125" style="136" customWidth="1"/>
    <col min="13832" max="13832" width="12.6640625" style="136" customWidth="1"/>
    <col min="13833" max="13833" width="0.33203125" style="136" customWidth="1"/>
    <col min="13834" max="13834" width="12.6640625" style="136" customWidth="1"/>
    <col min="13835" max="13835" width="0.33203125" style="136" customWidth="1"/>
    <col min="13836" max="13836" width="2.5546875" style="136" bestFit="1" customWidth="1"/>
    <col min="13837" max="13837" width="0.33203125" style="136" customWidth="1"/>
    <col min="13838" max="13838" width="14.6640625" style="136" customWidth="1"/>
    <col min="13839" max="13839" width="0.33203125" style="136" customWidth="1"/>
    <col min="13840" max="13840" width="9.88671875" style="136" bestFit="1" customWidth="1"/>
    <col min="13841" max="13841" width="0.33203125" style="136" customWidth="1"/>
    <col min="13842" max="13842" width="2.5546875" style="136" bestFit="1" customWidth="1"/>
    <col min="13843" max="13843" width="0.33203125" style="136" customWidth="1"/>
    <col min="13844" max="13844" width="14" style="136" bestFit="1" customWidth="1"/>
    <col min="13845" max="13845" width="3.6640625" style="136" customWidth="1"/>
    <col min="13846" max="13869" width="8.6640625" style="136" customWidth="1"/>
    <col min="13870" max="14080" width="8.88671875" style="136"/>
    <col min="14081" max="14081" width="3.6640625" style="136" customWidth="1"/>
    <col min="14082" max="14082" width="6.6640625" style="136" customWidth="1"/>
    <col min="14083" max="14083" width="0.33203125" style="136" customWidth="1"/>
    <col min="14084" max="14084" width="15.88671875" style="136" customWidth="1"/>
    <col min="14085" max="14085" width="0.33203125" style="136" customWidth="1"/>
    <col min="14086" max="14086" width="12.6640625" style="136" customWidth="1"/>
    <col min="14087" max="14087" width="0.33203125" style="136" customWidth="1"/>
    <col min="14088" max="14088" width="12.6640625" style="136" customWidth="1"/>
    <col min="14089" max="14089" width="0.33203125" style="136" customWidth="1"/>
    <col min="14090" max="14090" width="12.6640625" style="136" customWidth="1"/>
    <col min="14091" max="14091" width="0.33203125" style="136" customWidth="1"/>
    <col min="14092" max="14092" width="2.5546875" style="136" bestFit="1" customWidth="1"/>
    <col min="14093" max="14093" width="0.33203125" style="136" customWidth="1"/>
    <col min="14094" max="14094" width="14.6640625" style="136" customWidth="1"/>
    <col min="14095" max="14095" width="0.33203125" style="136" customWidth="1"/>
    <col min="14096" max="14096" width="9.88671875" style="136" bestFit="1" customWidth="1"/>
    <col min="14097" max="14097" width="0.33203125" style="136" customWidth="1"/>
    <col min="14098" max="14098" width="2.5546875" style="136" bestFit="1" customWidth="1"/>
    <col min="14099" max="14099" width="0.33203125" style="136" customWidth="1"/>
    <col min="14100" max="14100" width="14" style="136" bestFit="1" customWidth="1"/>
    <col min="14101" max="14101" width="3.6640625" style="136" customWidth="1"/>
    <col min="14102" max="14125" width="8.6640625" style="136" customWidth="1"/>
    <col min="14126" max="14336" width="8.88671875" style="136"/>
    <col min="14337" max="14337" width="3.6640625" style="136" customWidth="1"/>
    <col min="14338" max="14338" width="6.6640625" style="136" customWidth="1"/>
    <col min="14339" max="14339" width="0.33203125" style="136" customWidth="1"/>
    <col min="14340" max="14340" width="15.88671875" style="136" customWidth="1"/>
    <col min="14341" max="14341" width="0.33203125" style="136" customWidth="1"/>
    <col min="14342" max="14342" width="12.6640625" style="136" customWidth="1"/>
    <col min="14343" max="14343" width="0.33203125" style="136" customWidth="1"/>
    <col min="14344" max="14344" width="12.6640625" style="136" customWidth="1"/>
    <col min="14345" max="14345" width="0.33203125" style="136" customWidth="1"/>
    <col min="14346" max="14346" width="12.6640625" style="136" customWidth="1"/>
    <col min="14347" max="14347" width="0.33203125" style="136" customWidth="1"/>
    <col min="14348" max="14348" width="2.5546875" style="136" bestFit="1" customWidth="1"/>
    <col min="14349" max="14349" width="0.33203125" style="136" customWidth="1"/>
    <col min="14350" max="14350" width="14.6640625" style="136" customWidth="1"/>
    <col min="14351" max="14351" width="0.33203125" style="136" customWidth="1"/>
    <col min="14352" max="14352" width="9.88671875" style="136" bestFit="1" customWidth="1"/>
    <col min="14353" max="14353" width="0.33203125" style="136" customWidth="1"/>
    <col min="14354" max="14354" width="2.5546875" style="136" bestFit="1" customWidth="1"/>
    <col min="14355" max="14355" width="0.33203125" style="136" customWidth="1"/>
    <col min="14356" max="14356" width="14" style="136" bestFit="1" customWidth="1"/>
    <col min="14357" max="14357" width="3.6640625" style="136" customWidth="1"/>
    <col min="14358" max="14381" width="8.6640625" style="136" customWidth="1"/>
    <col min="14382" max="14592" width="8.88671875" style="136"/>
    <col min="14593" max="14593" width="3.6640625" style="136" customWidth="1"/>
    <col min="14594" max="14594" width="6.6640625" style="136" customWidth="1"/>
    <col min="14595" max="14595" width="0.33203125" style="136" customWidth="1"/>
    <col min="14596" max="14596" width="15.88671875" style="136" customWidth="1"/>
    <col min="14597" max="14597" width="0.33203125" style="136" customWidth="1"/>
    <col min="14598" max="14598" width="12.6640625" style="136" customWidth="1"/>
    <col min="14599" max="14599" width="0.33203125" style="136" customWidth="1"/>
    <col min="14600" max="14600" width="12.6640625" style="136" customWidth="1"/>
    <col min="14601" max="14601" width="0.33203125" style="136" customWidth="1"/>
    <col min="14602" max="14602" width="12.6640625" style="136" customWidth="1"/>
    <col min="14603" max="14603" width="0.33203125" style="136" customWidth="1"/>
    <col min="14604" max="14604" width="2.5546875" style="136" bestFit="1" customWidth="1"/>
    <col min="14605" max="14605" width="0.33203125" style="136" customWidth="1"/>
    <col min="14606" max="14606" width="14.6640625" style="136" customWidth="1"/>
    <col min="14607" max="14607" width="0.33203125" style="136" customWidth="1"/>
    <col min="14608" max="14608" width="9.88671875" style="136" bestFit="1" customWidth="1"/>
    <col min="14609" max="14609" width="0.33203125" style="136" customWidth="1"/>
    <col min="14610" max="14610" width="2.5546875" style="136" bestFit="1" customWidth="1"/>
    <col min="14611" max="14611" width="0.33203125" style="136" customWidth="1"/>
    <col min="14612" max="14612" width="14" style="136" bestFit="1" customWidth="1"/>
    <col min="14613" max="14613" width="3.6640625" style="136" customWidth="1"/>
    <col min="14614" max="14637" width="8.6640625" style="136" customWidth="1"/>
    <col min="14638" max="14848" width="8.88671875" style="136"/>
    <col min="14849" max="14849" width="3.6640625" style="136" customWidth="1"/>
    <col min="14850" max="14850" width="6.6640625" style="136" customWidth="1"/>
    <col min="14851" max="14851" width="0.33203125" style="136" customWidth="1"/>
    <col min="14852" max="14852" width="15.88671875" style="136" customWidth="1"/>
    <col min="14853" max="14853" width="0.33203125" style="136" customWidth="1"/>
    <col min="14854" max="14854" width="12.6640625" style="136" customWidth="1"/>
    <col min="14855" max="14855" width="0.33203125" style="136" customWidth="1"/>
    <col min="14856" max="14856" width="12.6640625" style="136" customWidth="1"/>
    <col min="14857" max="14857" width="0.33203125" style="136" customWidth="1"/>
    <col min="14858" max="14858" width="12.6640625" style="136" customWidth="1"/>
    <col min="14859" max="14859" width="0.33203125" style="136" customWidth="1"/>
    <col min="14860" max="14860" width="2.5546875" style="136" bestFit="1" customWidth="1"/>
    <col min="14861" max="14861" width="0.33203125" style="136" customWidth="1"/>
    <col min="14862" max="14862" width="14.6640625" style="136" customWidth="1"/>
    <col min="14863" max="14863" width="0.33203125" style="136" customWidth="1"/>
    <col min="14864" max="14864" width="9.88671875" style="136" bestFit="1" customWidth="1"/>
    <col min="14865" max="14865" width="0.33203125" style="136" customWidth="1"/>
    <col min="14866" max="14866" width="2.5546875" style="136" bestFit="1" customWidth="1"/>
    <col min="14867" max="14867" width="0.33203125" style="136" customWidth="1"/>
    <col min="14868" max="14868" width="14" style="136" bestFit="1" customWidth="1"/>
    <col min="14869" max="14869" width="3.6640625" style="136" customWidth="1"/>
    <col min="14870" max="14893" width="8.6640625" style="136" customWidth="1"/>
    <col min="14894" max="15104" width="8.88671875" style="136"/>
    <col min="15105" max="15105" width="3.6640625" style="136" customWidth="1"/>
    <col min="15106" max="15106" width="6.6640625" style="136" customWidth="1"/>
    <col min="15107" max="15107" width="0.33203125" style="136" customWidth="1"/>
    <col min="15108" max="15108" width="15.88671875" style="136" customWidth="1"/>
    <col min="15109" max="15109" width="0.33203125" style="136" customWidth="1"/>
    <col min="15110" max="15110" width="12.6640625" style="136" customWidth="1"/>
    <col min="15111" max="15111" width="0.33203125" style="136" customWidth="1"/>
    <col min="15112" max="15112" width="12.6640625" style="136" customWidth="1"/>
    <col min="15113" max="15113" width="0.33203125" style="136" customWidth="1"/>
    <col min="15114" max="15114" width="12.6640625" style="136" customWidth="1"/>
    <col min="15115" max="15115" width="0.33203125" style="136" customWidth="1"/>
    <col min="15116" max="15116" width="2.5546875" style="136" bestFit="1" customWidth="1"/>
    <col min="15117" max="15117" width="0.33203125" style="136" customWidth="1"/>
    <col min="15118" max="15118" width="14.6640625" style="136" customWidth="1"/>
    <col min="15119" max="15119" width="0.33203125" style="136" customWidth="1"/>
    <col min="15120" max="15120" width="9.88671875" style="136" bestFit="1" customWidth="1"/>
    <col min="15121" max="15121" width="0.33203125" style="136" customWidth="1"/>
    <col min="15122" max="15122" width="2.5546875" style="136" bestFit="1" customWidth="1"/>
    <col min="15123" max="15123" width="0.33203125" style="136" customWidth="1"/>
    <col min="15124" max="15124" width="14" style="136" bestFit="1" customWidth="1"/>
    <col min="15125" max="15125" width="3.6640625" style="136" customWidth="1"/>
    <col min="15126" max="15149" width="8.6640625" style="136" customWidth="1"/>
    <col min="15150" max="15360" width="8.88671875" style="136"/>
    <col min="15361" max="15361" width="3.6640625" style="136" customWidth="1"/>
    <col min="15362" max="15362" width="6.6640625" style="136" customWidth="1"/>
    <col min="15363" max="15363" width="0.33203125" style="136" customWidth="1"/>
    <col min="15364" max="15364" width="15.88671875" style="136" customWidth="1"/>
    <col min="15365" max="15365" width="0.33203125" style="136" customWidth="1"/>
    <col min="15366" max="15366" width="12.6640625" style="136" customWidth="1"/>
    <col min="15367" max="15367" width="0.33203125" style="136" customWidth="1"/>
    <col min="15368" max="15368" width="12.6640625" style="136" customWidth="1"/>
    <col min="15369" max="15369" width="0.33203125" style="136" customWidth="1"/>
    <col min="15370" max="15370" width="12.6640625" style="136" customWidth="1"/>
    <col min="15371" max="15371" width="0.33203125" style="136" customWidth="1"/>
    <col min="15372" max="15372" width="2.5546875" style="136" bestFit="1" customWidth="1"/>
    <col min="15373" max="15373" width="0.33203125" style="136" customWidth="1"/>
    <col min="15374" max="15374" width="14.6640625" style="136" customWidth="1"/>
    <col min="15375" max="15375" width="0.33203125" style="136" customWidth="1"/>
    <col min="15376" max="15376" width="9.88671875" style="136" bestFit="1" customWidth="1"/>
    <col min="15377" max="15377" width="0.33203125" style="136" customWidth="1"/>
    <col min="15378" max="15378" width="2.5546875" style="136" bestFit="1" customWidth="1"/>
    <col min="15379" max="15379" width="0.33203125" style="136" customWidth="1"/>
    <col min="15380" max="15380" width="14" style="136" bestFit="1" customWidth="1"/>
    <col min="15381" max="15381" width="3.6640625" style="136" customWidth="1"/>
    <col min="15382" max="15405" width="8.6640625" style="136" customWidth="1"/>
    <col min="15406" max="15616" width="8.88671875" style="136"/>
    <col min="15617" max="15617" width="3.6640625" style="136" customWidth="1"/>
    <col min="15618" max="15618" width="6.6640625" style="136" customWidth="1"/>
    <col min="15619" max="15619" width="0.33203125" style="136" customWidth="1"/>
    <col min="15620" max="15620" width="15.88671875" style="136" customWidth="1"/>
    <col min="15621" max="15621" width="0.33203125" style="136" customWidth="1"/>
    <col min="15622" max="15622" width="12.6640625" style="136" customWidth="1"/>
    <col min="15623" max="15623" width="0.33203125" style="136" customWidth="1"/>
    <col min="15624" max="15624" width="12.6640625" style="136" customWidth="1"/>
    <col min="15625" max="15625" width="0.33203125" style="136" customWidth="1"/>
    <col min="15626" max="15626" width="12.6640625" style="136" customWidth="1"/>
    <col min="15627" max="15627" width="0.33203125" style="136" customWidth="1"/>
    <col min="15628" max="15628" width="2.5546875" style="136" bestFit="1" customWidth="1"/>
    <col min="15629" max="15629" width="0.33203125" style="136" customWidth="1"/>
    <col min="15630" max="15630" width="14.6640625" style="136" customWidth="1"/>
    <col min="15631" max="15631" width="0.33203125" style="136" customWidth="1"/>
    <col min="15632" max="15632" width="9.88671875" style="136" bestFit="1" customWidth="1"/>
    <col min="15633" max="15633" width="0.33203125" style="136" customWidth="1"/>
    <col min="15634" max="15634" width="2.5546875" style="136" bestFit="1" customWidth="1"/>
    <col min="15635" max="15635" width="0.33203125" style="136" customWidth="1"/>
    <col min="15636" max="15636" width="14" style="136" bestFit="1" customWidth="1"/>
    <col min="15637" max="15637" width="3.6640625" style="136" customWidth="1"/>
    <col min="15638" max="15661" width="8.6640625" style="136" customWidth="1"/>
    <col min="15662" max="15872" width="8.88671875" style="136"/>
    <col min="15873" max="15873" width="3.6640625" style="136" customWidth="1"/>
    <col min="15874" max="15874" width="6.6640625" style="136" customWidth="1"/>
    <col min="15875" max="15875" width="0.33203125" style="136" customWidth="1"/>
    <col min="15876" max="15876" width="15.88671875" style="136" customWidth="1"/>
    <col min="15877" max="15877" width="0.33203125" style="136" customWidth="1"/>
    <col min="15878" max="15878" width="12.6640625" style="136" customWidth="1"/>
    <col min="15879" max="15879" width="0.33203125" style="136" customWidth="1"/>
    <col min="15880" max="15880" width="12.6640625" style="136" customWidth="1"/>
    <col min="15881" max="15881" width="0.33203125" style="136" customWidth="1"/>
    <col min="15882" max="15882" width="12.6640625" style="136" customWidth="1"/>
    <col min="15883" max="15883" width="0.33203125" style="136" customWidth="1"/>
    <col min="15884" max="15884" width="2.5546875" style="136" bestFit="1" customWidth="1"/>
    <col min="15885" max="15885" width="0.33203125" style="136" customWidth="1"/>
    <col min="15886" max="15886" width="14.6640625" style="136" customWidth="1"/>
    <col min="15887" max="15887" width="0.33203125" style="136" customWidth="1"/>
    <col min="15888" max="15888" width="9.88671875" style="136" bestFit="1" customWidth="1"/>
    <col min="15889" max="15889" width="0.33203125" style="136" customWidth="1"/>
    <col min="15890" max="15890" width="2.5546875" style="136" bestFit="1" customWidth="1"/>
    <col min="15891" max="15891" width="0.33203125" style="136" customWidth="1"/>
    <col min="15892" max="15892" width="14" style="136" bestFit="1" customWidth="1"/>
    <col min="15893" max="15893" width="3.6640625" style="136" customWidth="1"/>
    <col min="15894" max="15917" width="8.6640625" style="136" customWidth="1"/>
    <col min="15918" max="16128" width="8.88671875" style="136"/>
    <col min="16129" max="16129" width="3.6640625" style="136" customWidth="1"/>
    <col min="16130" max="16130" width="6.6640625" style="136" customWidth="1"/>
    <col min="16131" max="16131" width="0.33203125" style="136" customWidth="1"/>
    <col min="16132" max="16132" width="15.88671875" style="136" customWidth="1"/>
    <col min="16133" max="16133" width="0.33203125" style="136" customWidth="1"/>
    <col min="16134" max="16134" width="12.6640625" style="136" customWidth="1"/>
    <col min="16135" max="16135" width="0.33203125" style="136" customWidth="1"/>
    <col min="16136" max="16136" width="12.6640625" style="136" customWidth="1"/>
    <col min="16137" max="16137" width="0.33203125" style="136" customWidth="1"/>
    <col min="16138" max="16138" width="12.6640625" style="136" customWidth="1"/>
    <col min="16139" max="16139" width="0.33203125" style="136" customWidth="1"/>
    <col min="16140" max="16140" width="2.5546875" style="136" bestFit="1" customWidth="1"/>
    <col min="16141" max="16141" width="0.33203125" style="136" customWidth="1"/>
    <col min="16142" max="16142" width="14.6640625" style="136" customWidth="1"/>
    <col min="16143" max="16143" width="0.33203125" style="136" customWidth="1"/>
    <col min="16144" max="16144" width="9.88671875" style="136" bestFit="1" customWidth="1"/>
    <col min="16145" max="16145" width="0.33203125" style="136" customWidth="1"/>
    <col min="16146" max="16146" width="2.5546875" style="136" bestFit="1" customWidth="1"/>
    <col min="16147" max="16147" width="0.33203125" style="136" customWidth="1"/>
    <col min="16148" max="16148" width="14" style="136" bestFit="1" customWidth="1"/>
    <col min="16149" max="16149" width="3.6640625" style="136" customWidth="1"/>
    <col min="16150" max="16173" width="8.6640625" style="136" customWidth="1"/>
    <col min="16174" max="16384" width="8.88671875" style="136"/>
  </cols>
  <sheetData>
    <row r="2" spans="2:42" x14ac:dyDescent="0.25">
      <c r="T2" s="136" t="s">
        <v>39</v>
      </c>
    </row>
    <row r="4" spans="2:42" x14ac:dyDescent="0.25">
      <c r="B4" s="267" t="s">
        <v>40</v>
      </c>
      <c r="C4" s="267"/>
      <c r="D4" s="267"/>
      <c r="E4" s="267"/>
      <c r="F4" s="267"/>
      <c r="G4" s="267"/>
      <c r="H4" s="267"/>
      <c r="I4" s="267"/>
      <c r="J4" s="267"/>
      <c r="K4" s="267"/>
      <c r="L4" s="267"/>
      <c r="M4" s="267"/>
      <c r="N4" s="267"/>
      <c r="O4" s="267"/>
      <c r="P4" s="267"/>
      <c r="Q4" s="267"/>
      <c r="R4" s="267"/>
      <c r="S4" s="267"/>
      <c r="T4" s="267"/>
      <c r="AB4" s="139"/>
      <c r="AC4" s="137"/>
    </row>
    <row r="5" spans="2:42" x14ac:dyDescent="0.25">
      <c r="B5" s="268" t="s">
        <v>41</v>
      </c>
      <c r="C5" s="268"/>
      <c r="D5" s="268"/>
      <c r="E5" s="268"/>
      <c r="F5" s="268"/>
      <c r="G5" s="268"/>
      <c r="H5" s="268"/>
      <c r="I5" s="268"/>
      <c r="J5" s="268"/>
      <c r="K5" s="268"/>
      <c r="L5" s="268"/>
      <c r="M5" s="268"/>
      <c r="N5" s="268"/>
      <c r="O5" s="268"/>
      <c r="P5" s="268"/>
      <c r="Q5" s="268"/>
      <c r="R5" s="268"/>
      <c r="S5" s="268"/>
      <c r="T5" s="268"/>
      <c r="AB5" s="139"/>
      <c r="AC5" s="137"/>
    </row>
    <row r="6" spans="2:42" x14ac:dyDescent="0.25">
      <c r="B6" s="268" t="s">
        <v>42</v>
      </c>
      <c r="C6" s="268"/>
      <c r="D6" s="268"/>
      <c r="E6" s="268"/>
      <c r="F6" s="268"/>
      <c r="G6" s="268"/>
      <c r="H6" s="268"/>
      <c r="I6" s="268"/>
      <c r="J6" s="268"/>
      <c r="K6" s="268"/>
      <c r="L6" s="268"/>
      <c r="M6" s="268"/>
      <c r="N6" s="268"/>
      <c r="O6" s="268"/>
      <c r="P6" s="268"/>
      <c r="Q6" s="268"/>
      <c r="R6" s="268"/>
      <c r="S6" s="268"/>
      <c r="T6" s="268"/>
      <c r="AC6" s="137"/>
    </row>
    <row r="7" spans="2:42" x14ac:dyDescent="0.25">
      <c r="F7" s="140"/>
      <c r="G7" s="141"/>
      <c r="H7" s="142"/>
      <c r="J7" s="143"/>
      <c r="AA7" s="144"/>
      <c r="AB7" s="145"/>
      <c r="AC7" s="146"/>
      <c r="AE7" s="147"/>
    </row>
    <row r="8" spans="2:42" x14ac:dyDescent="0.25">
      <c r="B8" s="269" t="s">
        <v>118</v>
      </c>
      <c r="C8" s="269"/>
      <c r="D8" s="269"/>
      <c r="E8" s="269"/>
      <c r="F8" s="269"/>
      <c r="G8" s="269"/>
      <c r="H8" s="269"/>
      <c r="I8" s="269"/>
      <c r="J8" s="269"/>
      <c r="K8" s="269"/>
      <c r="L8" s="269"/>
      <c r="M8" s="269"/>
      <c r="N8" s="269"/>
      <c r="O8" s="269"/>
      <c r="P8" s="269"/>
      <c r="Q8" s="269"/>
      <c r="R8" s="269"/>
      <c r="S8" s="269"/>
      <c r="T8" s="269"/>
      <c r="AC8" s="148"/>
    </row>
    <row r="9" spans="2:42" ht="13.8" thickBot="1" x14ac:dyDescent="0.3"/>
    <row r="10" spans="2:42" ht="30" customHeight="1" thickBot="1" x14ac:dyDescent="0.3">
      <c r="B10" s="149" t="s">
        <v>43</v>
      </c>
      <c r="C10" s="150"/>
      <c r="D10" s="151" t="s">
        <v>44</v>
      </c>
      <c r="E10" s="150"/>
      <c r="F10" s="151" t="s">
        <v>45</v>
      </c>
      <c r="G10" s="150"/>
      <c r="H10" s="151" t="s">
        <v>46</v>
      </c>
      <c r="I10" s="150"/>
      <c r="J10" s="152" t="s">
        <v>47</v>
      </c>
      <c r="K10" s="153"/>
      <c r="L10" s="151"/>
      <c r="M10" s="150"/>
      <c r="N10" s="152" t="s">
        <v>48</v>
      </c>
      <c r="O10" s="153"/>
      <c r="P10" s="151" t="s">
        <v>49</v>
      </c>
      <c r="Q10" s="150"/>
      <c r="R10" s="151"/>
      <c r="S10" s="150"/>
      <c r="T10" s="154" t="s">
        <v>102</v>
      </c>
      <c r="U10" s="155"/>
      <c r="W10" s="156"/>
      <c r="X10" s="156"/>
      <c r="Y10" s="156"/>
      <c r="Z10" s="156"/>
      <c r="AA10" s="156"/>
      <c r="AB10" s="156"/>
      <c r="AC10" s="156"/>
      <c r="AD10" s="156"/>
      <c r="AE10" s="157"/>
      <c r="AF10" s="157"/>
      <c r="AG10" s="156"/>
      <c r="AH10" s="156"/>
      <c r="AI10" s="157"/>
      <c r="AJ10" s="157"/>
      <c r="AK10" s="156"/>
      <c r="AL10" s="156"/>
      <c r="AM10" s="156"/>
      <c r="AN10" s="156"/>
      <c r="AO10" s="156"/>
      <c r="AP10" s="156"/>
    </row>
    <row r="11" spans="2:42" ht="30" customHeight="1" thickBot="1" x14ac:dyDescent="0.3">
      <c r="B11" s="158"/>
      <c r="C11" s="159"/>
      <c r="D11" s="160"/>
      <c r="E11" s="159"/>
      <c r="F11" s="161" t="s">
        <v>99</v>
      </c>
      <c r="G11" s="159"/>
      <c r="H11" s="160"/>
      <c r="I11" s="159"/>
      <c r="J11" s="162"/>
      <c r="K11" s="163"/>
      <c r="L11" s="160"/>
      <c r="M11" s="159"/>
      <c r="N11" s="162"/>
      <c r="O11" s="163"/>
      <c r="P11" s="160"/>
      <c r="Q11" s="159"/>
      <c r="R11" s="160"/>
      <c r="S11" s="159"/>
      <c r="T11" s="164"/>
      <c r="U11" s="155"/>
      <c r="W11" s="156"/>
      <c r="X11" s="156"/>
      <c r="Y11" s="156"/>
      <c r="Z11" s="156"/>
      <c r="AA11" s="156"/>
      <c r="AB11" s="156"/>
      <c r="AC11" s="156"/>
      <c r="AD11" s="156"/>
      <c r="AE11" s="157"/>
      <c r="AF11" s="157"/>
      <c r="AG11" s="156"/>
      <c r="AH11" s="156"/>
      <c r="AI11" s="157"/>
      <c r="AJ11" s="157"/>
      <c r="AK11" s="156"/>
      <c r="AL11" s="156"/>
      <c r="AM11" s="156"/>
      <c r="AN11" s="156"/>
      <c r="AO11" s="156"/>
      <c r="AP11" s="156"/>
    </row>
    <row r="12" spans="2:42" x14ac:dyDescent="0.25">
      <c r="B12" s="165"/>
      <c r="C12" s="166"/>
      <c r="D12" s="167"/>
      <c r="E12" s="168"/>
      <c r="F12" s="167"/>
      <c r="G12" s="168"/>
      <c r="H12" s="167"/>
      <c r="I12" s="168"/>
      <c r="J12" s="167"/>
      <c r="K12" s="168"/>
      <c r="L12" s="167"/>
      <c r="M12" s="168"/>
      <c r="N12" s="167"/>
      <c r="O12" s="168"/>
      <c r="P12" s="167"/>
      <c r="Q12" s="168"/>
      <c r="R12" s="167"/>
      <c r="S12" s="168"/>
      <c r="T12" s="169"/>
    </row>
    <row r="13" spans="2:42" x14ac:dyDescent="0.25">
      <c r="B13" s="170">
        <v>1</v>
      </c>
      <c r="C13" s="171"/>
      <c r="D13" s="172" t="s">
        <v>52</v>
      </c>
      <c r="E13" s="173"/>
      <c r="F13" s="174">
        <v>63595049</v>
      </c>
      <c r="G13" s="175"/>
      <c r="H13" s="176">
        <f>F13/$F$19</f>
        <v>0.26392426978317657</v>
      </c>
      <c r="I13" s="177"/>
      <c r="J13" s="178">
        <v>2.2599000000000001E-2</v>
      </c>
      <c r="K13" s="177"/>
      <c r="L13" s="172"/>
      <c r="M13" s="173"/>
      <c r="N13" s="179">
        <f>ROUND(H13*J13,6)</f>
        <v>5.9639999999999997E-3</v>
      </c>
      <c r="O13" s="177"/>
      <c r="P13" s="172"/>
      <c r="Q13" s="173"/>
      <c r="R13" s="172"/>
      <c r="S13" s="173"/>
      <c r="T13" s="180">
        <f>+N13</f>
        <v>5.9639999999999997E-3</v>
      </c>
      <c r="W13" s="181"/>
      <c r="X13" s="181"/>
      <c r="AA13" s="182"/>
      <c r="AB13" s="183"/>
      <c r="AC13" s="184"/>
      <c r="AD13" s="184"/>
      <c r="AE13" s="185"/>
      <c r="AF13" s="184"/>
      <c r="AI13" s="185"/>
      <c r="AJ13" s="184"/>
      <c r="AO13" s="184"/>
    </row>
    <row r="14" spans="2:42" x14ac:dyDescent="0.25">
      <c r="B14" s="170">
        <f>+B13+1</f>
        <v>2</v>
      </c>
      <c r="C14" s="171"/>
      <c r="D14" s="172" t="s">
        <v>53</v>
      </c>
      <c r="E14" s="173"/>
      <c r="F14" s="174">
        <v>82119103</v>
      </c>
      <c r="G14" s="175"/>
      <c r="H14" s="176">
        <f>F14/$F$19</f>
        <v>0.34080049682050662</v>
      </c>
      <c r="I14" s="177"/>
      <c r="J14" s="178">
        <v>4.5370000000000002E-3</v>
      </c>
      <c r="K14" s="177"/>
      <c r="L14" s="172"/>
      <c r="M14" s="173"/>
      <c r="N14" s="179">
        <f>ROUND(H14*J14,6)</f>
        <v>1.5460000000000001E-3</v>
      </c>
      <c r="O14" s="177"/>
      <c r="P14" s="172"/>
      <c r="Q14" s="173"/>
      <c r="R14" s="172"/>
      <c r="S14" s="173"/>
      <c r="T14" s="180">
        <f>+N14</f>
        <v>1.5460000000000001E-3</v>
      </c>
      <c r="W14" s="181"/>
      <c r="X14" s="181"/>
      <c r="AA14" s="182"/>
      <c r="AB14" s="183"/>
      <c r="AC14" s="184"/>
      <c r="AD14" s="184"/>
      <c r="AE14" s="185"/>
      <c r="AF14" s="184"/>
      <c r="AI14" s="185"/>
      <c r="AJ14" s="184"/>
      <c r="AO14" s="184"/>
    </row>
    <row r="15" spans="2:42" ht="26.4" x14ac:dyDescent="0.25">
      <c r="B15" s="170">
        <f>+B14+1</f>
        <v>3</v>
      </c>
      <c r="C15" s="171"/>
      <c r="D15" s="186" t="s">
        <v>54</v>
      </c>
      <c r="E15" s="173">
        <v>0</v>
      </c>
      <c r="F15" s="174">
        <v>0</v>
      </c>
      <c r="G15" s="175"/>
      <c r="H15" s="176">
        <v>0</v>
      </c>
      <c r="I15" s="177"/>
      <c r="J15" s="178">
        <v>1.242E-2</v>
      </c>
      <c r="K15" s="177"/>
      <c r="L15" s="172"/>
      <c r="M15" s="173"/>
      <c r="N15" s="179">
        <f>ROUND(H15*J15,6)</f>
        <v>0</v>
      </c>
      <c r="O15" s="177"/>
      <c r="P15" s="172"/>
      <c r="Q15" s="173"/>
      <c r="R15" s="172"/>
      <c r="S15" s="173"/>
      <c r="T15" s="180">
        <f>+N15</f>
        <v>0</v>
      </c>
      <c r="W15" s="181"/>
      <c r="X15" s="181"/>
      <c r="AA15" s="182"/>
      <c r="AB15" s="183"/>
      <c r="AC15" s="184"/>
      <c r="AD15" s="184"/>
      <c r="AE15" s="185"/>
      <c r="AF15" s="184"/>
      <c r="AI15" s="185"/>
      <c r="AJ15" s="184"/>
      <c r="AO15" s="184"/>
    </row>
    <row r="16" spans="2:42" x14ac:dyDescent="0.25">
      <c r="B16" s="170">
        <f>+B15+1</f>
        <v>4</v>
      </c>
      <c r="C16" s="171"/>
      <c r="D16" s="187" t="s">
        <v>55</v>
      </c>
      <c r="E16" s="188"/>
      <c r="F16" s="174"/>
      <c r="G16" s="175"/>
      <c r="H16" s="176">
        <f>F16/$F$19</f>
        <v>0</v>
      </c>
      <c r="I16" s="177"/>
      <c r="J16" s="189"/>
      <c r="K16" s="177"/>
      <c r="L16" s="172"/>
      <c r="M16" s="173"/>
      <c r="N16" s="176"/>
      <c r="O16" s="177"/>
      <c r="P16" s="172"/>
      <c r="Q16" s="173"/>
      <c r="R16" s="172"/>
      <c r="S16" s="173"/>
      <c r="T16" s="180"/>
      <c r="W16" s="181"/>
      <c r="X16" s="181"/>
      <c r="Y16" s="137"/>
      <c r="Z16" s="137"/>
      <c r="AA16" s="182"/>
      <c r="AB16" s="183"/>
      <c r="AC16" s="184"/>
      <c r="AD16" s="184"/>
      <c r="AE16" s="184"/>
      <c r="AF16" s="184"/>
      <c r="AI16" s="184"/>
      <c r="AJ16" s="184"/>
      <c r="AO16" s="184"/>
    </row>
    <row r="17" spans="2:41" x14ac:dyDescent="0.25">
      <c r="B17" s="170">
        <f>+B16+1</f>
        <v>5</v>
      </c>
      <c r="C17" s="171"/>
      <c r="D17" s="172" t="s">
        <v>56</v>
      </c>
      <c r="E17" s="173"/>
      <c r="F17" s="174">
        <v>95245306</v>
      </c>
      <c r="G17" s="175"/>
      <c r="H17" s="176">
        <f>F17/$F$19</f>
        <v>0.39527523339631682</v>
      </c>
      <c r="I17" s="177"/>
      <c r="J17" s="190">
        <v>0.1216</v>
      </c>
      <c r="K17" s="177"/>
      <c r="L17" s="191" t="s">
        <v>57</v>
      </c>
      <c r="M17" s="192"/>
      <c r="N17" s="179">
        <f>ROUND(H17*J17,6)</f>
        <v>4.8064999999999997E-2</v>
      </c>
      <c r="O17" s="177"/>
      <c r="P17" s="193">
        <f>+P36</f>
        <v>1.6542597187758477</v>
      </c>
      <c r="Q17" s="177"/>
      <c r="R17" s="191" t="s">
        <v>58</v>
      </c>
      <c r="S17" s="192"/>
      <c r="T17" s="180">
        <f>ROUND(N17*P17,6)</f>
        <v>7.9511999999999999E-2</v>
      </c>
      <c r="W17" s="181"/>
      <c r="X17" s="181"/>
      <c r="AA17" s="182"/>
      <c r="AB17" s="183"/>
      <c r="AC17" s="184"/>
      <c r="AD17" s="184"/>
      <c r="AE17" s="184"/>
      <c r="AF17" s="184"/>
      <c r="AG17" s="194"/>
      <c r="AH17" s="194"/>
      <c r="AI17" s="185"/>
      <c r="AJ17" s="184"/>
      <c r="AK17" s="184"/>
      <c r="AL17" s="184"/>
      <c r="AM17" s="194"/>
      <c r="AN17" s="194"/>
      <c r="AO17" s="184"/>
    </row>
    <row r="18" spans="2:41" x14ac:dyDescent="0.25">
      <c r="B18" s="170"/>
      <c r="C18" s="171"/>
      <c r="D18" s="172"/>
      <c r="E18" s="173"/>
      <c r="F18" s="195" t="s">
        <v>59</v>
      </c>
      <c r="G18" s="196"/>
      <c r="H18" s="197" t="s">
        <v>59</v>
      </c>
      <c r="I18" s="196"/>
      <c r="J18" s="193"/>
      <c r="K18" s="177"/>
      <c r="L18" s="172"/>
      <c r="M18" s="173"/>
      <c r="N18" s="197" t="s">
        <v>59</v>
      </c>
      <c r="O18" s="196"/>
      <c r="P18" s="172"/>
      <c r="Q18" s="173"/>
      <c r="R18" s="172"/>
      <c r="S18" s="173"/>
      <c r="T18" s="198" t="s">
        <v>59</v>
      </c>
      <c r="W18" s="181"/>
      <c r="X18" s="181"/>
      <c r="AA18" s="199"/>
      <c r="AB18" s="199"/>
      <c r="AC18" s="199"/>
      <c r="AD18" s="199"/>
      <c r="AE18" s="184"/>
      <c r="AF18" s="184"/>
      <c r="AI18" s="199"/>
      <c r="AJ18" s="199"/>
      <c r="AO18" s="199"/>
    </row>
    <row r="19" spans="2:41" x14ac:dyDescent="0.25">
      <c r="B19" s="170">
        <f>+B17+1</f>
        <v>6</v>
      </c>
      <c r="C19" s="171"/>
      <c r="D19" s="187" t="s">
        <v>60</v>
      </c>
      <c r="E19" s="173"/>
      <c r="F19" s="200">
        <f>SUM(F13:F17)</f>
        <v>240959458</v>
      </c>
      <c r="G19" s="175"/>
      <c r="H19" s="176">
        <f>SUM(H13:H17)</f>
        <v>1</v>
      </c>
      <c r="I19" s="177"/>
      <c r="J19" s="193"/>
      <c r="K19" s="177"/>
      <c r="L19" s="172"/>
      <c r="M19" s="173"/>
      <c r="N19" s="176">
        <f>SUM(N13:N18)</f>
        <v>5.5574999999999999E-2</v>
      </c>
      <c r="O19" s="177"/>
      <c r="P19" s="172"/>
      <c r="Q19" s="173"/>
      <c r="R19" s="172"/>
      <c r="S19" s="173"/>
      <c r="T19" s="180">
        <f>SUM(T13:T18)</f>
        <v>8.7022000000000002E-2</v>
      </c>
      <c r="W19" s="181"/>
      <c r="X19" s="181"/>
      <c r="Y19" s="137"/>
      <c r="AA19" s="201"/>
      <c r="AB19" s="183"/>
      <c r="AC19" s="184"/>
      <c r="AD19" s="184"/>
      <c r="AE19" s="184"/>
      <c r="AF19" s="184"/>
      <c r="AI19" s="184"/>
      <c r="AJ19" s="184"/>
      <c r="AO19" s="184"/>
    </row>
    <row r="20" spans="2:41" x14ac:dyDescent="0.25">
      <c r="B20" s="170"/>
      <c r="C20" s="171"/>
      <c r="D20" s="172"/>
      <c r="E20" s="173"/>
      <c r="F20" s="195" t="s">
        <v>61</v>
      </c>
      <c r="G20" s="196"/>
      <c r="H20" s="195" t="s">
        <v>61</v>
      </c>
      <c r="I20" s="196"/>
      <c r="J20" s="172"/>
      <c r="K20" s="173"/>
      <c r="L20" s="172"/>
      <c r="M20" s="173"/>
      <c r="N20" s="197" t="s">
        <v>61</v>
      </c>
      <c r="O20" s="196"/>
      <c r="P20" s="172"/>
      <c r="Q20" s="173"/>
      <c r="R20" s="172"/>
      <c r="S20" s="173"/>
      <c r="T20" s="198" t="s">
        <v>61</v>
      </c>
      <c r="W20" s="181"/>
      <c r="X20" s="181"/>
      <c r="AA20" s="199"/>
      <c r="AB20" s="199"/>
      <c r="AC20" s="199"/>
      <c r="AD20" s="199"/>
      <c r="AI20" s="199"/>
      <c r="AJ20" s="199"/>
      <c r="AO20" s="199"/>
    </row>
    <row r="21" spans="2:41" ht="13.8" thickBot="1" x14ac:dyDescent="0.3">
      <c r="B21" s="202"/>
      <c r="C21" s="203"/>
      <c r="D21" s="204"/>
      <c r="E21" s="205"/>
      <c r="F21" s="204"/>
      <c r="G21" s="205"/>
      <c r="H21" s="204"/>
      <c r="I21" s="205"/>
      <c r="J21" s="204"/>
      <c r="K21" s="205"/>
      <c r="L21" s="204"/>
      <c r="M21" s="205"/>
      <c r="N21" s="204"/>
      <c r="O21" s="205"/>
      <c r="P21" s="204"/>
      <c r="Q21" s="205"/>
      <c r="R21" s="204"/>
      <c r="S21" s="205"/>
      <c r="T21" s="206"/>
      <c r="W21" s="181"/>
      <c r="X21" s="181"/>
    </row>
    <row r="22" spans="2:41" x14ac:dyDescent="0.25">
      <c r="B22" s="207"/>
      <c r="C22" s="208"/>
      <c r="D22" s="167"/>
      <c r="E22" s="167"/>
      <c r="F22" s="167"/>
      <c r="G22" s="167"/>
      <c r="H22" s="167"/>
      <c r="I22" s="167"/>
      <c r="J22" s="167"/>
      <c r="K22" s="167"/>
      <c r="L22" s="167"/>
      <c r="M22" s="167"/>
      <c r="N22" s="167"/>
      <c r="O22" s="168"/>
      <c r="P22" s="167"/>
      <c r="Q22" s="168"/>
      <c r="R22" s="167"/>
      <c r="S22" s="167"/>
      <c r="T22" s="169"/>
      <c r="W22" s="181"/>
      <c r="X22" s="181"/>
    </row>
    <row r="23" spans="2:41" x14ac:dyDescent="0.25">
      <c r="B23" s="209"/>
      <c r="C23" s="210"/>
      <c r="D23" s="172" t="s">
        <v>62</v>
      </c>
      <c r="E23" s="172"/>
      <c r="F23" s="172"/>
      <c r="G23" s="172"/>
      <c r="H23" s="172"/>
      <c r="I23" s="172"/>
      <c r="J23" s="172"/>
      <c r="K23" s="172"/>
      <c r="L23" s="172"/>
      <c r="M23" s="172"/>
      <c r="N23" s="172"/>
      <c r="O23" s="173"/>
      <c r="P23" s="211"/>
      <c r="Q23" s="173"/>
      <c r="R23" s="172"/>
      <c r="S23" s="172"/>
      <c r="T23" s="212"/>
      <c r="W23" s="181"/>
      <c r="X23" s="181"/>
      <c r="AK23" s="213"/>
    </row>
    <row r="24" spans="2:41" x14ac:dyDescent="0.25">
      <c r="B24" s="209" t="s">
        <v>57</v>
      </c>
      <c r="C24" s="210"/>
      <c r="D24" s="172" t="s">
        <v>63</v>
      </c>
      <c r="E24" s="172"/>
      <c r="F24" s="172"/>
      <c r="G24" s="172"/>
      <c r="H24" s="172"/>
      <c r="I24" s="172"/>
      <c r="J24" s="172"/>
      <c r="K24" s="172"/>
      <c r="L24" s="172"/>
      <c r="M24" s="172"/>
      <c r="N24" s="172"/>
      <c r="O24" s="173"/>
      <c r="P24" s="172"/>
      <c r="Q24" s="173"/>
      <c r="R24" s="172"/>
      <c r="S24" s="172"/>
      <c r="T24" s="212"/>
      <c r="W24" s="181"/>
      <c r="X24" s="181"/>
    </row>
    <row r="25" spans="2:41" x14ac:dyDescent="0.25">
      <c r="B25" s="170"/>
      <c r="C25" s="210"/>
      <c r="D25" s="172"/>
      <c r="E25" s="172"/>
      <c r="F25" s="172"/>
      <c r="G25" s="172"/>
      <c r="H25" s="172"/>
      <c r="I25" s="172"/>
      <c r="J25" s="172"/>
      <c r="K25" s="172"/>
      <c r="L25" s="172"/>
      <c r="M25" s="172"/>
      <c r="N25" s="172"/>
      <c r="O25" s="173"/>
      <c r="P25" s="172"/>
      <c r="Q25" s="173"/>
      <c r="R25" s="172"/>
      <c r="S25" s="172"/>
      <c r="T25" s="212"/>
      <c r="W25" s="181"/>
      <c r="X25" s="181"/>
    </row>
    <row r="26" spans="2:41" x14ac:dyDescent="0.25">
      <c r="B26" s="209" t="s">
        <v>58</v>
      </c>
      <c r="C26" s="210"/>
      <c r="D26" s="172" t="s">
        <v>64</v>
      </c>
      <c r="E26" s="172"/>
      <c r="F26" s="172"/>
      <c r="G26" s="172"/>
      <c r="H26" s="172"/>
      <c r="I26" s="172"/>
      <c r="J26" s="172"/>
      <c r="K26" s="172"/>
      <c r="L26" s="172"/>
      <c r="M26" s="172"/>
      <c r="N26" s="172"/>
      <c r="O26" s="173"/>
      <c r="P26" s="172"/>
      <c r="Q26" s="173"/>
      <c r="R26" s="172"/>
      <c r="S26" s="172"/>
      <c r="T26" s="212"/>
      <c r="W26" s="181"/>
      <c r="X26" s="181"/>
    </row>
    <row r="27" spans="2:41" x14ac:dyDescent="0.25">
      <c r="B27" s="170"/>
      <c r="C27" s="210"/>
      <c r="D27" s="172"/>
      <c r="E27" s="172"/>
      <c r="F27" s="172"/>
      <c r="G27" s="172"/>
      <c r="H27" s="172"/>
      <c r="I27" s="172"/>
      <c r="J27" s="172"/>
      <c r="K27" s="172"/>
      <c r="L27" s="172"/>
      <c r="M27" s="172"/>
      <c r="N27" s="172"/>
      <c r="O27" s="173"/>
      <c r="P27" s="172"/>
      <c r="Q27" s="173"/>
      <c r="R27" s="172"/>
      <c r="S27" s="172"/>
      <c r="T27" s="212"/>
      <c r="W27" s="181"/>
      <c r="X27" s="181"/>
    </row>
    <row r="28" spans="2:41" x14ac:dyDescent="0.25">
      <c r="B28" s="170">
        <v>1</v>
      </c>
      <c r="C28" s="210"/>
      <c r="D28" s="172" t="s">
        <v>65</v>
      </c>
      <c r="E28" s="172"/>
      <c r="F28" s="172"/>
      <c r="G28" s="172"/>
      <c r="H28" s="172"/>
      <c r="I28" s="172"/>
      <c r="J28" s="172"/>
      <c r="K28" s="172"/>
      <c r="L28" s="172"/>
      <c r="M28" s="172"/>
      <c r="N28" s="172"/>
      <c r="O28" s="173"/>
      <c r="P28" s="214">
        <v>100</v>
      </c>
      <c r="Q28" s="173"/>
      <c r="R28" s="172"/>
      <c r="S28" s="172"/>
      <c r="T28" s="212"/>
      <c r="W28" s="181"/>
      <c r="X28" s="181"/>
      <c r="AK28" s="215"/>
    </row>
    <row r="29" spans="2:41" x14ac:dyDescent="0.25">
      <c r="B29" s="170">
        <f>+B28+1</f>
        <v>2</v>
      </c>
      <c r="C29" s="210"/>
      <c r="D29" s="216" t="s">
        <v>66</v>
      </c>
      <c r="E29" s="172"/>
      <c r="F29" s="172"/>
      <c r="G29" s="172"/>
      <c r="H29" s="172"/>
      <c r="I29" s="172"/>
      <c r="J29" s="172"/>
      <c r="K29" s="172"/>
      <c r="L29" s="172"/>
      <c r="M29" s="172"/>
      <c r="N29" s="172"/>
      <c r="O29" s="173"/>
      <c r="P29" s="172"/>
      <c r="Q29" s="173"/>
      <c r="R29" s="172"/>
      <c r="S29" s="172"/>
      <c r="T29" s="212"/>
      <c r="W29" s="181"/>
      <c r="X29" s="181"/>
    </row>
    <row r="30" spans="2:41" x14ac:dyDescent="0.25">
      <c r="B30" s="170">
        <f t="shared" ref="B30:B36" si="0">+B29+1</f>
        <v>3</v>
      </c>
      <c r="C30" s="210"/>
      <c r="D30" s="216" t="s">
        <v>87</v>
      </c>
      <c r="E30" s="172"/>
      <c r="F30" s="172"/>
      <c r="G30" s="172"/>
      <c r="H30" s="172"/>
      <c r="I30" s="172"/>
      <c r="J30" s="172"/>
      <c r="K30" s="172"/>
      <c r="L30" s="172"/>
      <c r="M30" s="172"/>
      <c r="N30" s="172"/>
      <c r="O30" s="173"/>
      <c r="P30" s="217">
        <v>7</v>
      </c>
      <c r="Q30" s="173"/>
      <c r="R30" s="172"/>
      <c r="S30" s="172"/>
      <c r="T30" s="212"/>
      <c r="W30" s="181"/>
      <c r="X30" s="181"/>
      <c r="AK30" s="218"/>
    </row>
    <row r="31" spans="2:41" x14ac:dyDescent="0.25">
      <c r="B31" s="170">
        <f t="shared" si="0"/>
        <v>4</v>
      </c>
      <c r="C31" s="210"/>
      <c r="D31" s="172" t="s">
        <v>68</v>
      </c>
      <c r="E31" s="172"/>
      <c r="F31" s="172"/>
      <c r="G31" s="172"/>
      <c r="H31" s="172"/>
      <c r="I31" s="172"/>
      <c r="J31" s="172"/>
      <c r="K31" s="172"/>
      <c r="L31" s="172"/>
      <c r="M31" s="172"/>
      <c r="N31" s="172"/>
      <c r="O31" s="173"/>
      <c r="P31" s="219">
        <f>+P28-P30</f>
        <v>93</v>
      </c>
      <c r="Q31" s="173"/>
      <c r="R31" s="172"/>
      <c r="S31" s="172"/>
      <c r="T31" s="212"/>
      <c r="W31" s="181"/>
      <c r="X31" s="181"/>
      <c r="AK31" s="220"/>
    </row>
    <row r="32" spans="2:41" x14ac:dyDescent="0.25">
      <c r="B32" s="170">
        <f t="shared" si="0"/>
        <v>5</v>
      </c>
      <c r="C32" s="210"/>
      <c r="D32" s="172" t="s">
        <v>69</v>
      </c>
      <c r="E32" s="172"/>
      <c r="F32" s="172"/>
      <c r="G32" s="172"/>
      <c r="H32" s="172"/>
      <c r="I32" s="172"/>
      <c r="J32" s="172"/>
      <c r="K32" s="172"/>
      <c r="L32" s="172"/>
      <c r="M32" s="172"/>
      <c r="N32" s="172"/>
      <c r="O32" s="173"/>
      <c r="P32" s="219"/>
      <c r="Q32" s="173"/>
      <c r="R32" s="172"/>
      <c r="S32" s="172"/>
      <c r="T32" s="212"/>
      <c r="W32" s="181"/>
      <c r="X32" s="181"/>
      <c r="AK32" s="220"/>
    </row>
    <row r="33" spans="2:37" x14ac:dyDescent="0.25">
      <c r="B33" s="170">
        <f t="shared" si="0"/>
        <v>6</v>
      </c>
      <c r="C33" s="210"/>
      <c r="D33" s="172" t="s">
        <v>70</v>
      </c>
      <c r="E33" s="172"/>
      <c r="F33" s="172"/>
      <c r="G33" s="172"/>
      <c r="H33" s="172"/>
      <c r="I33" s="172"/>
      <c r="J33" s="172"/>
      <c r="K33" s="172"/>
      <c r="L33" s="172"/>
      <c r="M33" s="172"/>
      <c r="N33" s="172"/>
      <c r="O33" s="173"/>
      <c r="P33" s="217">
        <f>ROUND(P31*0.35,3)</f>
        <v>32.549999999999997</v>
      </c>
      <c r="Q33" s="173"/>
      <c r="R33" s="172"/>
      <c r="S33" s="172"/>
      <c r="T33" s="212"/>
      <c r="W33" s="181"/>
      <c r="X33" s="181"/>
      <c r="AK33" s="218"/>
    </row>
    <row r="34" spans="2:37" x14ac:dyDescent="0.25">
      <c r="B34" s="170">
        <f t="shared" si="0"/>
        <v>7</v>
      </c>
      <c r="C34" s="187"/>
      <c r="D34" s="172" t="s">
        <v>71</v>
      </c>
      <c r="E34" s="172"/>
      <c r="F34" s="172"/>
      <c r="G34" s="172"/>
      <c r="H34" s="172"/>
      <c r="I34" s="172"/>
      <c r="J34" s="172"/>
      <c r="K34" s="172"/>
      <c r="L34" s="172"/>
      <c r="M34" s="172"/>
      <c r="N34" s="172"/>
      <c r="O34" s="173"/>
      <c r="P34" s="219">
        <f>+P31-P33</f>
        <v>60.45</v>
      </c>
      <c r="Q34" s="173"/>
      <c r="R34" s="172"/>
      <c r="S34" s="172"/>
      <c r="T34" s="212"/>
      <c r="W34" s="181"/>
      <c r="AK34" s="220"/>
    </row>
    <row r="35" spans="2:37" x14ac:dyDescent="0.25">
      <c r="B35" s="170">
        <f t="shared" si="0"/>
        <v>8</v>
      </c>
      <c r="C35" s="187"/>
      <c r="D35" s="172" t="s">
        <v>72</v>
      </c>
      <c r="E35" s="172"/>
      <c r="F35" s="172"/>
      <c r="G35" s="172"/>
      <c r="H35" s="172"/>
      <c r="I35" s="172"/>
      <c r="J35" s="172"/>
      <c r="K35" s="172"/>
      <c r="L35" s="172"/>
      <c r="M35" s="172"/>
      <c r="N35" s="172"/>
      <c r="O35" s="173"/>
      <c r="P35" s="219"/>
      <c r="Q35" s="173"/>
      <c r="R35" s="172"/>
      <c r="S35" s="172"/>
      <c r="T35" s="212"/>
      <c r="W35" s="181"/>
      <c r="AK35" s="220"/>
    </row>
    <row r="36" spans="2:37" x14ac:dyDescent="0.25">
      <c r="B36" s="170">
        <f t="shared" si="0"/>
        <v>9</v>
      </c>
      <c r="C36" s="187"/>
      <c r="D36" s="172" t="s">
        <v>100</v>
      </c>
      <c r="E36" s="172"/>
      <c r="F36" s="172"/>
      <c r="G36" s="172"/>
      <c r="H36" s="172"/>
      <c r="I36" s="172"/>
      <c r="J36" s="172"/>
      <c r="K36" s="172"/>
      <c r="L36" s="172"/>
      <c r="M36" s="172"/>
      <c r="N36" s="172"/>
      <c r="O36" s="173"/>
      <c r="P36" s="222">
        <f>100/P34</f>
        <v>1.6542597187758477</v>
      </c>
      <c r="Q36" s="173"/>
      <c r="R36" s="172"/>
      <c r="S36" s="172"/>
      <c r="T36" s="212"/>
      <c r="W36" s="181"/>
      <c r="AK36" s="223"/>
    </row>
    <row r="37" spans="2:37" ht="13.8" thickBot="1" x14ac:dyDescent="0.3">
      <c r="B37" s="202"/>
      <c r="C37" s="224"/>
      <c r="D37" s="204"/>
      <c r="E37" s="204"/>
      <c r="F37" s="204"/>
      <c r="G37" s="204"/>
      <c r="H37" s="204"/>
      <c r="I37" s="204"/>
      <c r="J37" s="204"/>
      <c r="K37" s="204"/>
      <c r="L37" s="204"/>
      <c r="M37" s="204"/>
      <c r="N37" s="204"/>
      <c r="O37" s="205"/>
      <c r="P37" s="225"/>
      <c r="Q37" s="205"/>
      <c r="R37" s="204"/>
      <c r="S37" s="204"/>
      <c r="T37" s="206"/>
      <c r="W37" s="181"/>
      <c r="AK37" s="220"/>
    </row>
    <row r="40" spans="2:37" x14ac:dyDescent="0.25">
      <c r="D40" s="136" t="s">
        <v>74</v>
      </c>
    </row>
    <row r="63" spans="4:4" x14ac:dyDescent="0.25">
      <c r="D63" s="226" t="s">
        <v>84</v>
      </c>
    </row>
    <row r="65" spans="4:8" x14ac:dyDescent="0.25">
      <c r="D65" s="216" t="s">
        <v>85</v>
      </c>
      <c r="E65" s="172"/>
      <c r="F65" s="172"/>
      <c r="G65" s="172"/>
      <c r="H65" s="172"/>
    </row>
    <row r="66" spans="4:8" x14ac:dyDescent="0.25">
      <c r="D66" s="216"/>
      <c r="E66" s="172"/>
      <c r="F66" s="172"/>
      <c r="G66" s="172"/>
      <c r="H66" s="172"/>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topLeftCell="A22" zoomScaleNormal="100" workbookViewId="0">
      <selection activeCell="P31" sqref="P31"/>
    </sheetView>
  </sheetViews>
  <sheetFormatPr defaultRowHeight="13.2" x14ac:dyDescent="0.25"/>
  <cols>
    <col min="1" max="1" width="3.6640625" style="136" customWidth="1"/>
    <col min="2" max="2" width="6.6640625" style="135" customWidth="1"/>
    <col min="3" max="3" width="0.33203125" style="135" customWidth="1"/>
    <col min="4" max="4" width="15.88671875" style="136" customWidth="1"/>
    <col min="5" max="5" width="0.33203125" style="136" customWidth="1"/>
    <col min="6" max="6" width="12.6640625" style="136" customWidth="1"/>
    <col min="7" max="7" width="0.33203125" style="136" customWidth="1"/>
    <col min="8" max="8" width="12.6640625" style="136" customWidth="1"/>
    <col min="9" max="9" width="0.33203125" style="136" customWidth="1"/>
    <col min="10" max="10" width="12.6640625" style="136" customWidth="1"/>
    <col min="11" max="11" width="0.33203125" style="136" customWidth="1"/>
    <col min="12" max="12" width="2.5546875" style="136" bestFit="1" customWidth="1"/>
    <col min="13" max="13" width="0.33203125" style="136" customWidth="1"/>
    <col min="14" max="14" width="14.6640625" style="136" customWidth="1"/>
    <col min="15" max="15" width="0.33203125" style="136" customWidth="1"/>
    <col min="16" max="16" width="9.88671875" style="136" bestFit="1" customWidth="1"/>
    <col min="17" max="17" width="0.33203125" style="136" customWidth="1"/>
    <col min="18" max="18" width="2.5546875" style="136" bestFit="1" customWidth="1"/>
    <col min="19" max="19" width="0.33203125" style="136" customWidth="1"/>
    <col min="20" max="20" width="14" style="136" bestFit="1" customWidth="1"/>
    <col min="21" max="21" width="3.6640625" style="136" customWidth="1"/>
    <col min="22" max="22" width="8.6640625" style="136" customWidth="1"/>
    <col min="23" max="24" width="8.6640625" style="137" customWidth="1"/>
    <col min="25" max="42" width="8.6640625" style="138" customWidth="1"/>
    <col min="43" max="45" width="8.6640625" style="136" customWidth="1"/>
    <col min="46" max="256" width="8.88671875" style="136"/>
    <col min="257" max="257" width="3.6640625" style="136" customWidth="1"/>
    <col min="258" max="258" width="6.6640625" style="136" customWidth="1"/>
    <col min="259" max="259" width="0.33203125" style="136" customWidth="1"/>
    <col min="260" max="260" width="15.88671875" style="136" customWidth="1"/>
    <col min="261" max="261" width="0.33203125" style="136" customWidth="1"/>
    <col min="262" max="262" width="12.6640625" style="136" customWidth="1"/>
    <col min="263" max="263" width="0.33203125" style="136" customWidth="1"/>
    <col min="264" max="264" width="12.6640625" style="136" customWidth="1"/>
    <col min="265" max="265" width="0.33203125" style="136" customWidth="1"/>
    <col min="266" max="266" width="12.6640625" style="136" customWidth="1"/>
    <col min="267" max="267" width="0.33203125" style="136" customWidth="1"/>
    <col min="268" max="268" width="2.5546875" style="136" bestFit="1" customWidth="1"/>
    <col min="269" max="269" width="0.33203125" style="136" customWidth="1"/>
    <col min="270" max="270" width="14.6640625" style="136" customWidth="1"/>
    <col min="271" max="271" width="0.33203125" style="136" customWidth="1"/>
    <col min="272" max="272" width="9.88671875" style="136" bestFit="1" customWidth="1"/>
    <col min="273" max="273" width="0.33203125" style="136" customWidth="1"/>
    <col min="274" max="274" width="2.5546875" style="136" bestFit="1" customWidth="1"/>
    <col min="275" max="275" width="0.33203125" style="136" customWidth="1"/>
    <col min="276" max="276" width="14" style="136" bestFit="1" customWidth="1"/>
    <col min="277" max="277" width="3.6640625" style="136" customWidth="1"/>
    <col min="278" max="301" width="8.6640625" style="136" customWidth="1"/>
    <col min="302" max="512" width="8.88671875" style="136"/>
    <col min="513" max="513" width="3.6640625" style="136" customWidth="1"/>
    <col min="514" max="514" width="6.6640625" style="136" customWidth="1"/>
    <col min="515" max="515" width="0.33203125" style="136" customWidth="1"/>
    <col min="516" max="516" width="15.88671875" style="136" customWidth="1"/>
    <col min="517" max="517" width="0.33203125" style="136" customWidth="1"/>
    <col min="518" max="518" width="12.6640625" style="136" customWidth="1"/>
    <col min="519" max="519" width="0.33203125" style="136" customWidth="1"/>
    <col min="520" max="520" width="12.6640625" style="136" customWidth="1"/>
    <col min="521" max="521" width="0.33203125" style="136" customWidth="1"/>
    <col min="522" max="522" width="12.6640625" style="136" customWidth="1"/>
    <col min="523" max="523" width="0.33203125" style="136" customWidth="1"/>
    <col min="524" max="524" width="2.5546875" style="136" bestFit="1" customWidth="1"/>
    <col min="525" max="525" width="0.33203125" style="136" customWidth="1"/>
    <col min="526" max="526" width="14.6640625" style="136" customWidth="1"/>
    <col min="527" max="527" width="0.33203125" style="136" customWidth="1"/>
    <col min="528" max="528" width="9.88671875" style="136" bestFit="1" customWidth="1"/>
    <col min="529" max="529" width="0.33203125" style="136" customWidth="1"/>
    <col min="530" max="530" width="2.5546875" style="136" bestFit="1" customWidth="1"/>
    <col min="531" max="531" width="0.33203125" style="136" customWidth="1"/>
    <col min="532" max="532" width="14" style="136" bestFit="1" customWidth="1"/>
    <col min="533" max="533" width="3.6640625" style="136" customWidth="1"/>
    <col min="534" max="557" width="8.6640625" style="136" customWidth="1"/>
    <col min="558" max="768" width="8.88671875" style="136"/>
    <col min="769" max="769" width="3.6640625" style="136" customWidth="1"/>
    <col min="770" max="770" width="6.6640625" style="136" customWidth="1"/>
    <col min="771" max="771" width="0.33203125" style="136" customWidth="1"/>
    <col min="772" max="772" width="15.88671875" style="136" customWidth="1"/>
    <col min="773" max="773" width="0.33203125" style="136" customWidth="1"/>
    <col min="774" max="774" width="12.6640625" style="136" customWidth="1"/>
    <col min="775" max="775" width="0.33203125" style="136" customWidth="1"/>
    <col min="776" max="776" width="12.6640625" style="136" customWidth="1"/>
    <col min="777" max="777" width="0.33203125" style="136" customWidth="1"/>
    <col min="778" max="778" width="12.6640625" style="136" customWidth="1"/>
    <col min="779" max="779" width="0.33203125" style="136" customWidth="1"/>
    <col min="780" max="780" width="2.5546875" style="136" bestFit="1" customWidth="1"/>
    <col min="781" max="781" width="0.33203125" style="136" customWidth="1"/>
    <col min="782" max="782" width="14.6640625" style="136" customWidth="1"/>
    <col min="783" max="783" width="0.33203125" style="136" customWidth="1"/>
    <col min="784" max="784" width="9.88671875" style="136" bestFit="1" customWidth="1"/>
    <col min="785" max="785" width="0.33203125" style="136" customWidth="1"/>
    <col min="786" max="786" width="2.5546875" style="136" bestFit="1" customWidth="1"/>
    <col min="787" max="787" width="0.33203125" style="136" customWidth="1"/>
    <col min="788" max="788" width="14" style="136" bestFit="1" customWidth="1"/>
    <col min="789" max="789" width="3.6640625" style="136" customWidth="1"/>
    <col min="790" max="813" width="8.6640625" style="136" customWidth="1"/>
    <col min="814" max="1024" width="8.88671875" style="136"/>
    <col min="1025" max="1025" width="3.6640625" style="136" customWidth="1"/>
    <col min="1026" max="1026" width="6.6640625" style="136" customWidth="1"/>
    <col min="1027" max="1027" width="0.33203125" style="136" customWidth="1"/>
    <col min="1028" max="1028" width="15.88671875" style="136" customWidth="1"/>
    <col min="1029" max="1029" width="0.33203125" style="136" customWidth="1"/>
    <col min="1030" max="1030" width="12.6640625" style="136" customWidth="1"/>
    <col min="1031" max="1031" width="0.33203125" style="136" customWidth="1"/>
    <col min="1032" max="1032" width="12.6640625" style="136" customWidth="1"/>
    <col min="1033" max="1033" width="0.33203125" style="136" customWidth="1"/>
    <col min="1034" max="1034" width="12.6640625" style="136" customWidth="1"/>
    <col min="1035" max="1035" width="0.33203125" style="136" customWidth="1"/>
    <col min="1036" max="1036" width="2.5546875" style="136" bestFit="1" customWidth="1"/>
    <col min="1037" max="1037" width="0.33203125" style="136" customWidth="1"/>
    <col min="1038" max="1038" width="14.6640625" style="136" customWidth="1"/>
    <col min="1039" max="1039" width="0.33203125" style="136" customWidth="1"/>
    <col min="1040" max="1040" width="9.88671875" style="136" bestFit="1" customWidth="1"/>
    <col min="1041" max="1041" width="0.33203125" style="136" customWidth="1"/>
    <col min="1042" max="1042" width="2.5546875" style="136" bestFit="1" customWidth="1"/>
    <col min="1043" max="1043" width="0.33203125" style="136" customWidth="1"/>
    <col min="1044" max="1044" width="14" style="136" bestFit="1" customWidth="1"/>
    <col min="1045" max="1045" width="3.6640625" style="136" customWidth="1"/>
    <col min="1046" max="1069" width="8.6640625" style="136" customWidth="1"/>
    <col min="1070" max="1280" width="8.88671875" style="136"/>
    <col min="1281" max="1281" width="3.6640625" style="136" customWidth="1"/>
    <col min="1282" max="1282" width="6.6640625" style="136" customWidth="1"/>
    <col min="1283" max="1283" width="0.33203125" style="136" customWidth="1"/>
    <col min="1284" max="1284" width="15.88671875" style="136" customWidth="1"/>
    <col min="1285" max="1285" width="0.33203125" style="136" customWidth="1"/>
    <col min="1286" max="1286" width="12.6640625" style="136" customWidth="1"/>
    <col min="1287" max="1287" width="0.33203125" style="136" customWidth="1"/>
    <col min="1288" max="1288" width="12.6640625" style="136" customWidth="1"/>
    <col min="1289" max="1289" width="0.33203125" style="136" customWidth="1"/>
    <col min="1290" max="1290" width="12.6640625" style="136" customWidth="1"/>
    <col min="1291" max="1291" width="0.33203125" style="136" customWidth="1"/>
    <col min="1292" max="1292" width="2.5546875" style="136" bestFit="1" customWidth="1"/>
    <col min="1293" max="1293" width="0.33203125" style="136" customWidth="1"/>
    <col min="1294" max="1294" width="14.6640625" style="136" customWidth="1"/>
    <col min="1295" max="1295" width="0.33203125" style="136" customWidth="1"/>
    <col min="1296" max="1296" width="9.88671875" style="136" bestFit="1" customWidth="1"/>
    <col min="1297" max="1297" width="0.33203125" style="136" customWidth="1"/>
    <col min="1298" max="1298" width="2.5546875" style="136" bestFit="1" customWidth="1"/>
    <col min="1299" max="1299" width="0.33203125" style="136" customWidth="1"/>
    <col min="1300" max="1300" width="14" style="136" bestFit="1" customWidth="1"/>
    <col min="1301" max="1301" width="3.6640625" style="136" customWidth="1"/>
    <col min="1302" max="1325" width="8.6640625" style="136" customWidth="1"/>
    <col min="1326" max="1536" width="8.88671875" style="136"/>
    <col min="1537" max="1537" width="3.6640625" style="136" customWidth="1"/>
    <col min="1538" max="1538" width="6.6640625" style="136" customWidth="1"/>
    <col min="1539" max="1539" width="0.33203125" style="136" customWidth="1"/>
    <col min="1540" max="1540" width="15.88671875" style="136" customWidth="1"/>
    <col min="1541" max="1541" width="0.33203125" style="136" customWidth="1"/>
    <col min="1542" max="1542" width="12.6640625" style="136" customWidth="1"/>
    <col min="1543" max="1543" width="0.33203125" style="136" customWidth="1"/>
    <col min="1544" max="1544" width="12.6640625" style="136" customWidth="1"/>
    <col min="1545" max="1545" width="0.33203125" style="136" customWidth="1"/>
    <col min="1546" max="1546" width="12.6640625" style="136" customWidth="1"/>
    <col min="1547" max="1547" width="0.33203125" style="136" customWidth="1"/>
    <col min="1548" max="1548" width="2.5546875" style="136" bestFit="1" customWidth="1"/>
    <col min="1549" max="1549" width="0.33203125" style="136" customWidth="1"/>
    <col min="1550" max="1550" width="14.6640625" style="136" customWidth="1"/>
    <col min="1551" max="1551" width="0.33203125" style="136" customWidth="1"/>
    <col min="1552" max="1552" width="9.88671875" style="136" bestFit="1" customWidth="1"/>
    <col min="1553" max="1553" width="0.33203125" style="136" customWidth="1"/>
    <col min="1554" max="1554" width="2.5546875" style="136" bestFit="1" customWidth="1"/>
    <col min="1555" max="1555" width="0.33203125" style="136" customWidth="1"/>
    <col min="1556" max="1556" width="14" style="136" bestFit="1" customWidth="1"/>
    <col min="1557" max="1557" width="3.6640625" style="136" customWidth="1"/>
    <col min="1558" max="1581" width="8.6640625" style="136" customWidth="1"/>
    <col min="1582" max="1792" width="8.88671875" style="136"/>
    <col min="1793" max="1793" width="3.6640625" style="136" customWidth="1"/>
    <col min="1794" max="1794" width="6.6640625" style="136" customWidth="1"/>
    <col min="1795" max="1795" width="0.33203125" style="136" customWidth="1"/>
    <col min="1796" max="1796" width="15.88671875" style="136" customWidth="1"/>
    <col min="1797" max="1797" width="0.33203125" style="136" customWidth="1"/>
    <col min="1798" max="1798" width="12.6640625" style="136" customWidth="1"/>
    <col min="1799" max="1799" width="0.33203125" style="136" customWidth="1"/>
    <col min="1800" max="1800" width="12.6640625" style="136" customWidth="1"/>
    <col min="1801" max="1801" width="0.33203125" style="136" customWidth="1"/>
    <col min="1802" max="1802" width="12.6640625" style="136" customWidth="1"/>
    <col min="1803" max="1803" width="0.33203125" style="136" customWidth="1"/>
    <col min="1804" max="1804" width="2.5546875" style="136" bestFit="1" customWidth="1"/>
    <col min="1805" max="1805" width="0.33203125" style="136" customWidth="1"/>
    <col min="1806" max="1806" width="14.6640625" style="136" customWidth="1"/>
    <col min="1807" max="1807" width="0.33203125" style="136" customWidth="1"/>
    <col min="1808" max="1808" width="9.88671875" style="136" bestFit="1" customWidth="1"/>
    <col min="1809" max="1809" width="0.33203125" style="136" customWidth="1"/>
    <col min="1810" max="1810" width="2.5546875" style="136" bestFit="1" customWidth="1"/>
    <col min="1811" max="1811" width="0.33203125" style="136" customWidth="1"/>
    <col min="1812" max="1812" width="14" style="136" bestFit="1" customWidth="1"/>
    <col min="1813" max="1813" width="3.6640625" style="136" customWidth="1"/>
    <col min="1814" max="1837" width="8.6640625" style="136" customWidth="1"/>
    <col min="1838" max="2048" width="8.88671875" style="136"/>
    <col min="2049" max="2049" width="3.6640625" style="136" customWidth="1"/>
    <col min="2050" max="2050" width="6.6640625" style="136" customWidth="1"/>
    <col min="2051" max="2051" width="0.33203125" style="136" customWidth="1"/>
    <col min="2052" max="2052" width="15.88671875" style="136" customWidth="1"/>
    <col min="2053" max="2053" width="0.33203125" style="136" customWidth="1"/>
    <col min="2054" max="2054" width="12.6640625" style="136" customWidth="1"/>
    <col min="2055" max="2055" width="0.33203125" style="136" customWidth="1"/>
    <col min="2056" max="2056" width="12.6640625" style="136" customWidth="1"/>
    <col min="2057" max="2057" width="0.33203125" style="136" customWidth="1"/>
    <col min="2058" max="2058" width="12.6640625" style="136" customWidth="1"/>
    <col min="2059" max="2059" width="0.33203125" style="136" customWidth="1"/>
    <col min="2060" max="2060" width="2.5546875" style="136" bestFit="1" customWidth="1"/>
    <col min="2061" max="2061" width="0.33203125" style="136" customWidth="1"/>
    <col min="2062" max="2062" width="14.6640625" style="136" customWidth="1"/>
    <col min="2063" max="2063" width="0.33203125" style="136" customWidth="1"/>
    <col min="2064" max="2064" width="9.88671875" style="136" bestFit="1" customWidth="1"/>
    <col min="2065" max="2065" width="0.33203125" style="136" customWidth="1"/>
    <col min="2066" max="2066" width="2.5546875" style="136" bestFit="1" customWidth="1"/>
    <col min="2067" max="2067" width="0.33203125" style="136" customWidth="1"/>
    <col min="2068" max="2068" width="14" style="136" bestFit="1" customWidth="1"/>
    <col min="2069" max="2069" width="3.6640625" style="136" customWidth="1"/>
    <col min="2070" max="2093" width="8.6640625" style="136" customWidth="1"/>
    <col min="2094" max="2304" width="8.88671875" style="136"/>
    <col min="2305" max="2305" width="3.6640625" style="136" customWidth="1"/>
    <col min="2306" max="2306" width="6.6640625" style="136" customWidth="1"/>
    <col min="2307" max="2307" width="0.33203125" style="136" customWidth="1"/>
    <col min="2308" max="2308" width="15.88671875" style="136" customWidth="1"/>
    <col min="2309" max="2309" width="0.33203125" style="136" customWidth="1"/>
    <col min="2310" max="2310" width="12.6640625" style="136" customWidth="1"/>
    <col min="2311" max="2311" width="0.33203125" style="136" customWidth="1"/>
    <col min="2312" max="2312" width="12.6640625" style="136" customWidth="1"/>
    <col min="2313" max="2313" width="0.33203125" style="136" customWidth="1"/>
    <col min="2314" max="2314" width="12.6640625" style="136" customWidth="1"/>
    <col min="2315" max="2315" width="0.33203125" style="136" customWidth="1"/>
    <col min="2316" max="2316" width="2.5546875" style="136" bestFit="1" customWidth="1"/>
    <col min="2317" max="2317" width="0.33203125" style="136" customWidth="1"/>
    <col min="2318" max="2318" width="14.6640625" style="136" customWidth="1"/>
    <col min="2319" max="2319" width="0.33203125" style="136" customWidth="1"/>
    <col min="2320" max="2320" width="9.88671875" style="136" bestFit="1" customWidth="1"/>
    <col min="2321" max="2321" width="0.33203125" style="136" customWidth="1"/>
    <col min="2322" max="2322" width="2.5546875" style="136" bestFit="1" customWidth="1"/>
    <col min="2323" max="2323" width="0.33203125" style="136" customWidth="1"/>
    <col min="2324" max="2324" width="14" style="136" bestFit="1" customWidth="1"/>
    <col min="2325" max="2325" width="3.6640625" style="136" customWidth="1"/>
    <col min="2326" max="2349" width="8.6640625" style="136" customWidth="1"/>
    <col min="2350" max="2560" width="8.88671875" style="136"/>
    <col min="2561" max="2561" width="3.6640625" style="136" customWidth="1"/>
    <col min="2562" max="2562" width="6.6640625" style="136" customWidth="1"/>
    <col min="2563" max="2563" width="0.33203125" style="136" customWidth="1"/>
    <col min="2564" max="2564" width="15.88671875" style="136" customWidth="1"/>
    <col min="2565" max="2565" width="0.33203125" style="136" customWidth="1"/>
    <col min="2566" max="2566" width="12.6640625" style="136" customWidth="1"/>
    <col min="2567" max="2567" width="0.33203125" style="136" customWidth="1"/>
    <col min="2568" max="2568" width="12.6640625" style="136" customWidth="1"/>
    <col min="2569" max="2569" width="0.33203125" style="136" customWidth="1"/>
    <col min="2570" max="2570" width="12.6640625" style="136" customWidth="1"/>
    <col min="2571" max="2571" width="0.33203125" style="136" customWidth="1"/>
    <col min="2572" max="2572" width="2.5546875" style="136" bestFit="1" customWidth="1"/>
    <col min="2573" max="2573" width="0.33203125" style="136" customWidth="1"/>
    <col min="2574" max="2574" width="14.6640625" style="136" customWidth="1"/>
    <col min="2575" max="2575" width="0.33203125" style="136" customWidth="1"/>
    <col min="2576" max="2576" width="9.88671875" style="136" bestFit="1" customWidth="1"/>
    <col min="2577" max="2577" width="0.33203125" style="136" customWidth="1"/>
    <col min="2578" max="2578" width="2.5546875" style="136" bestFit="1" customWidth="1"/>
    <col min="2579" max="2579" width="0.33203125" style="136" customWidth="1"/>
    <col min="2580" max="2580" width="14" style="136" bestFit="1" customWidth="1"/>
    <col min="2581" max="2581" width="3.6640625" style="136" customWidth="1"/>
    <col min="2582" max="2605" width="8.6640625" style="136" customWidth="1"/>
    <col min="2606" max="2816" width="8.88671875" style="136"/>
    <col min="2817" max="2817" width="3.6640625" style="136" customWidth="1"/>
    <col min="2818" max="2818" width="6.6640625" style="136" customWidth="1"/>
    <col min="2819" max="2819" width="0.33203125" style="136" customWidth="1"/>
    <col min="2820" max="2820" width="15.88671875" style="136" customWidth="1"/>
    <col min="2821" max="2821" width="0.33203125" style="136" customWidth="1"/>
    <col min="2822" max="2822" width="12.6640625" style="136" customWidth="1"/>
    <col min="2823" max="2823" width="0.33203125" style="136" customWidth="1"/>
    <col min="2824" max="2824" width="12.6640625" style="136" customWidth="1"/>
    <col min="2825" max="2825" width="0.33203125" style="136" customWidth="1"/>
    <col min="2826" max="2826" width="12.6640625" style="136" customWidth="1"/>
    <col min="2827" max="2827" width="0.33203125" style="136" customWidth="1"/>
    <col min="2828" max="2828" width="2.5546875" style="136" bestFit="1" customWidth="1"/>
    <col min="2829" max="2829" width="0.33203125" style="136" customWidth="1"/>
    <col min="2830" max="2830" width="14.6640625" style="136" customWidth="1"/>
    <col min="2831" max="2831" width="0.33203125" style="136" customWidth="1"/>
    <col min="2832" max="2832" width="9.88671875" style="136" bestFit="1" customWidth="1"/>
    <col min="2833" max="2833" width="0.33203125" style="136" customWidth="1"/>
    <col min="2834" max="2834" width="2.5546875" style="136" bestFit="1" customWidth="1"/>
    <col min="2835" max="2835" width="0.33203125" style="136" customWidth="1"/>
    <col min="2836" max="2836" width="14" style="136" bestFit="1" customWidth="1"/>
    <col min="2837" max="2837" width="3.6640625" style="136" customWidth="1"/>
    <col min="2838" max="2861" width="8.6640625" style="136" customWidth="1"/>
    <col min="2862" max="3072" width="8.88671875" style="136"/>
    <col min="3073" max="3073" width="3.6640625" style="136" customWidth="1"/>
    <col min="3074" max="3074" width="6.6640625" style="136" customWidth="1"/>
    <col min="3075" max="3075" width="0.33203125" style="136" customWidth="1"/>
    <col min="3076" max="3076" width="15.88671875" style="136" customWidth="1"/>
    <col min="3077" max="3077" width="0.33203125" style="136" customWidth="1"/>
    <col min="3078" max="3078" width="12.6640625" style="136" customWidth="1"/>
    <col min="3079" max="3079" width="0.33203125" style="136" customWidth="1"/>
    <col min="3080" max="3080" width="12.6640625" style="136" customWidth="1"/>
    <col min="3081" max="3081" width="0.33203125" style="136" customWidth="1"/>
    <col min="3082" max="3082" width="12.6640625" style="136" customWidth="1"/>
    <col min="3083" max="3083" width="0.33203125" style="136" customWidth="1"/>
    <col min="3084" max="3084" width="2.5546875" style="136" bestFit="1" customWidth="1"/>
    <col min="3085" max="3085" width="0.33203125" style="136" customWidth="1"/>
    <col min="3086" max="3086" width="14.6640625" style="136" customWidth="1"/>
    <col min="3087" max="3087" width="0.33203125" style="136" customWidth="1"/>
    <col min="3088" max="3088" width="9.88671875" style="136" bestFit="1" customWidth="1"/>
    <col min="3089" max="3089" width="0.33203125" style="136" customWidth="1"/>
    <col min="3090" max="3090" width="2.5546875" style="136" bestFit="1" customWidth="1"/>
    <col min="3091" max="3091" width="0.33203125" style="136" customWidth="1"/>
    <col min="3092" max="3092" width="14" style="136" bestFit="1" customWidth="1"/>
    <col min="3093" max="3093" width="3.6640625" style="136" customWidth="1"/>
    <col min="3094" max="3117" width="8.6640625" style="136" customWidth="1"/>
    <col min="3118" max="3328" width="8.88671875" style="136"/>
    <col min="3329" max="3329" width="3.6640625" style="136" customWidth="1"/>
    <col min="3330" max="3330" width="6.6640625" style="136" customWidth="1"/>
    <col min="3331" max="3331" width="0.33203125" style="136" customWidth="1"/>
    <col min="3332" max="3332" width="15.88671875" style="136" customWidth="1"/>
    <col min="3333" max="3333" width="0.33203125" style="136" customWidth="1"/>
    <col min="3334" max="3334" width="12.6640625" style="136" customWidth="1"/>
    <col min="3335" max="3335" width="0.33203125" style="136" customWidth="1"/>
    <col min="3336" max="3336" width="12.6640625" style="136" customWidth="1"/>
    <col min="3337" max="3337" width="0.33203125" style="136" customWidth="1"/>
    <col min="3338" max="3338" width="12.6640625" style="136" customWidth="1"/>
    <col min="3339" max="3339" width="0.33203125" style="136" customWidth="1"/>
    <col min="3340" max="3340" width="2.5546875" style="136" bestFit="1" customWidth="1"/>
    <col min="3341" max="3341" width="0.33203125" style="136" customWidth="1"/>
    <col min="3342" max="3342" width="14.6640625" style="136" customWidth="1"/>
    <col min="3343" max="3343" width="0.33203125" style="136" customWidth="1"/>
    <col min="3344" max="3344" width="9.88671875" style="136" bestFit="1" customWidth="1"/>
    <col min="3345" max="3345" width="0.33203125" style="136" customWidth="1"/>
    <col min="3346" max="3346" width="2.5546875" style="136" bestFit="1" customWidth="1"/>
    <col min="3347" max="3347" width="0.33203125" style="136" customWidth="1"/>
    <col min="3348" max="3348" width="14" style="136" bestFit="1" customWidth="1"/>
    <col min="3349" max="3349" width="3.6640625" style="136" customWidth="1"/>
    <col min="3350" max="3373" width="8.6640625" style="136" customWidth="1"/>
    <col min="3374" max="3584" width="8.88671875" style="136"/>
    <col min="3585" max="3585" width="3.6640625" style="136" customWidth="1"/>
    <col min="3586" max="3586" width="6.6640625" style="136" customWidth="1"/>
    <col min="3587" max="3587" width="0.33203125" style="136" customWidth="1"/>
    <col min="3588" max="3588" width="15.88671875" style="136" customWidth="1"/>
    <col min="3589" max="3589" width="0.33203125" style="136" customWidth="1"/>
    <col min="3590" max="3590" width="12.6640625" style="136" customWidth="1"/>
    <col min="3591" max="3591" width="0.33203125" style="136" customWidth="1"/>
    <col min="3592" max="3592" width="12.6640625" style="136" customWidth="1"/>
    <col min="3593" max="3593" width="0.33203125" style="136" customWidth="1"/>
    <col min="3594" max="3594" width="12.6640625" style="136" customWidth="1"/>
    <col min="3595" max="3595" width="0.33203125" style="136" customWidth="1"/>
    <col min="3596" max="3596" width="2.5546875" style="136" bestFit="1" customWidth="1"/>
    <col min="3597" max="3597" width="0.33203125" style="136" customWidth="1"/>
    <col min="3598" max="3598" width="14.6640625" style="136" customWidth="1"/>
    <col min="3599" max="3599" width="0.33203125" style="136" customWidth="1"/>
    <col min="3600" max="3600" width="9.88671875" style="136" bestFit="1" customWidth="1"/>
    <col min="3601" max="3601" width="0.33203125" style="136" customWidth="1"/>
    <col min="3602" max="3602" width="2.5546875" style="136" bestFit="1" customWidth="1"/>
    <col min="3603" max="3603" width="0.33203125" style="136" customWidth="1"/>
    <col min="3604" max="3604" width="14" style="136" bestFit="1" customWidth="1"/>
    <col min="3605" max="3605" width="3.6640625" style="136" customWidth="1"/>
    <col min="3606" max="3629" width="8.6640625" style="136" customWidth="1"/>
    <col min="3630" max="3840" width="8.88671875" style="136"/>
    <col min="3841" max="3841" width="3.6640625" style="136" customWidth="1"/>
    <col min="3842" max="3842" width="6.6640625" style="136" customWidth="1"/>
    <col min="3843" max="3843" width="0.33203125" style="136" customWidth="1"/>
    <col min="3844" max="3844" width="15.88671875" style="136" customWidth="1"/>
    <col min="3845" max="3845" width="0.33203125" style="136" customWidth="1"/>
    <col min="3846" max="3846" width="12.6640625" style="136" customWidth="1"/>
    <col min="3847" max="3847" width="0.33203125" style="136" customWidth="1"/>
    <col min="3848" max="3848" width="12.6640625" style="136" customWidth="1"/>
    <col min="3849" max="3849" width="0.33203125" style="136" customWidth="1"/>
    <col min="3850" max="3850" width="12.6640625" style="136" customWidth="1"/>
    <col min="3851" max="3851" width="0.33203125" style="136" customWidth="1"/>
    <col min="3852" max="3852" width="2.5546875" style="136" bestFit="1" customWidth="1"/>
    <col min="3853" max="3853" width="0.33203125" style="136" customWidth="1"/>
    <col min="3854" max="3854" width="14.6640625" style="136" customWidth="1"/>
    <col min="3855" max="3855" width="0.33203125" style="136" customWidth="1"/>
    <col min="3856" max="3856" width="9.88671875" style="136" bestFit="1" customWidth="1"/>
    <col min="3857" max="3857" width="0.33203125" style="136" customWidth="1"/>
    <col min="3858" max="3858" width="2.5546875" style="136" bestFit="1" customWidth="1"/>
    <col min="3859" max="3859" width="0.33203125" style="136" customWidth="1"/>
    <col min="3860" max="3860" width="14" style="136" bestFit="1" customWidth="1"/>
    <col min="3861" max="3861" width="3.6640625" style="136" customWidth="1"/>
    <col min="3862" max="3885" width="8.6640625" style="136" customWidth="1"/>
    <col min="3886" max="4096" width="8.88671875" style="136"/>
    <col min="4097" max="4097" width="3.6640625" style="136" customWidth="1"/>
    <col min="4098" max="4098" width="6.6640625" style="136" customWidth="1"/>
    <col min="4099" max="4099" width="0.33203125" style="136" customWidth="1"/>
    <col min="4100" max="4100" width="15.88671875" style="136" customWidth="1"/>
    <col min="4101" max="4101" width="0.33203125" style="136" customWidth="1"/>
    <col min="4102" max="4102" width="12.6640625" style="136" customWidth="1"/>
    <col min="4103" max="4103" width="0.33203125" style="136" customWidth="1"/>
    <col min="4104" max="4104" width="12.6640625" style="136" customWidth="1"/>
    <col min="4105" max="4105" width="0.33203125" style="136" customWidth="1"/>
    <col min="4106" max="4106" width="12.6640625" style="136" customWidth="1"/>
    <col min="4107" max="4107" width="0.33203125" style="136" customWidth="1"/>
    <col min="4108" max="4108" width="2.5546875" style="136" bestFit="1" customWidth="1"/>
    <col min="4109" max="4109" width="0.33203125" style="136" customWidth="1"/>
    <col min="4110" max="4110" width="14.6640625" style="136" customWidth="1"/>
    <col min="4111" max="4111" width="0.33203125" style="136" customWidth="1"/>
    <col min="4112" max="4112" width="9.88671875" style="136" bestFit="1" customWidth="1"/>
    <col min="4113" max="4113" width="0.33203125" style="136" customWidth="1"/>
    <col min="4114" max="4114" width="2.5546875" style="136" bestFit="1" customWidth="1"/>
    <col min="4115" max="4115" width="0.33203125" style="136" customWidth="1"/>
    <col min="4116" max="4116" width="14" style="136" bestFit="1" customWidth="1"/>
    <col min="4117" max="4117" width="3.6640625" style="136" customWidth="1"/>
    <col min="4118" max="4141" width="8.6640625" style="136" customWidth="1"/>
    <col min="4142" max="4352" width="8.88671875" style="136"/>
    <col min="4353" max="4353" width="3.6640625" style="136" customWidth="1"/>
    <col min="4354" max="4354" width="6.6640625" style="136" customWidth="1"/>
    <col min="4355" max="4355" width="0.33203125" style="136" customWidth="1"/>
    <col min="4356" max="4356" width="15.88671875" style="136" customWidth="1"/>
    <col min="4357" max="4357" width="0.33203125" style="136" customWidth="1"/>
    <col min="4358" max="4358" width="12.6640625" style="136" customWidth="1"/>
    <col min="4359" max="4359" width="0.33203125" style="136" customWidth="1"/>
    <col min="4360" max="4360" width="12.6640625" style="136" customWidth="1"/>
    <col min="4361" max="4361" width="0.33203125" style="136" customWidth="1"/>
    <col min="4362" max="4362" width="12.6640625" style="136" customWidth="1"/>
    <col min="4363" max="4363" width="0.33203125" style="136" customWidth="1"/>
    <col min="4364" max="4364" width="2.5546875" style="136" bestFit="1" customWidth="1"/>
    <col min="4365" max="4365" width="0.33203125" style="136" customWidth="1"/>
    <col min="4366" max="4366" width="14.6640625" style="136" customWidth="1"/>
    <col min="4367" max="4367" width="0.33203125" style="136" customWidth="1"/>
    <col min="4368" max="4368" width="9.88671875" style="136" bestFit="1" customWidth="1"/>
    <col min="4369" max="4369" width="0.33203125" style="136" customWidth="1"/>
    <col min="4370" max="4370" width="2.5546875" style="136" bestFit="1" customWidth="1"/>
    <col min="4371" max="4371" width="0.33203125" style="136" customWidth="1"/>
    <col min="4372" max="4372" width="14" style="136" bestFit="1" customWidth="1"/>
    <col min="4373" max="4373" width="3.6640625" style="136" customWidth="1"/>
    <col min="4374" max="4397" width="8.6640625" style="136" customWidth="1"/>
    <col min="4398" max="4608" width="8.88671875" style="136"/>
    <col min="4609" max="4609" width="3.6640625" style="136" customWidth="1"/>
    <col min="4610" max="4610" width="6.6640625" style="136" customWidth="1"/>
    <col min="4611" max="4611" width="0.33203125" style="136" customWidth="1"/>
    <col min="4612" max="4612" width="15.88671875" style="136" customWidth="1"/>
    <col min="4613" max="4613" width="0.33203125" style="136" customWidth="1"/>
    <col min="4614" max="4614" width="12.6640625" style="136" customWidth="1"/>
    <col min="4615" max="4615" width="0.33203125" style="136" customWidth="1"/>
    <col min="4616" max="4616" width="12.6640625" style="136" customWidth="1"/>
    <col min="4617" max="4617" width="0.33203125" style="136" customWidth="1"/>
    <col min="4618" max="4618" width="12.6640625" style="136" customWidth="1"/>
    <col min="4619" max="4619" width="0.33203125" style="136" customWidth="1"/>
    <col min="4620" max="4620" width="2.5546875" style="136" bestFit="1" customWidth="1"/>
    <col min="4621" max="4621" width="0.33203125" style="136" customWidth="1"/>
    <col min="4622" max="4622" width="14.6640625" style="136" customWidth="1"/>
    <col min="4623" max="4623" width="0.33203125" style="136" customWidth="1"/>
    <col min="4624" max="4624" width="9.88671875" style="136" bestFit="1" customWidth="1"/>
    <col min="4625" max="4625" width="0.33203125" style="136" customWidth="1"/>
    <col min="4626" max="4626" width="2.5546875" style="136" bestFit="1" customWidth="1"/>
    <col min="4627" max="4627" width="0.33203125" style="136" customWidth="1"/>
    <col min="4628" max="4628" width="14" style="136" bestFit="1" customWidth="1"/>
    <col min="4629" max="4629" width="3.6640625" style="136" customWidth="1"/>
    <col min="4630" max="4653" width="8.6640625" style="136" customWidth="1"/>
    <col min="4654" max="4864" width="8.88671875" style="136"/>
    <col min="4865" max="4865" width="3.6640625" style="136" customWidth="1"/>
    <col min="4866" max="4866" width="6.6640625" style="136" customWidth="1"/>
    <col min="4867" max="4867" width="0.33203125" style="136" customWidth="1"/>
    <col min="4868" max="4868" width="15.88671875" style="136" customWidth="1"/>
    <col min="4869" max="4869" width="0.33203125" style="136" customWidth="1"/>
    <col min="4870" max="4870" width="12.6640625" style="136" customWidth="1"/>
    <col min="4871" max="4871" width="0.33203125" style="136" customWidth="1"/>
    <col min="4872" max="4872" width="12.6640625" style="136" customWidth="1"/>
    <col min="4873" max="4873" width="0.33203125" style="136" customWidth="1"/>
    <col min="4874" max="4874" width="12.6640625" style="136" customWidth="1"/>
    <col min="4875" max="4875" width="0.33203125" style="136" customWidth="1"/>
    <col min="4876" max="4876" width="2.5546875" style="136" bestFit="1" customWidth="1"/>
    <col min="4877" max="4877" width="0.33203125" style="136" customWidth="1"/>
    <col min="4878" max="4878" width="14.6640625" style="136" customWidth="1"/>
    <col min="4879" max="4879" width="0.33203125" style="136" customWidth="1"/>
    <col min="4880" max="4880" width="9.88671875" style="136" bestFit="1" customWidth="1"/>
    <col min="4881" max="4881" width="0.33203125" style="136" customWidth="1"/>
    <col min="4882" max="4882" width="2.5546875" style="136" bestFit="1" customWidth="1"/>
    <col min="4883" max="4883" width="0.33203125" style="136" customWidth="1"/>
    <col min="4884" max="4884" width="14" style="136" bestFit="1" customWidth="1"/>
    <col min="4885" max="4885" width="3.6640625" style="136" customWidth="1"/>
    <col min="4886" max="4909" width="8.6640625" style="136" customWidth="1"/>
    <col min="4910" max="5120" width="8.88671875" style="136"/>
    <col min="5121" max="5121" width="3.6640625" style="136" customWidth="1"/>
    <col min="5122" max="5122" width="6.6640625" style="136" customWidth="1"/>
    <col min="5123" max="5123" width="0.33203125" style="136" customWidth="1"/>
    <col min="5124" max="5124" width="15.88671875" style="136" customWidth="1"/>
    <col min="5125" max="5125" width="0.33203125" style="136" customWidth="1"/>
    <col min="5126" max="5126" width="12.6640625" style="136" customWidth="1"/>
    <col min="5127" max="5127" width="0.33203125" style="136" customWidth="1"/>
    <col min="5128" max="5128" width="12.6640625" style="136" customWidth="1"/>
    <col min="5129" max="5129" width="0.33203125" style="136" customWidth="1"/>
    <col min="5130" max="5130" width="12.6640625" style="136" customWidth="1"/>
    <col min="5131" max="5131" width="0.33203125" style="136" customWidth="1"/>
    <col min="5132" max="5132" width="2.5546875" style="136" bestFit="1" customWidth="1"/>
    <col min="5133" max="5133" width="0.33203125" style="136" customWidth="1"/>
    <col min="5134" max="5134" width="14.6640625" style="136" customWidth="1"/>
    <col min="5135" max="5135" width="0.33203125" style="136" customWidth="1"/>
    <col min="5136" max="5136" width="9.88671875" style="136" bestFit="1" customWidth="1"/>
    <col min="5137" max="5137" width="0.33203125" style="136" customWidth="1"/>
    <col min="5138" max="5138" width="2.5546875" style="136" bestFit="1" customWidth="1"/>
    <col min="5139" max="5139" width="0.33203125" style="136" customWidth="1"/>
    <col min="5140" max="5140" width="14" style="136" bestFit="1" customWidth="1"/>
    <col min="5141" max="5141" width="3.6640625" style="136" customWidth="1"/>
    <col min="5142" max="5165" width="8.6640625" style="136" customWidth="1"/>
    <col min="5166" max="5376" width="8.88671875" style="136"/>
    <col min="5377" max="5377" width="3.6640625" style="136" customWidth="1"/>
    <col min="5378" max="5378" width="6.6640625" style="136" customWidth="1"/>
    <col min="5379" max="5379" width="0.33203125" style="136" customWidth="1"/>
    <col min="5380" max="5380" width="15.88671875" style="136" customWidth="1"/>
    <col min="5381" max="5381" width="0.33203125" style="136" customWidth="1"/>
    <col min="5382" max="5382" width="12.6640625" style="136" customWidth="1"/>
    <col min="5383" max="5383" width="0.33203125" style="136" customWidth="1"/>
    <col min="5384" max="5384" width="12.6640625" style="136" customWidth="1"/>
    <col min="5385" max="5385" width="0.33203125" style="136" customWidth="1"/>
    <col min="5386" max="5386" width="12.6640625" style="136" customWidth="1"/>
    <col min="5387" max="5387" width="0.33203125" style="136" customWidth="1"/>
    <col min="5388" max="5388" width="2.5546875" style="136" bestFit="1" customWidth="1"/>
    <col min="5389" max="5389" width="0.33203125" style="136" customWidth="1"/>
    <col min="5390" max="5390" width="14.6640625" style="136" customWidth="1"/>
    <col min="5391" max="5391" width="0.33203125" style="136" customWidth="1"/>
    <col min="5392" max="5392" width="9.88671875" style="136" bestFit="1" customWidth="1"/>
    <col min="5393" max="5393" width="0.33203125" style="136" customWidth="1"/>
    <col min="5394" max="5394" width="2.5546875" style="136" bestFit="1" customWidth="1"/>
    <col min="5395" max="5395" width="0.33203125" style="136" customWidth="1"/>
    <col min="5396" max="5396" width="14" style="136" bestFit="1" customWidth="1"/>
    <col min="5397" max="5397" width="3.6640625" style="136" customWidth="1"/>
    <col min="5398" max="5421" width="8.6640625" style="136" customWidth="1"/>
    <col min="5422" max="5632" width="8.88671875" style="136"/>
    <col min="5633" max="5633" width="3.6640625" style="136" customWidth="1"/>
    <col min="5634" max="5634" width="6.6640625" style="136" customWidth="1"/>
    <col min="5635" max="5635" width="0.33203125" style="136" customWidth="1"/>
    <col min="5636" max="5636" width="15.88671875" style="136" customWidth="1"/>
    <col min="5637" max="5637" width="0.33203125" style="136" customWidth="1"/>
    <col min="5638" max="5638" width="12.6640625" style="136" customWidth="1"/>
    <col min="5639" max="5639" width="0.33203125" style="136" customWidth="1"/>
    <col min="5640" max="5640" width="12.6640625" style="136" customWidth="1"/>
    <col min="5641" max="5641" width="0.33203125" style="136" customWidth="1"/>
    <col min="5642" max="5642" width="12.6640625" style="136" customWidth="1"/>
    <col min="5643" max="5643" width="0.33203125" style="136" customWidth="1"/>
    <col min="5644" max="5644" width="2.5546875" style="136" bestFit="1" customWidth="1"/>
    <col min="5645" max="5645" width="0.33203125" style="136" customWidth="1"/>
    <col min="5646" max="5646" width="14.6640625" style="136" customWidth="1"/>
    <col min="5647" max="5647" width="0.33203125" style="136" customWidth="1"/>
    <col min="5648" max="5648" width="9.88671875" style="136" bestFit="1" customWidth="1"/>
    <col min="5649" max="5649" width="0.33203125" style="136" customWidth="1"/>
    <col min="5650" max="5650" width="2.5546875" style="136" bestFit="1" customWidth="1"/>
    <col min="5651" max="5651" width="0.33203125" style="136" customWidth="1"/>
    <col min="5652" max="5652" width="14" style="136" bestFit="1" customWidth="1"/>
    <col min="5653" max="5653" width="3.6640625" style="136" customWidth="1"/>
    <col min="5654" max="5677" width="8.6640625" style="136" customWidth="1"/>
    <col min="5678" max="5888" width="8.88671875" style="136"/>
    <col min="5889" max="5889" width="3.6640625" style="136" customWidth="1"/>
    <col min="5890" max="5890" width="6.6640625" style="136" customWidth="1"/>
    <col min="5891" max="5891" width="0.33203125" style="136" customWidth="1"/>
    <col min="5892" max="5892" width="15.88671875" style="136" customWidth="1"/>
    <col min="5893" max="5893" width="0.33203125" style="136" customWidth="1"/>
    <col min="5894" max="5894" width="12.6640625" style="136" customWidth="1"/>
    <col min="5895" max="5895" width="0.33203125" style="136" customWidth="1"/>
    <col min="5896" max="5896" width="12.6640625" style="136" customWidth="1"/>
    <col min="5897" max="5897" width="0.33203125" style="136" customWidth="1"/>
    <col min="5898" max="5898" width="12.6640625" style="136" customWidth="1"/>
    <col min="5899" max="5899" width="0.33203125" style="136" customWidth="1"/>
    <col min="5900" max="5900" width="2.5546875" style="136" bestFit="1" customWidth="1"/>
    <col min="5901" max="5901" width="0.33203125" style="136" customWidth="1"/>
    <col min="5902" max="5902" width="14.6640625" style="136" customWidth="1"/>
    <col min="5903" max="5903" width="0.33203125" style="136" customWidth="1"/>
    <col min="5904" max="5904" width="9.88671875" style="136" bestFit="1" customWidth="1"/>
    <col min="5905" max="5905" width="0.33203125" style="136" customWidth="1"/>
    <col min="5906" max="5906" width="2.5546875" style="136" bestFit="1" customWidth="1"/>
    <col min="5907" max="5907" width="0.33203125" style="136" customWidth="1"/>
    <col min="5908" max="5908" width="14" style="136" bestFit="1" customWidth="1"/>
    <col min="5909" max="5909" width="3.6640625" style="136" customWidth="1"/>
    <col min="5910" max="5933" width="8.6640625" style="136" customWidth="1"/>
    <col min="5934" max="6144" width="8.88671875" style="136"/>
    <col min="6145" max="6145" width="3.6640625" style="136" customWidth="1"/>
    <col min="6146" max="6146" width="6.6640625" style="136" customWidth="1"/>
    <col min="6147" max="6147" width="0.33203125" style="136" customWidth="1"/>
    <col min="6148" max="6148" width="15.88671875" style="136" customWidth="1"/>
    <col min="6149" max="6149" width="0.33203125" style="136" customWidth="1"/>
    <col min="6150" max="6150" width="12.6640625" style="136" customWidth="1"/>
    <col min="6151" max="6151" width="0.33203125" style="136" customWidth="1"/>
    <col min="6152" max="6152" width="12.6640625" style="136" customWidth="1"/>
    <col min="6153" max="6153" width="0.33203125" style="136" customWidth="1"/>
    <col min="6154" max="6154" width="12.6640625" style="136" customWidth="1"/>
    <col min="6155" max="6155" width="0.33203125" style="136" customWidth="1"/>
    <col min="6156" max="6156" width="2.5546875" style="136" bestFit="1" customWidth="1"/>
    <col min="6157" max="6157" width="0.33203125" style="136" customWidth="1"/>
    <col min="6158" max="6158" width="14.6640625" style="136" customWidth="1"/>
    <col min="6159" max="6159" width="0.33203125" style="136" customWidth="1"/>
    <col min="6160" max="6160" width="9.88671875" style="136" bestFit="1" customWidth="1"/>
    <col min="6161" max="6161" width="0.33203125" style="136" customWidth="1"/>
    <col min="6162" max="6162" width="2.5546875" style="136" bestFit="1" customWidth="1"/>
    <col min="6163" max="6163" width="0.33203125" style="136" customWidth="1"/>
    <col min="6164" max="6164" width="14" style="136" bestFit="1" customWidth="1"/>
    <col min="6165" max="6165" width="3.6640625" style="136" customWidth="1"/>
    <col min="6166" max="6189" width="8.6640625" style="136" customWidth="1"/>
    <col min="6190" max="6400" width="8.88671875" style="136"/>
    <col min="6401" max="6401" width="3.6640625" style="136" customWidth="1"/>
    <col min="6402" max="6402" width="6.6640625" style="136" customWidth="1"/>
    <col min="6403" max="6403" width="0.33203125" style="136" customWidth="1"/>
    <col min="6404" max="6404" width="15.88671875" style="136" customWidth="1"/>
    <col min="6405" max="6405" width="0.33203125" style="136" customWidth="1"/>
    <col min="6406" max="6406" width="12.6640625" style="136" customWidth="1"/>
    <col min="6407" max="6407" width="0.33203125" style="136" customWidth="1"/>
    <col min="6408" max="6408" width="12.6640625" style="136" customWidth="1"/>
    <col min="6409" max="6409" width="0.33203125" style="136" customWidth="1"/>
    <col min="6410" max="6410" width="12.6640625" style="136" customWidth="1"/>
    <col min="6411" max="6411" width="0.33203125" style="136" customWidth="1"/>
    <col min="6412" max="6412" width="2.5546875" style="136" bestFit="1" customWidth="1"/>
    <col min="6413" max="6413" width="0.33203125" style="136" customWidth="1"/>
    <col min="6414" max="6414" width="14.6640625" style="136" customWidth="1"/>
    <col min="6415" max="6415" width="0.33203125" style="136" customWidth="1"/>
    <col min="6416" max="6416" width="9.88671875" style="136" bestFit="1" customWidth="1"/>
    <col min="6417" max="6417" width="0.33203125" style="136" customWidth="1"/>
    <col min="6418" max="6418" width="2.5546875" style="136" bestFit="1" customWidth="1"/>
    <col min="6419" max="6419" width="0.33203125" style="136" customWidth="1"/>
    <col min="6420" max="6420" width="14" style="136" bestFit="1" customWidth="1"/>
    <col min="6421" max="6421" width="3.6640625" style="136" customWidth="1"/>
    <col min="6422" max="6445" width="8.6640625" style="136" customWidth="1"/>
    <col min="6446" max="6656" width="8.88671875" style="136"/>
    <col min="6657" max="6657" width="3.6640625" style="136" customWidth="1"/>
    <col min="6658" max="6658" width="6.6640625" style="136" customWidth="1"/>
    <col min="6659" max="6659" width="0.33203125" style="136" customWidth="1"/>
    <col min="6660" max="6660" width="15.88671875" style="136" customWidth="1"/>
    <col min="6661" max="6661" width="0.33203125" style="136" customWidth="1"/>
    <col min="6662" max="6662" width="12.6640625" style="136" customWidth="1"/>
    <col min="6663" max="6663" width="0.33203125" style="136" customWidth="1"/>
    <col min="6664" max="6664" width="12.6640625" style="136" customWidth="1"/>
    <col min="6665" max="6665" width="0.33203125" style="136" customWidth="1"/>
    <col min="6666" max="6666" width="12.6640625" style="136" customWidth="1"/>
    <col min="6667" max="6667" width="0.33203125" style="136" customWidth="1"/>
    <col min="6668" max="6668" width="2.5546875" style="136" bestFit="1" customWidth="1"/>
    <col min="6669" max="6669" width="0.33203125" style="136" customWidth="1"/>
    <col min="6670" max="6670" width="14.6640625" style="136" customWidth="1"/>
    <col min="6671" max="6671" width="0.33203125" style="136" customWidth="1"/>
    <col min="6672" max="6672" width="9.88671875" style="136" bestFit="1" customWidth="1"/>
    <col min="6673" max="6673" width="0.33203125" style="136" customWidth="1"/>
    <col min="6674" max="6674" width="2.5546875" style="136" bestFit="1" customWidth="1"/>
    <col min="6675" max="6675" width="0.33203125" style="136" customWidth="1"/>
    <col min="6676" max="6676" width="14" style="136" bestFit="1" customWidth="1"/>
    <col min="6677" max="6677" width="3.6640625" style="136" customWidth="1"/>
    <col min="6678" max="6701" width="8.6640625" style="136" customWidth="1"/>
    <col min="6702" max="6912" width="8.88671875" style="136"/>
    <col min="6913" max="6913" width="3.6640625" style="136" customWidth="1"/>
    <col min="6914" max="6914" width="6.6640625" style="136" customWidth="1"/>
    <col min="6915" max="6915" width="0.33203125" style="136" customWidth="1"/>
    <col min="6916" max="6916" width="15.88671875" style="136" customWidth="1"/>
    <col min="6917" max="6917" width="0.33203125" style="136" customWidth="1"/>
    <col min="6918" max="6918" width="12.6640625" style="136" customWidth="1"/>
    <col min="6919" max="6919" width="0.33203125" style="136" customWidth="1"/>
    <col min="6920" max="6920" width="12.6640625" style="136" customWidth="1"/>
    <col min="6921" max="6921" width="0.33203125" style="136" customWidth="1"/>
    <col min="6922" max="6922" width="12.6640625" style="136" customWidth="1"/>
    <col min="6923" max="6923" width="0.33203125" style="136" customWidth="1"/>
    <col min="6924" max="6924" width="2.5546875" style="136" bestFit="1" customWidth="1"/>
    <col min="6925" max="6925" width="0.33203125" style="136" customWidth="1"/>
    <col min="6926" max="6926" width="14.6640625" style="136" customWidth="1"/>
    <col min="6927" max="6927" width="0.33203125" style="136" customWidth="1"/>
    <col min="6928" max="6928" width="9.88671875" style="136" bestFit="1" customWidth="1"/>
    <col min="6929" max="6929" width="0.33203125" style="136" customWidth="1"/>
    <col min="6930" max="6930" width="2.5546875" style="136" bestFit="1" customWidth="1"/>
    <col min="6931" max="6931" width="0.33203125" style="136" customWidth="1"/>
    <col min="6932" max="6932" width="14" style="136" bestFit="1" customWidth="1"/>
    <col min="6933" max="6933" width="3.6640625" style="136" customWidth="1"/>
    <col min="6934" max="6957" width="8.6640625" style="136" customWidth="1"/>
    <col min="6958" max="7168" width="8.88671875" style="136"/>
    <col min="7169" max="7169" width="3.6640625" style="136" customWidth="1"/>
    <col min="7170" max="7170" width="6.6640625" style="136" customWidth="1"/>
    <col min="7171" max="7171" width="0.33203125" style="136" customWidth="1"/>
    <col min="7172" max="7172" width="15.88671875" style="136" customWidth="1"/>
    <col min="7173" max="7173" width="0.33203125" style="136" customWidth="1"/>
    <col min="7174" max="7174" width="12.6640625" style="136" customWidth="1"/>
    <col min="7175" max="7175" width="0.33203125" style="136" customWidth="1"/>
    <col min="7176" max="7176" width="12.6640625" style="136" customWidth="1"/>
    <col min="7177" max="7177" width="0.33203125" style="136" customWidth="1"/>
    <col min="7178" max="7178" width="12.6640625" style="136" customWidth="1"/>
    <col min="7179" max="7179" width="0.33203125" style="136" customWidth="1"/>
    <col min="7180" max="7180" width="2.5546875" style="136" bestFit="1" customWidth="1"/>
    <col min="7181" max="7181" width="0.33203125" style="136" customWidth="1"/>
    <col min="7182" max="7182" width="14.6640625" style="136" customWidth="1"/>
    <col min="7183" max="7183" width="0.33203125" style="136" customWidth="1"/>
    <col min="7184" max="7184" width="9.88671875" style="136" bestFit="1" customWidth="1"/>
    <col min="7185" max="7185" width="0.33203125" style="136" customWidth="1"/>
    <col min="7186" max="7186" width="2.5546875" style="136" bestFit="1" customWidth="1"/>
    <col min="7187" max="7187" width="0.33203125" style="136" customWidth="1"/>
    <col min="7188" max="7188" width="14" style="136" bestFit="1" customWidth="1"/>
    <col min="7189" max="7189" width="3.6640625" style="136" customWidth="1"/>
    <col min="7190" max="7213" width="8.6640625" style="136" customWidth="1"/>
    <col min="7214" max="7424" width="8.88671875" style="136"/>
    <col min="7425" max="7425" width="3.6640625" style="136" customWidth="1"/>
    <col min="7426" max="7426" width="6.6640625" style="136" customWidth="1"/>
    <col min="7427" max="7427" width="0.33203125" style="136" customWidth="1"/>
    <col min="7428" max="7428" width="15.88671875" style="136" customWidth="1"/>
    <col min="7429" max="7429" width="0.33203125" style="136" customWidth="1"/>
    <col min="7430" max="7430" width="12.6640625" style="136" customWidth="1"/>
    <col min="7431" max="7431" width="0.33203125" style="136" customWidth="1"/>
    <col min="7432" max="7432" width="12.6640625" style="136" customWidth="1"/>
    <col min="7433" max="7433" width="0.33203125" style="136" customWidth="1"/>
    <col min="7434" max="7434" width="12.6640625" style="136" customWidth="1"/>
    <col min="7435" max="7435" width="0.33203125" style="136" customWidth="1"/>
    <col min="7436" max="7436" width="2.5546875" style="136" bestFit="1" customWidth="1"/>
    <col min="7437" max="7437" width="0.33203125" style="136" customWidth="1"/>
    <col min="7438" max="7438" width="14.6640625" style="136" customWidth="1"/>
    <col min="7439" max="7439" width="0.33203125" style="136" customWidth="1"/>
    <col min="7440" max="7440" width="9.88671875" style="136" bestFit="1" customWidth="1"/>
    <col min="7441" max="7441" width="0.33203125" style="136" customWidth="1"/>
    <col min="7442" max="7442" width="2.5546875" style="136" bestFit="1" customWidth="1"/>
    <col min="7443" max="7443" width="0.33203125" style="136" customWidth="1"/>
    <col min="7444" max="7444" width="14" style="136" bestFit="1" customWidth="1"/>
    <col min="7445" max="7445" width="3.6640625" style="136" customWidth="1"/>
    <col min="7446" max="7469" width="8.6640625" style="136" customWidth="1"/>
    <col min="7470" max="7680" width="8.88671875" style="136"/>
    <col min="7681" max="7681" width="3.6640625" style="136" customWidth="1"/>
    <col min="7682" max="7682" width="6.6640625" style="136" customWidth="1"/>
    <col min="7683" max="7683" width="0.33203125" style="136" customWidth="1"/>
    <col min="7684" max="7684" width="15.88671875" style="136" customWidth="1"/>
    <col min="7685" max="7685" width="0.33203125" style="136" customWidth="1"/>
    <col min="7686" max="7686" width="12.6640625" style="136" customWidth="1"/>
    <col min="7687" max="7687" width="0.33203125" style="136" customWidth="1"/>
    <col min="7688" max="7688" width="12.6640625" style="136" customWidth="1"/>
    <col min="7689" max="7689" width="0.33203125" style="136" customWidth="1"/>
    <col min="7690" max="7690" width="12.6640625" style="136" customWidth="1"/>
    <col min="7691" max="7691" width="0.33203125" style="136" customWidth="1"/>
    <col min="7692" max="7692" width="2.5546875" style="136" bestFit="1" customWidth="1"/>
    <col min="7693" max="7693" width="0.33203125" style="136" customWidth="1"/>
    <col min="7694" max="7694" width="14.6640625" style="136" customWidth="1"/>
    <col min="7695" max="7695" width="0.33203125" style="136" customWidth="1"/>
    <col min="7696" max="7696" width="9.88671875" style="136" bestFit="1" customWidth="1"/>
    <col min="7697" max="7697" width="0.33203125" style="136" customWidth="1"/>
    <col min="7698" max="7698" width="2.5546875" style="136" bestFit="1" customWidth="1"/>
    <col min="7699" max="7699" width="0.33203125" style="136" customWidth="1"/>
    <col min="7700" max="7700" width="14" style="136" bestFit="1" customWidth="1"/>
    <col min="7701" max="7701" width="3.6640625" style="136" customWidth="1"/>
    <col min="7702" max="7725" width="8.6640625" style="136" customWidth="1"/>
    <col min="7726" max="7936" width="8.88671875" style="136"/>
    <col min="7937" max="7937" width="3.6640625" style="136" customWidth="1"/>
    <col min="7938" max="7938" width="6.6640625" style="136" customWidth="1"/>
    <col min="7939" max="7939" width="0.33203125" style="136" customWidth="1"/>
    <col min="7940" max="7940" width="15.88671875" style="136" customWidth="1"/>
    <col min="7941" max="7941" width="0.33203125" style="136" customWidth="1"/>
    <col min="7942" max="7942" width="12.6640625" style="136" customWidth="1"/>
    <col min="7943" max="7943" width="0.33203125" style="136" customWidth="1"/>
    <col min="7944" max="7944" width="12.6640625" style="136" customWidth="1"/>
    <col min="7945" max="7945" width="0.33203125" style="136" customWidth="1"/>
    <col min="7946" max="7946" width="12.6640625" style="136" customWidth="1"/>
    <col min="7947" max="7947" width="0.33203125" style="136" customWidth="1"/>
    <col min="7948" max="7948" width="2.5546875" style="136" bestFit="1" customWidth="1"/>
    <col min="7949" max="7949" width="0.33203125" style="136" customWidth="1"/>
    <col min="7950" max="7950" width="14.6640625" style="136" customWidth="1"/>
    <col min="7951" max="7951" width="0.33203125" style="136" customWidth="1"/>
    <col min="7952" max="7952" width="9.88671875" style="136" bestFit="1" customWidth="1"/>
    <col min="7953" max="7953" width="0.33203125" style="136" customWidth="1"/>
    <col min="7954" max="7954" width="2.5546875" style="136" bestFit="1" customWidth="1"/>
    <col min="7955" max="7955" width="0.33203125" style="136" customWidth="1"/>
    <col min="7956" max="7956" width="14" style="136" bestFit="1" customWidth="1"/>
    <col min="7957" max="7957" width="3.6640625" style="136" customWidth="1"/>
    <col min="7958" max="7981" width="8.6640625" style="136" customWidth="1"/>
    <col min="7982" max="8192" width="8.88671875" style="136"/>
    <col min="8193" max="8193" width="3.6640625" style="136" customWidth="1"/>
    <col min="8194" max="8194" width="6.6640625" style="136" customWidth="1"/>
    <col min="8195" max="8195" width="0.33203125" style="136" customWidth="1"/>
    <col min="8196" max="8196" width="15.88671875" style="136" customWidth="1"/>
    <col min="8197" max="8197" width="0.33203125" style="136" customWidth="1"/>
    <col min="8198" max="8198" width="12.6640625" style="136" customWidth="1"/>
    <col min="8199" max="8199" width="0.33203125" style="136" customWidth="1"/>
    <col min="8200" max="8200" width="12.6640625" style="136" customWidth="1"/>
    <col min="8201" max="8201" width="0.33203125" style="136" customWidth="1"/>
    <col min="8202" max="8202" width="12.6640625" style="136" customWidth="1"/>
    <col min="8203" max="8203" width="0.33203125" style="136" customWidth="1"/>
    <col min="8204" max="8204" width="2.5546875" style="136" bestFit="1" customWidth="1"/>
    <col min="8205" max="8205" width="0.33203125" style="136" customWidth="1"/>
    <col min="8206" max="8206" width="14.6640625" style="136" customWidth="1"/>
    <col min="8207" max="8207" width="0.33203125" style="136" customWidth="1"/>
    <col min="8208" max="8208" width="9.88671875" style="136" bestFit="1" customWidth="1"/>
    <col min="8209" max="8209" width="0.33203125" style="136" customWidth="1"/>
    <col min="8210" max="8210" width="2.5546875" style="136" bestFit="1" customWidth="1"/>
    <col min="8211" max="8211" width="0.33203125" style="136" customWidth="1"/>
    <col min="8212" max="8212" width="14" style="136" bestFit="1" customWidth="1"/>
    <col min="8213" max="8213" width="3.6640625" style="136" customWidth="1"/>
    <col min="8214" max="8237" width="8.6640625" style="136" customWidth="1"/>
    <col min="8238" max="8448" width="8.88671875" style="136"/>
    <col min="8449" max="8449" width="3.6640625" style="136" customWidth="1"/>
    <col min="8450" max="8450" width="6.6640625" style="136" customWidth="1"/>
    <col min="8451" max="8451" width="0.33203125" style="136" customWidth="1"/>
    <col min="8452" max="8452" width="15.88671875" style="136" customWidth="1"/>
    <col min="8453" max="8453" width="0.33203125" style="136" customWidth="1"/>
    <col min="8454" max="8454" width="12.6640625" style="136" customWidth="1"/>
    <col min="8455" max="8455" width="0.33203125" style="136" customWidth="1"/>
    <col min="8456" max="8456" width="12.6640625" style="136" customWidth="1"/>
    <col min="8457" max="8457" width="0.33203125" style="136" customWidth="1"/>
    <col min="8458" max="8458" width="12.6640625" style="136" customWidth="1"/>
    <col min="8459" max="8459" width="0.33203125" style="136" customWidth="1"/>
    <col min="8460" max="8460" width="2.5546875" style="136" bestFit="1" customWidth="1"/>
    <col min="8461" max="8461" width="0.33203125" style="136" customWidth="1"/>
    <col min="8462" max="8462" width="14.6640625" style="136" customWidth="1"/>
    <col min="8463" max="8463" width="0.33203125" style="136" customWidth="1"/>
    <col min="8464" max="8464" width="9.88671875" style="136" bestFit="1" customWidth="1"/>
    <col min="8465" max="8465" width="0.33203125" style="136" customWidth="1"/>
    <col min="8466" max="8466" width="2.5546875" style="136" bestFit="1" customWidth="1"/>
    <col min="8467" max="8467" width="0.33203125" style="136" customWidth="1"/>
    <col min="8468" max="8468" width="14" style="136" bestFit="1" customWidth="1"/>
    <col min="8469" max="8469" width="3.6640625" style="136" customWidth="1"/>
    <col min="8470" max="8493" width="8.6640625" style="136" customWidth="1"/>
    <col min="8494" max="8704" width="8.88671875" style="136"/>
    <col min="8705" max="8705" width="3.6640625" style="136" customWidth="1"/>
    <col min="8706" max="8706" width="6.6640625" style="136" customWidth="1"/>
    <col min="8707" max="8707" width="0.33203125" style="136" customWidth="1"/>
    <col min="8708" max="8708" width="15.88671875" style="136" customWidth="1"/>
    <col min="8709" max="8709" width="0.33203125" style="136" customWidth="1"/>
    <col min="8710" max="8710" width="12.6640625" style="136" customWidth="1"/>
    <col min="8711" max="8711" width="0.33203125" style="136" customWidth="1"/>
    <col min="8712" max="8712" width="12.6640625" style="136" customWidth="1"/>
    <col min="8713" max="8713" width="0.33203125" style="136" customWidth="1"/>
    <col min="8714" max="8714" width="12.6640625" style="136" customWidth="1"/>
    <col min="8715" max="8715" width="0.33203125" style="136" customWidth="1"/>
    <col min="8716" max="8716" width="2.5546875" style="136" bestFit="1" customWidth="1"/>
    <col min="8717" max="8717" width="0.33203125" style="136" customWidth="1"/>
    <col min="8718" max="8718" width="14.6640625" style="136" customWidth="1"/>
    <col min="8719" max="8719" width="0.33203125" style="136" customWidth="1"/>
    <col min="8720" max="8720" width="9.88671875" style="136" bestFit="1" customWidth="1"/>
    <col min="8721" max="8721" width="0.33203125" style="136" customWidth="1"/>
    <col min="8722" max="8722" width="2.5546875" style="136" bestFit="1" customWidth="1"/>
    <col min="8723" max="8723" width="0.33203125" style="136" customWidth="1"/>
    <col min="8724" max="8724" width="14" style="136" bestFit="1" customWidth="1"/>
    <col min="8725" max="8725" width="3.6640625" style="136" customWidth="1"/>
    <col min="8726" max="8749" width="8.6640625" style="136" customWidth="1"/>
    <col min="8750" max="8960" width="8.88671875" style="136"/>
    <col min="8961" max="8961" width="3.6640625" style="136" customWidth="1"/>
    <col min="8962" max="8962" width="6.6640625" style="136" customWidth="1"/>
    <col min="8963" max="8963" width="0.33203125" style="136" customWidth="1"/>
    <col min="8964" max="8964" width="15.88671875" style="136" customWidth="1"/>
    <col min="8965" max="8965" width="0.33203125" style="136" customWidth="1"/>
    <col min="8966" max="8966" width="12.6640625" style="136" customWidth="1"/>
    <col min="8967" max="8967" width="0.33203125" style="136" customWidth="1"/>
    <col min="8968" max="8968" width="12.6640625" style="136" customWidth="1"/>
    <col min="8969" max="8969" width="0.33203125" style="136" customWidth="1"/>
    <col min="8970" max="8970" width="12.6640625" style="136" customWidth="1"/>
    <col min="8971" max="8971" width="0.33203125" style="136" customWidth="1"/>
    <col min="8972" max="8972" width="2.5546875" style="136" bestFit="1" customWidth="1"/>
    <col min="8973" max="8973" width="0.33203125" style="136" customWidth="1"/>
    <col min="8974" max="8974" width="14.6640625" style="136" customWidth="1"/>
    <col min="8975" max="8975" width="0.33203125" style="136" customWidth="1"/>
    <col min="8976" max="8976" width="9.88671875" style="136" bestFit="1" customWidth="1"/>
    <col min="8977" max="8977" width="0.33203125" style="136" customWidth="1"/>
    <col min="8978" max="8978" width="2.5546875" style="136" bestFit="1" customWidth="1"/>
    <col min="8979" max="8979" width="0.33203125" style="136" customWidth="1"/>
    <col min="8980" max="8980" width="14" style="136" bestFit="1" customWidth="1"/>
    <col min="8981" max="8981" width="3.6640625" style="136" customWidth="1"/>
    <col min="8982" max="9005" width="8.6640625" style="136" customWidth="1"/>
    <col min="9006" max="9216" width="8.88671875" style="136"/>
    <col min="9217" max="9217" width="3.6640625" style="136" customWidth="1"/>
    <col min="9218" max="9218" width="6.6640625" style="136" customWidth="1"/>
    <col min="9219" max="9219" width="0.33203125" style="136" customWidth="1"/>
    <col min="9220" max="9220" width="15.88671875" style="136" customWidth="1"/>
    <col min="9221" max="9221" width="0.33203125" style="136" customWidth="1"/>
    <col min="9222" max="9222" width="12.6640625" style="136" customWidth="1"/>
    <col min="9223" max="9223" width="0.33203125" style="136" customWidth="1"/>
    <col min="9224" max="9224" width="12.6640625" style="136" customWidth="1"/>
    <col min="9225" max="9225" width="0.33203125" style="136" customWidth="1"/>
    <col min="9226" max="9226" width="12.6640625" style="136" customWidth="1"/>
    <col min="9227" max="9227" width="0.33203125" style="136" customWidth="1"/>
    <col min="9228" max="9228" width="2.5546875" style="136" bestFit="1" customWidth="1"/>
    <col min="9229" max="9229" width="0.33203125" style="136" customWidth="1"/>
    <col min="9230" max="9230" width="14.6640625" style="136" customWidth="1"/>
    <col min="9231" max="9231" width="0.33203125" style="136" customWidth="1"/>
    <col min="9232" max="9232" width="9.88671875" style="136" bestFit="1" customWidth="1"/>
    <col min="9233" max="9233" width="0.33203125" style="136" customWidth="1"/>
    <col min="9234" max="9234" width="2.5546875" style="136" bestFit="1" customWidth="1"/>
    <col min="9235" max="9235" width="0.33203125" style="136" customWidth="1"/>
    <col min="9236" max="9236" width="14" style="136" bestFit="1" customWidth="1"/>
    <col min="9237" max="9237" width="3.6640625" style="136" customWidth="1"/>
    <col min="9238" max="9261" width="8.6640625" style="136" customWidth="1"/>
    <col min="9262" max="9472" width="8.88671875" style="136"/>
    <col min="9473" max="9473" width="3.6640625" style="136" customWidth="1"/>
    <col min="9474" max="9474" width="6.6640625" style="136" customWidth="1"/>
    <col min="9475" max="9475" width="0.33203125" style="136" customWidth="1"/>
    <col min="9476" max="9476" width="15.88671875" style="136" customWidth="1"/>
    <col min="9477" max="9477" width="0.33203125" style="136" customWidth="1"/>
    <col min="9478" max="9478" width="12.6640625" style="136" customWidth="1"/>
    <col min="9479" max="9479" width="0.33203125" style="136" customWidth="1"/>
    <col min="9480" max="9480" width="12.6640625" style="136" customWidth="1"/>
    <col min="9481" max="9481" width="0.33203125" style="136" customWidth="1"/>
    <col min="9482" max="9482" width="12.6640625" style="136" customWidth="1"/>
    <col min="9483" max="9483" width="0.33203125" style="136" customWidth="1"/>
    <col min="9484" max="9484" width="2.5546875" style="136" bestFit="1" customWidth="1"/>
    <col min="9485" max="9485" width="0.33203125" style="136" customWidth="1"/>
    <col min="9486" max="9486" width="14.6640625" style="136" customWidth="1"/>
    <col min="9487" max="9487" width="0.33203125" style="136" customWidth="1"/>
    <col min="9488" max="9488" width="9.88671875" style="136" bestFit="1" customWidth="1"/>
    <col min="9489" max="9489" width="0.33203125" style="136" customWidth="1"/>
    <col min="9490" max="9490" width="2.5546875" style="136" bestFit="1" customWidth="1"/>
    <col min="9491" max="9491" width="0.33203125" style="136" customWidth="1"/>
    <col min="9492" max="9492" width="14" style="136" bestFit="1" customWidth="1"/>
    <col min="9493" max="9493" width="3.6640625" style="136" customWidth="1"/>
    <col min="9494" max="9517" width="8.6640625" style="136" customWidth="1"/>
    <col min="9518" max="9728" width="8.88671875" style="136"/>
    <col min="9729" max="9729" width="3.6640625" style="136" customWidth="1"/>
    <col min="9730" max="9730" width="6.6640625" style="136" customWidth="1"/>
    <col min="9731" max="9731" width="0.33203125" style="136" customWidth="1"/>
    <col min="9732" max="9732" width="15.88671875" style="136" customWidth="1"/>
    <col min="9733" max="9733" width="0.33203125" style="136" customWidth="1"/>
    <col min="9734" max="9734" width="12.6640625" style="136" customWidth="1"/>
    <col min="9735" max="9735" width="0.33203125" style="136" customWidth="1"/>
    <col min="9736" max="9736" width="12.6640625" style="136" customWidth="1"/>
    <col min="9737" max="9737" width="0.33203125" style="136" customWidth="1"/>
    <col min="9738" max="9738" width="12.6640625" style="136" customWidth="1"/>
    <col min="9739" max="9739" width="0.33203125" style="136" customWidth="1"/>
    <col min="9740" max="9740" width="2.5546875" style="136" bestFit="1" customWidth="1"/>
    <col min="9741" max="9741" width="0.33203125" style="136" customWidth="1"/>
    <col min="9742" max="9742" width="14.6640625" style="136" customWidth="1"/>
    <col min="9743" max="9743" width="0.33203125" style="136" customWidth="1"/>
    <col min="9744" max="9744" width="9.88671875" style="136" bestFit="1" customWidth="1"/>
    <col min="9745" max="9745" width="0.33203125" style="136" customWidth="1"/>
    <col min="9746" max="9746" width="2.5546875" style="136" bestFit="1" customWidth="1"/>
    <col min="9747" max="9747" width="0.33203125" style="136" customWidth="1"/>
    <col min="9748" max="9748" width="14" style="136" bestFit="1" customWidth="1"/>
    <col min="9749" max="9749" width="3.6640625" style="136" customWidth="1"/>
    <col min="9750" max="9773" width="8.6640625" style="136" customWidth="1"/>
    <col min="9774" max="9984" width="8.88671875" style="136"/>
    <col min="9985" max="9985" width="3.6640625" style="136" customWidth="1"/>
    <col min="9986" max="9986" width="6.6640625" style="136" customWidth="1"/>
    <col min="9987" max="9987" width="0.33203125" style="136" customWidth="1"/>
    <col min="9988" max="9988" width="15.88671875" style="136" customWidth="1"/>
    <col min="9989" max="9989" width="0.33203125" style="136" customWidth="1"/>
    <col min="9990" max="9990" width="12.6640625" style="136" customWidth="1"/>
    <col min="9991" max="9991" width="0.33203125" style="136" customWidth="1"/>
    <col min="9992" max="9992" width="12.6640625" style="136" customWidth="1"/>
    <col min="9993" max="9993" width="0.33203125" style="136" customWidth="1"/>
    <col min="9994" max="9994" width="12.6640625" style="136" customWidth="1"/>
    <col min="9995" max="9995" width="0.33203125" style="136" customWidth="1"/>
    <col min="9996" max="9996" width="2.5546875" style="136" bestFit="1" customWidth="1"/>
    <col min="9997" max="9997" width="0.33203125" style="136" customWidth="1"/>
    <col min="9998" max="9998" width="14.6640625" style="136" customWidth="1"/>
    <col min="9999" max="9999" width="0.33203125" style="136" customWidth="1"/>
    <col min="10000" max="10000" width="9.88671875" style="136" bestFit="1" customWidth="1"/>
    <col min="10001" max="10001" width="0.33203125" style="136" customWidth="1"/>
    <col min="10002" max="10002" width="2.5546875" style="136" bestFit="1" customWidth="1"/>
    <col min="10003" max="10003" width="0.33203125" style="136" customWidth="1"/>
    <col min="10004" max="10004" width="14" style="136" bestFit="1" customWidth="1"/>
    <col min="10005" max="10005" width="3.6640625" style="136" customWidth="1"/>
    <col min="10006" max="10029" width="8.6640625" style="136" customWidth="1"/>
    <col min="10030" max="10240" width="8.88671875" style="136"/>
    <col min="10241" max="10241" width="3.6640625" style="136" customWidth="1"/>
    <col min="10242" max="10242" width="6.6640625" style="136" customWidth="1"/>
    <col min="10243" max="10243" width="0.33203125" style="136" customWidth="1"/>
    <col min="10244" max="10244" width="15.88671875" style="136" customWidth="1"/>
    <col min="10245" max="10245" width="0.33203125" style="136" customWidth="1"/>
    <col min="10246" max="10246" width="12.6640625" style="136" customWidth="1"/>
    <col min="10247" max="10247" width="0.33203125" style="136" customWidth="1"/>
    <col min="10248" max="10248" width="12.6640625" style="136" customWidth="1"/>
    <col min="10249" max="10249" width="0.33203125" style="136" customWidth="1"/>
    <col min="10250" max="10250" width="12.6640625" style="136" customWidth="1"/>
    <col min="10251" max="10251" width="0.33203125" style="136" customWidth="1"/>
    <col min="10252" max="10252" width="2.5546875" style="136" bestFit="1" customWidth="1"/>
    <col min="10253" max="10253" width="0.33203125" style="136" customWidth="1"/>
    <col min="10254" max="10254" width="14.6640625" style="136" customWidth="1"/>
    <col min="10255" max="10255" width="0.33203125" style="136" customWidth="1"/>
    <col min="10256" max="10256" width="9.88671875" style="136" bestFit="1" customWidth="1"/>
    <col min="10257" max="10257" width="0.33203125" style="136" customWidth="1"/>
    <col min="10258" max="10258" width="2.5546875" style="136" bestFit="1" customWidth="1"/>
    <col min="10259" max="10259" width="0.33203125" style="136" customWidth="1"/>
    <col min="10260" max="10260" width="14" style="136" bestFit="1" customWidth="1"/>
    <col min="10261" max="10261" width="3.6640625" style="136" customWidth="1"/>
    <col min="10262" max="10285" width="8.6640625" style="136" customWidth="1"/>
    <col min="10286" max="10496" width="8.88671875" style="136"/>
    <col min="10497" max="10497" width="3.6640625" style="136" customWidth="1"/>
    <col min="10498" max="10498" width="6.6640625" style="136" customWidth="1"/>
    <col min="10499" max="10499" width="0.33203125" style="136" customWidth="1"/>
    <col min="10500" max="10500" width="15.88671875" style="136" customWidth="1"/>
    <col min="10501" max="10501" width="0.33203125" style="136" customWidth="1"/>
    <col min="10502" max="10502" width="12.6640625" style="136" customWidth="1"/>
    <col min="10503" max="10503" width="0.33203125" style="136" customWidth="1"/>
    <col min="10504" max="10504" width="12.6640625" style="136" customWidth="1"/>
    <col min="10505" max="10505" width="0.33203125" style="136" customWidth="1"/>
    <col min="10506" max="10506" width="12.6640625" style="136" customWidth="1"/>
    <col min="10507" max="10507" width="0.33203125" style="136" customWidth="1"/>
    <col min="10508" max="10508" width="2.5546875" style="136" bestFit="1" customWidth="1"/>
    <col min="10509" max="10509" width="0.33203125" style="136" customWidth="1"/>
    <col min="10510" max="10510" width="14.6640625" style="136" customWidth="1"/>
    <col min="10511" max="10511" width="0.33203125" style="136" customWidth="1"/>
    <col min="10512" max="10512" width="9.88671875" style="136" bestFit="1" customWidth="1"/>
    <col min="10513" max="10513" width="0.33203125" style="136" customWidth="1"/>
    <col min="10514" max="10514" width="2.5546875" style="136" bestFit="1" customWidth="1"/>
    <col min="10515" max="10515" width="0.33203125" style="136" customWidth="1"/>
    <col min="10516" max="10516" width="14" style="136" bestFit="1" customWidth="1"/>
    <col min="10517" max="10517" width="3.6640625" style="136" customWidth="1"/>
    <col min="10518" max="10541" width="8.6640625" style="136" customWidth="1"/>
    <col min="10542" max="10752" width="8.88671875" style="136"/>
    <col min="10753" max="10753" width="3.6640625" style="136" customWidth="1"/>
    <col min="10754" max="10754" width="6.6640625" style="136" customWidth="1"/>
    <col min="10755" max="10755" width="0.33203125" style="136" customWidth="1"/>
    <col min="10756" max="10756" width="15.88671875" style="136" customWidth="1"/>
    <col min="10757" max="10757" width="0.33203125" style="136" customWidth="1"/>
    <col min="10758" max="10758" width="12.6640625" style="136" customWidth="1"/>
    <col min="10759" max="10759" width="0.33203125" style="136" customWidth="1"/>
    <col min="10760" max="10760" width="12.6640625" style="136" customWidth="1"/>
    <col min="10761" max="10761" width="0.33203125" style="136" customWidth="1"/>
    <col min="10762" max="10762" width="12.6640625" style="136" customWidth="1"/>
    <col min="10763" max="10763" width="0.33203125" style="136" customWidth="1"/>
    <col min="10764" max="10764" width="2.5546875" style="136" bestFit="1" customWidth="1"/>
    <col min="10765" max="10765" width="0.33203125" style="136" customWidth="1"/>
    <col min="10766" max="10766" width="14.6640625" style="136" customWidth="1"/>
    <col min="10767" max="10767" width="0.33203125" style="136" customWidth="1"/>
    <col min="10768" max="10768" width="9.88671875" style="136" bestFit="1" customWidth="1"/>
    <col min="10769" max="10769" width="0.33203125" style="136" customWidth="1"/>
    <col min="10770" max="10770" width="2.5546875" style="136" bestFit="1" customWidth="1"/>
    <col min="10771" max="10771" width="0.33203125" style="136" customWidth="1"/>
    <col min="10772" max="10772" width="14" style="136" bestFit="1" customWidth="1"/>
    <col min="10773" max="10773" width="3.6640625" style="136" customWidth="1"/>
    <col min="10774" max="10797" width="8.6640625" style="136" customWidth="1"/>
    <col min="10798" max="11008" width="8.88671875" style="136"/>
    <col min="11009" max="11009" width="3.6640625" style="136" customWidth="1"/>
    <col min="11010" max="11010" width="6.6640625" style="136" customWidth="1"/>
    <col min="11011" max="11011" width="0.33203125" style="136" customWidth="1"/>
    <col min="11012" max="11012" width="15.88671875" style="136" customWidth="1"/>
    <col min="11013" max="11013" width="0.33203125" style="136" customWidth="1"/>
    <col min="11014" max="11014" width="12.6640625" style="136" customWidth="1"/>
    <col min="11015" max="11015" width="0.33203125" style="136" customWidth="1"/>
    <col min="11016" max="11016" width="12.6640625" style="136" customWidth="1"/>
    <col min="11017" max="11017" width="0.33203125" style="136" customWidth="1"/>
    <col min="11018" max="11018" width="12.6640625" style="136" customWidth="1"/>
    <col min="11019" max="11019" width="0.33203125" style="136" customWidth="1"/>
    <col min="11020" max="11020" width="2.5546875" style="136" bestFit="1" customWidth="1"/>
    <col min="11021" max="11021" width="0.33203125" style="136" customWidth="1"/>
    <col min="11022" max="11022" width="14.6640625" style="136" customWidth="1"/>
    <col min="11023" max="11023" width="0.33203125" style="136" customWidth="1"/>
    <col min="11024" max="11024" width="9.88671875" style="136" bestFit="1" customWidth="1"/>
    <col min="11025" max="11025" width="0.33203125" style="136" customWidth="1"/>
    <col min="11026" max="11026" width="2.5546875" style="136" bestFit="1" customWidth="1"/>
    <col min="11027" max="11027" width="0.33203125" style="136" customWidth="1"/>
    <col min="11028" max="11028" width="14" style="136" bestFit="1" customWidth="1"/>
    <col min="11029" max="11029" width="3.6640625" style="136" customWidth="1"/>
    <col min="11030" max="11053" width="8.6640625" style="136" customWidth="1"/>
    <col min="11054" max="11264" width="8.88671875" style="136"/>
    <col min="11265" max="11265" width="3.6640625" style="136" customWidth="1"/>
    <col min="11266" max="11266" width="6.6640625" style="136" customWidth="1"/>
    <col min="11267" max="11267" width="0.33203125" style="136" customWidth="1"/>
    <col min="11268" max="11268" width="15.88671875" style="136" customWidth="1"/>
    <col min="11269" max="11269" width="0.33203125" style="136" customWidth="1"/>
    <col min="11270" max="11270" width="12.6640625" style="136" customWidth="1"/>
    <col min="11271" max="11271" width="0.33203125" style="136" customWidth="1"/>
    <col min="11272" max="11272" width="12.6640625" style="136" customWidth="1"/>
    <col min="11273" max="11273" width="0.33203125" style="136" customWidth="1"/>
    <col min="11274" max="11274" width="12.6640625" style="136" customWidth="1"/>
    <col min="11275" max="11275" width="0.33203125" style="136" customWidth="1"/>
    <col min="11276" max="11276" width="2.5546875" style="136" bestFit="1" customWidth="1"/>
    <col min="11277" max="11277" width="0.33203125" style="136" customWidth="1"/>
    <col min="11278" max="11278" width="14.6640625" style="136" customWidth="1"/>
    <col min="11279" max="11279" width="0.33203125" style="136" customWidth="1"/>
    <col min="11280" max="11280" width="9.88671875" style="136" bestFit="1" customWidth="1"/>
    <col min="11281" max="11281" width="0.33203125" style="136" customWidth="1"/>
    <col min="11282" max="11282" width="2.5546875" style="136" bestFit="1" customWidth="1"/>
    <col min="11283" max="11283" width="0.33203125" style="136" customWidth="1"/>
    <col min="11284" max="11284" width="14" style="136" bestFit="1" customWidth="1"/>
    <col min="11285" max="11285" width="3.6640625" style="136" customWidth="1"/>
    <col min="11286" max="11309" width="8.6640625" style="136" customWidth="1"/>
    <col min="11310" max="11520" width="8.88671875" style="136"/>
    <col min="11521" max="11521" width="3.6640625" style="136" customWidth="1"/>
    <col min="11522" max="11522" width="6.6640625" style="136" customWidth="1"/>
    <col min="11523" max="11523" width="0.33203125" style="136" customWidth="1"/>
    <col min="11524" max="11524" width="15.88671875" style="136" customWidth="1"/>
    <col min="11525" max="11525" width="0.33203125" style="136" customWidth="1"/>
    <col min="11526" max="11526" width="12.6640625" style="136" customWidth="1"/>
    <col min="11527" max="11527" width="0.33203125" style="136" customWidth="1"/>
    <col min="11528" max="11528" width="12.6640625" style="136" customWidth="1"/>
    <col min="11529" max="11529" width="0.33203125" style="136" customWidth="1"/>
    <col min="11530" max="11530" width="12.6640625" style="136" customWidth="1"/>
    <col min="11531" max="11531" width="0.33203125" style="136" customWidth="1"/>
    <col min="11532" max="11532" width="2.5546875" style="136" bestFit="1" customWidth="1"/>
    <col min="11533" max="11533" width="0.33203125" style="136" customWidth="1"/>
    <col min="11534" max="11534" width="14.6640625" style="136" customWidth="1"/>
    <col min="11535" max="11535" width="0.33203125" style="136" customWidth="1"/>
    <col min="11536" max="11536" width="9.88671875" style="136" bestFit="1" customWidth="1"/>
    <col min="11537" max="11537" width="0.33203125" style="136" customWidth="1"/>
    <col min="11538" max="11538" width="2.5546875" style="136" bestFit="1" customWidth="1"/>
    <col min="11539" max="11539" width="0.33203125" style="136" customWidth="1"/>
    <col min="11540" max="11540" width="14" style="136" bestFit="1" customWidth="1"/>
    <col min="11541" max="11541" width="3.6640625" style="136" customWidth="1"/>
    <col min="11542" max="11565" width="8.6640625" style="136" customWidth="1"/>
    <col min="11566" max="11776" width="8.88671875" style="136"/>
    <col min="11777" max="11777" width="3.6640625" style="136" customWidth="1"/>
    <col min="11778" max="11778" width="6.6640625" style="136" customWidth="1"/>
    <col min="11779" max="11779" width="0.33203125" style="136" customWidth="1"/>
    <col min="11780" max="11780" width="15.88671875" style="136" customWidth="1"/>
    <col min="11781" max="11781" width="0.33203125" style="136" customWidth="1"/>
    <col min="11782" max="11782" width="12.6640625" style="136" customWidth="1"/>
    <col min="11783" max="11783" width="0.33203125" style="136" customWidth="1"/>
    <col min="11784" max="11784" width="12.6640625" style="136" customWidth="1"/>
    <col min="11785" max="11785" width="0.33203125" style="136" customWidth="1"/>
    <col min="11786" max="11786" width="12.6640625" style="136" customWidth="1"/>
    <col min="11787" max="11787" width="0.33203125" style="136" customWidth="1"/>
    <col min="11788" max="11788" width="2.5546875" style="136" bestFit="1" customWidth="1"/>
    <col min="11789" max="11789" width="0.33203125" style="136" customWidth="1"/>
    <col min="11790" max="11790" width="14.6640625" style="136" customWidth="1"/>
    <col min="11791" max="11791" width="0.33203125" style="136" customWidth="1"/>
    <col min="11792" max="11792" width="9.88671875" style="136" bestFit="1" customWidth="1"/>
    <col min="11793" max="11793" width="0.33203125" style="136" customWidth="1"/>
    <col min="11794" max="11794" width="2.5546875" style="136" bestFit="1" customWidth="1"/>
    <col min="11795" max="11795" width="0.33203125" style="136" customWidth="1"/>
    <col min="11796" max="11796" width="14" style="136" bestFit="1" customWidth="1"/>
    <col min="11797" max="11797" width="3.6640625" style="136" customWidth="1"/>
    <col min="11798" max="11821" width="8.6640625" style="136" customWidth="1"/>
    <col min="11822" max="12032" width="8.88671875" style="136"/>
    <col min="12033" max="12033" width="3.6640625" style="136" customWidth="1"/>
    <col min="12034" max="12034" width="6.6640625" style="136" customWidth="1"/>
    <col min="12035" max="12035" width="0.33203125" style="136" customWidth="1"/>
    <col min="12036" max="12036" width="15.88671875" style="136" customWidth="1"/>
    <col min="12037" max="12037" width="0.33203125" style="136" customWidth="1"/>
    <col min="12038" max="12038" width="12.6640625" style="136" customWidth="1"/>
    <col min="12039" max="12039" width="0.33203125" style="136" customWidth="1"/>
    <col min="12040" max="12040" width="12.6640625" style="136" customWidth="1"/>
    <col min="12041" max="12041" width="0.33203125" style="136" customWidth="1"/>
    <col min="12042" max="12042" width="12.6640625" style="136" customWidth="1"/>
    <col min="12043" max="12043" width="0.33203125" style="136" customWidth="1"/>
    <col min="12044" max="12044" width="2.5546875" style="136" bestFit="1" customWidth="1"/>
    <col min="12045" max="12045" width="0.33203125" style="136" customWidth="1"/>
    <col min="12046" max="12046" width="14.6640625" style="136" customWidth="1"/>
    <col min="12047" max="12047" width="0.33203125" style="136" customWidth="1"/>
    <col min="12048" max="12048" width="9.88671875" style="136" bestFit="1" customWidth="1"/>
    <col min="12049" max="12049" width="0.33203125" style="136" customWidth="1"/>
    <col min="12050" max="12050" width="2.5546875" style="136" bestFit="1" customWidth="1"/>
    <col min="12051" max="12051" width="0.33203125" style="136" customWidth="1"/>
    <col min="12052" max="12052" width="14" style="136" bestFit="1" customWidth="1"/>
    <col min="12053" max="12053" width="3.6640625" style="136" customWidth="1"/>
    <col min="12054" max="12077" width="8.6640625" style="136" customWidth="1"/>
    <col min="12078" max="12288" width="8.88671875" style="136"/>
    <col min="12289" max="12289" width="3.6640625" style="136" customWidth="1"/>
    <col min="12290" max="12290" width="6.6640625" style="136" customWidth="1"/>
    <col min="12291" max="12291" width="0.33203125" style="136" customWidth="1"/>
    <col min="12292" max="12292" width="15.88671875" style="136" customWidth="1"/>
    <col min="12293" max="12293" width="0.33203125" style="136" customWidth="1"/>
    <col min="12294" max="12294" width="12.6640625" style="136" customWidth="1"/>
    <col min="12295" max="12295" width="0.33203125" style="136" customWidth="1"/>
    <col min="12296" max="12296" width="12.6640625" style="136" customWidth="1"/>
    <col min="12297" max="12297" width="0.33203125" style="136" customWidth="1"/>
    <col min="12298" max="12298" width="12.6640625" style="136" customWidth="1"/>
    <col min="12299" max="12299" width="0.33203125" style="136" customWidth="1"/>
    <col min="12300" max="12300" width="2.5546875" style="136" bestFit="1" customWidth="1"/>
    <col min="12301" max="12301" width="0.33203125" style="136" customWidth="1"/>
    <col min="12302" max="12302" width="14.6640625" style="136" customWidth="1"/>
    <col min="12303" max="12303" width="0.33203125" style="136" customWidth="1"/>
    <col min="12304" max="12304" width="9.88671875" style="136" bestFit="1" customWidth="1"/>
    <col min="12305" max="12305" width="0.33203125" style="136" customWidth="1"/>
    <col min="12306" max="12306" width="2.5546875" style="136" bestFit="1" customWidth="1"/>
    <col min="12307" max="12307" width="0.33203125" style="136" customWidth="1"/>
    <col min="12308" max="12308" width="14" style="136" bestFit="1" customWidth="1"/>
    <col min="12309" max="12309" width="3.6640625" style="136" customWidth="1"/>
    <col min="12310" max="12333" width="8.6640625" style="136" customWidth="1"/>
    <col min="12334" max="12544" width="8.88671875" style="136"/>
    <col min="12545" max="12545" width="3.6640625" style="136" customWidth="1"/>
    <col min="12546" max="12546" width="6.6640625" style="136" customWidth="1"/>
    <col min="12547" max="12547" width="0.33203125" style="136" customWidth="1"/>
    <col min="12548" max="12548" width="15.88671875" style="136" customWidth="1"/>
    <col min="12549" max="12549" width="0.33203125" style="136" customWidth="1"/>
    <col min="12550" max="12550" width="12.6640625" style="136" customWidth="1"/>
    <col min="12551" max="12551" width="0.33203125" style="136" customWidth="1"/>
    <col min="12552" max="12552" width="12.6640625" style="136" customWidth="1"/>
    <col min="12553" max="12553" width="0.33203125" style="136" customWidth="1"/>
    <col min="12554" max="12554" width="12.6640625" style="136" customWidth="1"/>
    <col min="12555" max="12555" width="0.33203125" style="136" customWidth="1"/>
    <col min="12556" max="12556" width="2.5546875" style="136" bestFit="1" customWidth="1"/>
    <col min="12557" max="12557" width="0.33203125" style="136" customWidth="1"/>
    <col min="12558" max="12558" width="14.6640625" style="136" customWidth="1"/>
    <col min="12559" max="12559" width="0.33203125" style="136" customWidth="1"/>
    <col min="12560" max="12560" width="9.88671875" style="136" bestFit="1" customWidth="1"/>
    <col min="12561" max="12561" width="0.33203125" style="136" customWidth="1"/>
    <col min="12562" max="12562" width="2.5546875" style="136" bestFit="1" customWidth="1"/>
    <col min="12563" max="12563" width="0.33203125" style="136" customWidth="1"/>
    <col min="12564" max="12564" width="14" style="136" bestFit="1" customWidth="1"/>
    <col min="12565" max="12565" width="3.6640625" style="136" customWidth="1"/>
    <col min="12566" max="12589" width="8.6640625" style="136" customWidth="1"/>
    <col min="12590" max="12800" width="8.88671875" style="136"/>
    <col min="12801" max="12801" width="3.6640625" style="136" customWidth="1"/>
    <col min="12802" max="12802" width="6.6640625" style="136" customWidth="1"/>
    <col min="12803" max="12803" width="0.33203125" style="136" customWidth="1"/>
    <col min="12804" max="12804" width="15.88671875" style="136" customWidth="1"/>
    <col min="12805" max="12805" width="0.33203125" style="136" customWidth="1"/>
    <col min="12806" max="12806" width="12.6640625" style="136" customWidth="1"/>
    <col min="12807" max="12807" width="0.33203125" style="136" customWidth="1"/>
    <col min="12808" max="12808" width="12.6640625" style="136" customWidth="1"/>
    <col min="12809" max="12809" width="0.33203125" style="136" customWidth="1"/>
    <col min="12810" max="12810" width="12.6640625" style="136" customWidth="1"/>
    <col min="12811" max="12811" width="0.33203125" style="136" customWidth="1"/>
    <col min="12812" max="12812" width="2.5546875" style="136" bestFit="1" customWidth="1"/>
    <col min="12813" max="12813" width="0.33203125" style="136" customWidth="1"/>
    <col min="12814" max="12814" width="14.6640625" style="136" customWidth="1"/>
    <col min="12815" max="12815" width="0.33203125" style="136" customWidth="1"/>
    <col min="12816" max="12816" width="9.88671875" style="136" bestFit="1" customWidth="1"/>
    <col min="12817" max="12817" width="0.33203125" style="136" customWidth="1"/>
    <col min="12818" max="12818" width="2.5546875" style="136" bestFit="1" customWidth="1"/>
    <col min="12819" max="12819" width="0.33203125" style="136" customWidth="1"/>
    <col min="12820" max="12820" width="14" style="136" bestFit="1" customWidth="1"/>
    <col min="12821" max="12821" width="3.6640625" style="136" customWidth="1"/>
    <col min="12822" max="12845" width="8.6640625" style="136" customWidth="1"/>
    <col min="12846" max="13056" width="8.88671875" style="136"/>
    <col min="13057" max="13057" width="3.6640625" style="136" customWidth="1"/>
    <col min="13058" max="13058" width="6.6640625" style="136" customWidth="1"/>
    <col min="13059" max="13059" width="0.33203125" style="136" customWidth="1"/>
    <col min="13060" max="13060" width="15.88671875" style="136" customWidth="1"/>
    <col min="13061" max="13061" width="0.33203125" style="136" customWidth="1"/>
    <col min="13062" max="13062" width="12.6640625" style="136" customWidth="1"/>
    <col min="13063" max="13063" width="0.33203125" style="136" customWidth="1"/>
    <col min="13064" max="13064" width="12.6640625" style="136" customWidth="1"/>
    <col min="13065" max="13065" width="0.33203125" style="136" customWidth="1"/>
    <col min="13066" max="13066" width="12.6640625" style="136" customWidth="1"/>
    <col min="13067" max="13067" width="0.33203125" style="136" customWidth="1"/>
    <col min="13068" max="13068" width="2.5546875" style="136" bestFit="1" customWidth="1"/>
    <col min="13069" max="13069" width="0.33203125" style="136" customWidth="1"/>
    <col min="13070" max="13070" width="14.6640625" style="136" customWidth="1"/>
    <col min="13071" max="13071" width="0.33203125" style="136" customWidth="1"/>
    <col min="13072" max="13072" width="9.88671875" style="136" bestFit="1" customWidth="1"/>
    <col min="13073" max="13073" width="0.33203125" style="136" customWidth="1"/>
    <col min="13074" max="13074" width="2.5546875" style="136" bestFit="1" customWidth="1"/>
    <col min="13075" max="13075" width="0.33203125" style="136" customWidth="1"/>
    <col min="13076" max="13076" width="14" style="136" bestFit="1" customWidth="1"/>
    <col min="13077" max="13077" width="3.6640625" style="136" customWidth="1"/>
    <col min="13078" max="13101" width="8.6640625" style="136" customWidth="1"/>
    <col min="13102" max="13312" width="8.88671875" style="136"/>
    <col min="13313" max="13313" width="3.6640625" style="136" customWidth="1"/>
    <col min="13314" max="13314" width="6.6640625" style="136" customWidth="1"/>
    <col min="13315" max="13315" width="0.33203125" style="136" customWidth="1"/>
    <col min="13316" max="13316" width="15.88671875" style="136" customWidth="1"/>
    <col min="13317" max="13317" width="0.33203125" style="136" customWidth="1"/>
    <col min="13318" max="13318" width="12.6640625" style="136" customWidth="1"/>
    <col min="13319" max="13319" width="0.33203125" style="136" customWidth="1"/>
    <col min="13320" max="13320" width="12.6640625" style="136" customWidth="1"/>
    <col min="13321" max="13321" width="0.33203125" style="136" customWidth="1"/>
    <col min="13322" max="13322" width="12.6640625" style="136" customWidth="1"/>
    <col min="13323" max="13323" width="0.33203125" style="136" customWidth="1"/>
    <col min="13324" max="13324" width="2.5546875" style="136" bestFit="1" customWidth="1"/>
    <col min="13325" max="13325" width="0.33203125" style="136" customWidth="1"/>
    <col min="13326" max="13326" width="14.6640625" style="136" customWidth="1"/>
    <col min="13327" max="13327" width="0.33203125" style="136" customWidth="1"/>
    <col min="13328" max="13328" width="9.88671875" style="136" bestFit="1" customWidth="1"/>
    <col min="13329" max="13329" width="0.33203125" style="136" customWidth="1"/>
    <col min="13330" max="13330" width="2.5546875" style="136" bestFit="1" customWidth="1"/>
    <col min="13331" max="13331" width="0.33203125" style="136" customWidth="1"/>
    <col min="13332" max="13332" width="14" style="136" bestFit="1" customWidth="1"/>
    <col min="13333" max="13333" width="3.6640625" style="136" customWidth="1"/>
    <col min="13334" max="13357" width="8.6640625" style="136" customWidth="1"/>
    <col min="13358" max="13568" width="8.88671875" style="136"/>
    <col min="13569" max="13569" width="3.6640625" style="136" customWidth="1"/>
    <col min="13570" max="13570" width="6.6640625" style="136" customWidth="1"/>
    <col min="13571" max="13571" width="0.33203125" style="136" customWidth="1"/>
    <col min="13572" max="13572" width="15.88671875" style="136" customWidth="1"/>
    <col min="13573" max="13573" width="0.33203125" style="136" customWidth="1"/>
    <col min="13574" max="13574" width="12.6640625" style="136" customWidth="1"/>
    <col min="13575" max="13575" width="0.33203125" style="136" customWidth="1"/>
    <col min="13576" max="13576" width="12.6640625" style="136" customWidth="1"/>
    <col min="13577" max="13577" width="0.33203125" style="136" customWidth="1"/>
    <col min="13578" max="13578" width="12.6640625" style="136" customWidth="1"/>
    <col min="13579" max="13579" width="0.33203125" style="136" customWidth="1"/>
    <col min="13580" max="13580" width="2.5546875" style="136" bestFit="1" customWidth="1"/>
    <col min="13581" max="13581" width="0.33203125" style="136" customWidth="1"/>
    <col min="13582" max="13582" width="14.6640625" style="136" customWidth="1"/>
    <col min="13583" max="13583" width="0.33203125" style="136" customWidth="1"/>
    <col min="13584" max="13584" width="9.88671875" style="136" bestFit="1" customWidth="1"/>
    <col min="13585" max="13585" width="0.33203125" style="136" customWidth="1"/>
    <col min="13586" max="13586" width="2.5546875" style="136" bestFit="1" customWidth="1"/>
    <col min="13587" max="13587" width="0.33203125" style="136" customWidth="1"/>
    <col min="13588" max="13588" width="14" style="136" bestFit="1" customWidth="1"/>
    <col min="13589" max="13589" width="3.6640625" style="136" customWidth="1"/>
    <col min="13590" max="13613" width="8.6640625" style="136" customWidth="1"/>
    <col min="13614" max="13824" width="8.88671875" style="136"/>
    <col min="13825" max="13825" width="3.6640625" style="136" customWidth="1"/>
    <col min="13826" max="13826" width="6.6640625" style="136" customWidth="1"/>
    <col min="13827" max="13827" width="0.33203125" style="136" customWidth="1"/>
    <col min="13828" max="13828" width="15.88671875" style="136" customWidth="1"/>
    <col min="13829" max="13829" width="0.33203125" style="136" customWidth="1"/>
    <col min="13830" max="13830" width="12.6640625" style="136" customWidth="1"/>
    <col min="13831" max="13831" width="0.33203125" style="136" customWidth="1"/>
    <col min="13832" max="13832" width="12.6640625" style="136" customWidth="1"/>
    <col min="13833" max="13833" width="0.33203125" style="136" customWidth="1"/>
    <col min="13834" max="13834" width="12.6640625" style="136" customWidth="1"/>
    <col min="13835" max="13835" width="0.33203125" style="136" customWidth="1"/>
    <col min="13836" max="13836" width="2.5546875" style="136" bestFit="1" customWidth="1"/>
    <col min="13837" max="13837" width="0.33203125" style="136" customWidth="1"/>
    <col min="13838" max="13838" width="14.6640625" style="136" customWidth="1"/>
    <col min="13839" max="13839" width="0.33203125" style="136" customWidth="1"/>
    <col min="13840" max="13840" width="9.88671875" style="136" bestFit="1" customWidth="1"/>
    <col min="13841" max="13841" width="0.33203125" style="136" customWidth="1"/>
    <col min="13842" max="13842" width="2.5546875" style="136" bestFit="1" customWidth="1"/>
    <col min="13843" max="13843" width="0.33203125" style="136" customWidth="1"/>
    <col min="13844" max="13844" width="14" style="136" bestFit="1" customWidth="1"/>
    <col min="13845" max="13845" width="3.6640625" style="136" customWidth="1"/>
    <col min="13846" max="13869" width="8.6640625" style="136" customWidth="1"/>
    <col min="13870" max="14080" width="8.88671875" style="136"/>
    <col min="14081" max="14081" width="3.6640625" style="136" customWidth="1"/>
    <col min="14082" max="14082" width="6.6640625" style="136" customWidth="1"/>
    <col min="14083" max="14083" width="0.33203125" style="136" customWidth="1"/>
    <col min="14084" max="14084" width="15.88671875" style="136" customWidth="1"/>
    <col min="14085" max="14085" width="0.33203125" style="136" customWidth="1"/>
    <col min="14086" max="14086" width="12.6640625" style="136" customWidth="1"/>
    <col min="14087" max="14087" width="0.33203125" style="136" customWidth="1"/>
    <col min="14088" max="14088" width="12.6640625" style="136" customWidth="1"/>
    <col min="14089" max="14089" width="0.33203125" style="136" customWidth="1"/>
    <col min="14090" max="14090" width="12.6640625" style="136" customWidth="1"/>
    <col min="14091" max="14091" width="0.33203125" style="136" customWidth="1"/>
    <col min="14092" max="14092" width="2.5546875" style="136" bestFit="1" customWidth="1"/>
    <col min="14093" max="14093" width="0.33203125" style="136" customWidth="1"/>
    <col min="14094" max="14094" width="14.6640625" style="136" customWidth="1"/>
    <col min="14095" max="14095" width="0.33203125" style="136" customWidth="1"/>
    <col min="14096" max="14096" width="9.88671875" style="136" bestFit="1" customWidth="1"/>
    <col min="14097" max="14097" width="0.33203125" style="136" customWidth="1"/>
    <col min="14098" max="14098" width="2.5546875" style="136" bestFit="1" customWidth="1"/>
    <col min="14099" max="14099" width="0.33203125" style="136" customWidth="1"/>
    <col min="14100" max="14100" width="14" style="136" bestFit="1" customWidth="1"/>
    <col min="14101" max="14101" width="3.6640625" style="136" customWidth="1"/>
    <col min="14102" max="14125" width="8.6640625" style="136" customWidth="1"/>
    <col min="14126" max="14336" width="8.88671875" style="136"/>
    <col min="14337" max="14337" width="3.6640625" style="136" customWidth="1"/>
    <col min="14338" max="14338" width="6.6640625" style="136" customWidth="1"/>
    <col min="14339" max="14339" width="0.33203125" style="136" customWidth="1"/>
    <col min="14340" max="14340" width="15.88671875" style="136" customWidth="1"/>
    <col min="14341" max="14341" width="0.33203125" style="136" customWidth="1"/>
    <col min="14342" max="14342" width="12.6640625" style="136" customWidth="1"/>
    <col min="14343" max="14343" width="0.33203125" style="136" customWidth="1"/>
    <col min="14344" max="14344" width="12.6640625" style="136" customWidth="1"/>
    <col min="14345" max="14345" width="0.33203125" style="136" customWidth="1"/>
    <col min="14346" max="14346" width="12.6640625" style="136" customWidth="1"/>
    <col min="14347" max="14347" width="0.33203125" style="136" customWidth="1"/>
    <col min="14348" max="14348" width="2.5546875" style="136" bestFit="1" customWidth="1"/>
    <col min="14349" max="14349" width="0.33203125" style="136" customWidth="1"/>
    <col min="14350" max="14350" width="14.6640625" style="136" customWidth="1"/>
    <col min="14351" max="14351" width="0.33203125" style="136" customWidth="1"/>
    <col min="14352" max="14352" width="9.88671875" style="136" bestFit="1" customWidth="1"/>
    <col min="14353" max="14353" width="0.33203125" style="136" customWidth="1"/>
    <col min="14354" max="14354" width="2.5546875" style="136" bestFit="1" customWidth="1"/>
    <col min="14355" max="14355" width="0.33203125" style="136" customWidth="1"/>
    <col min="14356" max="14356" width="14" style="136" bestFit="1" customWidth="1"/>
    <col min="14357" max="14357" width="3.6640625" style="136" customWidth="1"/>
    <col min="14358" max="14381" width="8.6640625" style="136" customWidth="1"/>
    <col min="14382" max="14592" width="8.88671875" style="136"/>
    <col min="14593" max="14593" width="3.6640625" style="136" customWidth="1"/>
    <col min="14594" max="14594" width="6.6640625" style="136" customWidth="1"/>
    <col min="14595" max="14595" width="0.33203125" style="136" customWidth="1"/>
    <col min="14596" max="14596" width="15.88671875" style="136" customWidth="1"/>
    <col min="14597" max="14597" width="0.33203125" style="136" customWidth="1"/>
    <col min="14598" max="14598" width="12.6640625" style="136" customWidth="1"/>
    <col min="14599" max="14599" width="0.33203125" style="136" customWidth="1"/>
    <col min="14600" max="14600" width="12.6640625" style="136" customWidth="1"/>
    <col min="14601" max="14601" width="0.33203125" style="136" customWidth="1"/>
    <col min="14602" max="14602" width="12.6640625" style="136" customWidth="1"/>
    <col min="14603" max="14603" width="0.33203125" style="136" customWidth="1"/>
    <col min="14604" max="14604" width="2.5546875" style="136" bestFit="1" customWidth="1"/>
    <col min="14605" max="14605" width="0.33203125" style="136" customWidth="1"/>
    <col min="14606" max="14606" width="14.6640625" style="136" customWidth="1"/>
    <col min="14607" max="14607" width="0.33203125" style="136" customWidth="1"/>
    <col min="14608" max="14608" width="9.88671875" style="136" bestFit="1" customWidth="1"/>
    <col min="14609" max="14609" width="0.33203125" style="136" customWidth="1"/>
    <col min="14610" max="14610" width="2.5546875" style="136" bestFit="1" customWidth="1"/>
    <col min="14611" max="14611" width="0.33203125" style="136" customWidth="1"/>
    <col min="14612" max="14612" width="14" style="136" bestFit="1" customWidth="1"/>
    <col min="14613" max="14613" width="3.6640625" style="136" customWidth="1"/>
    <col min="14614" max="14637" width="8.6640625" style="136" customWidth="1"/>
    <col min="14638" max="14848" width="8.88671875" style="136"/>
    <col min="14849" max="14849" width="3.6640625" style="136" customWidth="1"/>
    <col min="14850" max="14850" width="6.6640625" style="136" customWidth="1"/>
    <col min="14851" max="14851" width="0.33203125" style="136" customWidth="1"/>
    <col min="14852" max="14852" width="15.88671875" style="136" customWidth="1"/>
    <col min="14853" max="14853" width="0.33203125" style="136" customWidth="1"/>
    <col min="14854" max="14854" width="12.6640625" style="136" customWidth="1"/>
    <col min="14855" max="14855" width="0.33203125" style="136" customWidth="1"/>
    <col min="14856" max="14856" width="12.6640625" style="136" customWidth="1"/>
    <col min="14857" max="14857" width="0.33203125" style="136" customWidth="1"/>
    <col min="14858" max="14858" width="12.6640625" style="136" customWidth="1"/>
    <col min="14859" max="14859" width="0.33203125" style="136" customWidth="1"/>
    <col min="14860" max="14860" width="2.5546875" style="136" bestFit="1" customWidth="1"/>
    <col min="14861" max="14861" width="0.33203125" style="136" customWidth="1"/>
    <col min="14862" max="14862" width="14.6640625" style="136" customWidth="1"/>
    <col min="14863" max="14863" width="0.33203125" style="136" customWidth="1"/>
    <col min="14864" max="14864" width="9.88671875" style="136" bestFit="1" customWidth="1"/>
    <col min="14865" max="14865" width="0.33203125" style="136" customWidth="1"/>
    <col min="14866" max="14866" width="2.5546875" style="136" bestFit="1" customWidth="1"/>
    <col min="14867" max="14867" width="0.33203125" style="136" customWidth="1"/>
    <col min="14868" max="14868" width="14" style="136" bestFit="1" customWidth="1"/>
    <col min="14869" max="14869" width="3.6640625" style="136" customWidth="1"/>
    <col min="14870" max="14893" width="8.6640625" style="136" customWidth="1"/>
    <col min="14894" max="15104" width="8.88671875" style="136"/>
    <col min="15105" max="15105" width="3.6640625" style="136" customWidth="1"/>
    <col min="15106" max="15106" width="6.6640625" style="136" customWidth="1"/>
    <col min="15107" max="15107" width="0.33203125" style="136" customWidth="1"/>
    <col min="15108" max="15108" width="15.88671875" style="136" customWidth="1"/>
    <col min="15109" max="15109" width="0.33203125" style="136" customWidth="1"/>
    <col min="15110" max="15110" width="12.6640625" style="136" customWidth="1"/>
    <col min="15111" max="15111" width="0.33203125" style="136" customWidth="1"/>
    <col min="15112" max="15112" width="12.6640625" style="136" customWidth="1"/>
    <col min="15113" max="15113" width="0.33203125" style="136" customWidth="1"/>
    <col min="15114" max="15114" width="12.6640625" style="136" customWidth="1"/>
    <col min="15115" max="15115" width="0.33203125" style="136" customWidth="1"/>
    <col min="15116" max="15116" width="2.5546875" style="136" bestFit="1" customWidth="1"/>
    <col min="15117" max="15117" width="0.33203125" style="136" customWidth="1"/>
    <col min="15118" max="15118" width="14.6640625" style="136" customWidth="1"/>
    <col min="15119" max="15119" width="0.33203125" style="136" customWidth="1"/>
    <col min="15120" max="15120" width="9.88671875" style="136" bestFit="1" customWidth="1"/>
    <col min="15121" max="15121" width="0.33203125" style="136" customWidth="1"/>
    <col min="15122" max="15122" width="2.5546875" style="136" bestFit="1" customWidth="1"/>
    <col min="15123" max="15123" width="0.33203125" style="136" customWidth="1"/>
    <col min="15124" max="15124" width="14" style="136" bestFit="1" customWidth="1"/>
    <col min="15125" max="15125" width="3.6640625" style="136" customWidth="1"/>
    <col min="15126" max="15149" width="8.6640625" style="136" customWidth="1"/>
    <col min="15150" max="15360" width="8.88671875" style="136"/>
    <col min="15361" max="15361" width="3.6640625" style="136" customWidth="1"/>
    <col min="15362" max="15362" width="6.6640625" style="136" customWidth="1"/>
    <col min="15363" max="15363" width="0.33203125" style="136" customWidth="1"/>
    <col min="15364" max="15364" width="15.88671875" style="136" customWidth="1"/>
    <col min="15365" max="15365" width="0.33203125" style="136" customWidth="1"/>
    <col min="15366" max="15366" width="12.6640625" style="136" customWidth="1"/>
    <col min="15367" max="15367" width="0.33203125" style="136" customWidth="1"/>
    <col min="15368" max="15368" width="12.6640625" style="136" customWidth="1"/>
    <col min="15369" max="15369" width="0.33203125" style="136" customWidth="1"/>
    <col min="15370" max="15370" width="12.6640625" style="136" customWidth="1"/>
    <col min="15371" max="15371" width="0.33203125" style="136" customWidth="1"/>
    <col min="15372" max="15372" width="2.5546875" style="136" bestFit="1" customWidth="1"/>
    <col min="15373" max="15373" width="0.33203125" style="136" customWidth="1"/>
    <col min="15374" max="15374" width="14.6640625" style="136" customWidth="1"/>
    <col min="15375" max="15375" width="0.33203125" style="136" customWidth="1"/>
    <col min="15376" max="15376" width="9.88671875" style="136" bestFit="1" customWidth="1"/>
    <col min="15377" max="15377" width="0.33203125" style="136" customWidth="1"/>
    <col min="15378" max="15378" width="2.5546875" style="136" bestFit="1" customWidth="1"/>
    <col min="15379" max="15379" width="0.33203125" style="136" customWidth="1"/>
    <col min="15380" max="15380" width="14" style="136" bestFit="1" customWidth="1"/>
    <col min="15381" max="15381" width="3.6640625" style="136" customWidth="1"/>
    <col min="15382" max="15405" width="8.6640625" style="136" customWidth="1"/>
    <col min="15406" max="15616" width="8.88671875" style="136"/>
    <col min="15617" max="15617" width="3.6640625" style="136" customWidth="1"/>
    <col min="15618" max="15618" width="6.6640625" style="136" customWidth="1"/>
    <col min="15619" max="15619" width="0.33203125" style="136" customWidth="1"/>
    <col min="15620" max="15620" width="15.88671875" style="136" customWidth="1"/>
    <col min="15621" max="15621" width="0.33203125" style="136" customWidth="1"/>
    <col min="15622" max="15622" width="12.6640625" style="136" customWidth="1"/>
    <col min="15623" max="15623" width="0.33203125" style="136" customWidth="1"/>
    <col min="15624" max="15624" width="12.6640625" style="136" customWidth="1"/>
    <col min="15625" max="15625" width="0.33203125" style="136" customWidth="1"/>
    <col min="15626" max="15626" width="12.6640625" style="136" customWidth="1"/>
    <col min="15627" max="15627" width="0.33203125" style="136" customWidth="1"/>
    <col min="15628" max="15628" width="2.5546875" style="136" bestFit="1" customWidth="1"/>
    <col min="15629" max="15629" width="0.33203125" style="136" customWidth="1"/>
    <col min="15630" max="15630" width="14.6640625" style="136" customWidth="1"/>
    <col min="15631" max="15631" width="0.33203125" style="136" customWidth="1"/>
    <col min="15632" max="15632" width="9.88671875" style="136" bestFit="1" customWidth="1"/>
    <col min="15633" max="15633" width="0.33203125" style="136" customWidth="1"/>
    <col min="15634" max="15634" width="2.5546875" style="136" bestFit="1" customWidth="1"/>
    <col min="15635" max="15635" width="0.33203125" style="136" customWidth="1"/>
    <col min="15636" max="15636" width="14" style="136" bestFit="1" customWidth="1"/>
    <col min="15637" max="15637" width="3.6640625" style="136" customWidth="1"/>
    <col min="15638" max="15661" width="8.6640625" style="136" customWidth="1"/>
    <col min="15662" max="15872" width="8.88671875" style="136"/>
    <col min="15873" max="15873" width="3.6640625" style="136" customWidth="1"/>
    <col min="15874" max="15874" width="6.6640625" style="136" customWidth="1"/>
    <col min="15875" max="15875" width="0.33203125" style="136" customWidth="1"/>
    <col min="15876" max="15876" width="15.88671875" style="136" customWidth="1"/>
    <col min="15877" max="15877" width="0.33203125" style="136" customWidth="1"/>
    <col min="15878" max="15878" width="12.6640625" style="136" customWidth="1"/>
    <col min="15879" max="15879" width="0.33203125" style="136" customWidth="1"/>
    <col min="15880" max="15880" width="12.6640625" style="136" customWidth="1"/>
    <col min="15881" max="15881" width="0.33203125" style="136" customWidth="1"/>
    <col min="15882" max="15882" width="12.6640625" style="136" customWidth="1"/>
    <col min="15883" max="15883" width="0.33203125" style="136" customWidth="1"/>
    <col min="15884" max="15884" width="2.5546875" style="136" bestFit="1" customWidth="1"/>
    <col min="15885" max="15885" width="0.33203125" style="136" customWidth="1"/>
    <col min="15886" max="15886" width="14.6640625" style="136" customWidth="1"/>
    <col min="15887" max="15887" width="0.33203125" style="136" customWidth="1"/>
    <col min="15888" max="15888" width="9.88671875" style="136" bestFit="1" customWidth="1"/>
    <col min="15889" max="15889" width="0.33203125" style="136" customWidth="1"/>
    <col min="15890" max="15890" width="2.5546875" style="136" bestFit="1" customWidth="1"/>
    <col min="15891" max="15891" width="0.33203125" style="136" customWidth="1"/>
    <col min="15892" max="15892" width="14" style="136" bestFit="1" customWidth="1"/>
    <col min="15893" max="15893" width="3.6640625" style="136" customWidth="1"/>
    <col min="15894" max="15917" width="8.6640625" style="136" customWidth="1"/>
    <col min="15918" max="16128" width="8.88671875" style="136"/>
    <col min="16129" max="16129" width="3.6640625" style="136" customWidth="1"/>
    <col min="16130" max="16130" width="6.6640625" style="136" customWidth="1"/>
    <col min="16131" max="16131" width="0.33203125" style="136" customWidth="1"/>
    <col min="16132" max="16132" width="15.88671875" style="136" customWidth="1"/>
    <col min="16133" max="16133" width="0.33203125" style="136" customWidth="1"/>
    <col min="16134" max="16134" width="12.6640625" style="136" customWidth="1"/>
    <col min="16135" max="16135" width="0.33203125" style="136" customWidth="1"/>
    <col min="16136" max="16136" width="12.6640625" style="136" customWidth="1"/>
    <col min="16137" max="16137" width="0.33203125" style="136" customWidth="1"/>
    <col min="16138" max="16138" width="12.6640625" style="136" customWidth="1"/>
    <col min="16139" max="16139" width="0.33203125" style="136" customWidth="1"/>
    <col min="16140" max="16140" width="2.5546875" style="136" bestFit="1" customWidth="1"/>
    <col min="16141" max="16141" width="0.33203125" style="136" customWidth="1"/>
    <col min="16142" max="16142" width="14.6640625" style="136" customWidth="1"/>
    <col min="16143" max="16143" width="0.33203125" style="136" customWidth="1"/>
    <col min="16144" max="16144" width="9.88671875" style="136" bestFit="1" customWidth="1"/>
    <col min="16145" max="16145" width="0.33203125" style="136" customWidth="1"/>
    <col min="16146" max="16146" width="2.5546875" style="136" bestFit="1" customWidth="1"/>
    <col min="16147" max="16147" width="0.33203125" style="136" customWidth="1"/>
    <col min="16148" max="16148" width="14" style="136" bestFit="1" customWidth="1"/>
    <col min="16149" max="16149" width="3.6640625" style="136" customWidth="1"/>
    <col min="16150" max="16173" width="8.6640625" style="136" customWidth="1"/>
    <col min="16174" max="16384" width="8.88671875" style="136"/>
  </cols>
  <sheetData>
    <row r="2" spans="2:42" x14ac:dyDescent="0.25">
      <c r="T2" s="136" t="s">
        <v>39</v>
      </c>
    </row>
    <row r="4" spans="2:42" x14ac:dyDescent="0.25">
      <c r="B4" s="267" t="s">
        <v>40</v>
      </c>
      <c r="C4" s="267"/>
      <c r="D4" s="267"/>
      <c r="E4" s="267"/>
      <c r="F4" s="267"/>
      <c r="G4" s="267"/>
      <c r="H4" s="267"/>
      <c r="I4" s="267"/>
      <c r="J4" s="267"/>
      <c r="K4" s="267"/>
      <c r="L4" s="267"/>
      <c r="M4" s="267"/>
      <c r="N4" s="267"/>
      <c r="O4" s="267"/>
      <c r="P4" s="267"/>
      <c r="Q4" s="267"/>
      <c r="R4" s="267"/>
      <c r="S4" s="267"/>
      <c r="T4" s="267"/>
      <c r="AB4" s="139"/>
      <c r="AC4" s="137"/>
    </row>
    <row r="5" spans="2:42" x14ac:dyDescent="0.25">
      <c r="B5" s="268" t="s">
        <v>41</v>
      </c>
      <c r="C5" s="268"/>
      <c r="D5" s="268"/>
      <c r="E5" s="268"/>
      <c r="F5" s="268"/>
      <c r="G5" s="268"/>
      <c r="H5" s="268"/>
      <c r="I5" s="268"/>
      <c r="J5" s="268"/>
      <c r="K5" s="268"/>
      <c r="L5" s="268"/>
      <c r="M5" s="268"/>
      <c r="N5" s="268"/>
      <c r="O5" s="268"/>
      <c r="P5" s="268"/>
      <c r="Q5" s="268"/>
      <c r="R5" s="268"/>
      <c r="S5" s="268"/>
      <c r="T5" s="268"/>
      <c r="AB5" s="139"/>
      <c r="AC5" s="137"/>
    </row>
    <row r="6" spans="2:42" x14ac:dyDescent="0.25">
      <c r="B6" s="268" t="s">
        <v>42</v>
      </c>
      <c r="C6" s="268"/>
      <c r="D6" s="268"/>
      <c r="E6" s="268"/>
      <c r="F6" s="268"/>
      <c r="G6" s="268"/>
      <c r="H6" s="268"/>
      <c r="I6" s="268"/>
      <c r="J6" s="268"/>
      <c r="K6" s="268"/>
      <c r="L6" s="268"/>
      <c r="M6" s="268"/>
      <c r="N6" s="268"/>
      <c r="O6" s="268"/>
      <c r="P6" s="268"/>
      <c r="Q6" s="268"/>
      <c r="R6" s="268"/>
      <c r="S6" s="268"/>
      <c r="T6" s="268"/>
      <c r="AC6" s="137"/>
    </row>
    <row r="7" spans="2:42" x14ac:dyDescent="0.25">
      <c r="F7" s="140"/>
      <c r="G7" s="141"/>
      <c r="H7" s="142"/>
      <c r="J7" s="143"/>
      <c r="AA7" s="144"/>
      <c r="AB7" s="145"/>
      <c r="AC7" s="146"/>
      <c r="AE7" s="147"/>
    </row>
    <row r="8" spans="2:42" x14ac:dyDescent="0.25">
      <c r="B8" s="269" t="s">
        <v>119</v>
      </c>
      <c r="C8" s="269"/>
      <c r="D8" s="269"/>
      <c r="E8" s="269"/>
      <c r="F8" s="269"/>
      <c r="G8" s="269"/>
      <c r="H8" s="269"/>
      <c r="I8" s="269"/>
      <c r="J8" s="269"/>
      <c r="K8" s="269"/>
      <c r="L8" s="269"/>
      <c r="M8" s="269"/>
      <c r="N8" s="269"/>
      <c r="O8" s="269"/>
      <c r="P8" s="269"/>
      <c r="Q8" s="269"/>
      <c r="R8" s="269"/>
      <c r="S8" s="269"/>
      <c r="T8" s="269"/>
      <c r="AC8" s="148"/>
    </row>
    <row r="9" spans="2:42" ht="13.8" thickBot="1" x14ac:dyDescent="0.3"/>
    <row r="10" spans="2:42" ht="30" customHeight="1" thickBot="1" x14ac:dyDescent="0.3">
      <c r="B10" s="149" t="s">
        <v>43</v>
      </c>
      <c r="C10" s="150"/>
      <c r="D10" s="151" t="s">
        <v>44</v>
      </c>
      <c r="E10" s="150"/>
      <c r="F10" s="151" t="s">
        <v>45</v>
      </c>
      <c r="G10" s="150"/>
      <c r="H10" s="151" t="s">
        <v>46</v>
      </c>
      <c r="I10" s="150"/>
      <c r="J10" s="152" t="s">
        <v>47</v>
      </c>
      <c r="K10" s="153"/>
      <c r="L10" s="151"/>
      <c r="M10" s="150"/>
      <c r="N10" s="152" t="s">
        <v>48</v>
      </c>
      <c r="O10" s="153"/>
      <c r="P10" s="151" t="s">
        <v>49</v>
      </c>
      <c r="Q10" s="150"/>
      <c r="R10" s="151"/>
      <c r="S10" s="150"/>
      <c r="T10" s="154" t="s">
        <v>50</v>
      </c>
      <c r="U10" s="155"/>
      <c r="W10" s="156"/>
      <c r="X10" s="156"/>
      <c r="Y10" s="156"/>
      <c r="Z10" s="156"/>
      <c r="AA10" s="156"/>
      <c r="AB10" s="156"/>
      <c r="AC10" s="156"/>
      <c r="AD10" s="156"/>
      <c r="AE10" s="157"/>
      <c r="AF10" s="157"/>
      <c r="AG10" s="156"/>
      <c r="AH10" s="156"/>
      <c r="AI10" s="157"/>
      <c r="AJ10" s="157"/>
      <c r="AK10" s="156"/>
      <c r="AL10" s="156"/>
      <c r="AM10" s="156"/>
      <c r="AN10" s="156"/>
      <c r="AO10" s="156"/>
      <c r="AP10" s="156"/>
    </row>
    <row r="11" spans="2:42" ht="30" customHeight="1" thickBot="1" x14ac:dyDescent="0.3">
      <c r="B11" s="158"/>
      <c r="C11" s="159"/>
      <c r="D11" s="160"/>
      <c r="E11" s="159"/>
      <c r="F11" s="161" t="s">
        <v>98</v>
      </c>
      <c r="G11" s="159"/>
      <c r="H11" s="160"/>
      <c r="I11" s="159"/>
      <c r="J11" s="162"/>
      <c r="K11" s="163"/>
      <c r="L11" s="160"/>
      <c r="M11" s="159"/>
      <c r="N11" s="162"/>
      <c r="O11" s="163"/>
      <c r="P11" s="160"/>
      <c r="Q11" s="159"/>
      <c r="R11" s="160"/>
      <c r="S11" s="159"/>
      <c r="T11" s="164"/>
      <c r="U11" s="155"/>
      <c r="W11" s="156"/>
      <c r="X11" s="156"/>
      <c r="Y11" s="156"/>
      <c r="Z11" s="156"/>
      <c r="AA11" s="156"/>
      <c r="AB11" s="156"/>
      <c r="AC11" s="156"/>
      <c r="AD11" s="156"/>
      <c r="AE11" s="157"/>
      <c r="AF11" s="157"/>
      <c r="AG11" s="156"/>
      <c r="AH11" s="156"/>
      <c r="AI11" s="157"/>
      <c r="AJ11" s="157"/>
      <c r="AK11" s="156"/>
      <c r="AL11" s="156"/>
      <c r="AM11" s="156"/>
      <c r="AN11" s="156"/>
      <c r="AO11" s="156"/>
      <c r="AP11" s="156"/>
    </row>
    <row r="12" spans="2:42" x14ac:dyDescent="0.25">
      <c r="B12" s="165"/>
      <c r="C12" s="166"/>
      <c r="D12" s="167"/>
      <c r="E12" s="168"/>
      <c r="F12" s="167"/>
      <c r="G12" s="168"/>
      <c r="H12" s="167"/>
      <c r="I12" s="168"/>
      <c r="J12" s="167"/>
      <c r="K12" s="168"/>
      <c r="L12" s="167"/>
      <c r="M12" s="168"/>
      <c r="N12" s="167"/>
      <c r="O12" s="168"/>
      <c r="P12" s="167"/>
      <c r="Q12" s="168"/>
      <c r="R12" s="167"/>
      <c r="S12" s="168"/>
      <c r="T12" s="169"/>
    </row>
    <row r="13" spans="2:42" x14ac:dyDescent="0.25">
      <c r="B13" s="170">
        <v>1</v>
      </c>
      <c r="C13" s="171"/>
      <c r="D13" s="172" t="s">
        <v>52</v>
      </c>
      <c r="E13" s="173"/>
      <c r="F13" s="174">
        <v>63595049</v>
      </c>
      <c r="G13" s="175"/>
      <c r="H13" s="176">
        <f>F13/$F$19</f>
        <v>0.27145675311380546</v>
      </c>
      <c r="I13" s="177"/>
      <c r="J13" s="178">
        <v>2.2377999999999999E-2</v>
      </c>
      <c r="K13" s="177"/>
      <c r="L13" s="172"/>
      <c r="M13" s="173"/>
      <c r="N13" s="179">
        <f>ROUND(H13*J13,6)</f>
        <v>6.0749999999999997E-3</v>
      </c>
      <c r="O13" s="177"/>
      <c r="P13" s="172"/>
      <c r="Q13" s="173"/>
      <c r="R13" s="172"/>
      <c r="S13" s="173"/>
      <c r="T13" s="180">
        <f>+N13</f>
        <v>6.0749999999999997E-3</v>
      </c>
      <c r="W13" s="181"/>
      <c r="X13" s="181"/>
      <c r="AA13" s="182"/>
      <c r="AB13" s="183"/>
      <c r="AC13" s="184"/>
      <c r="AD13" s="184"/>
      <c r="AE13" s="185"/>
      <c r="AF13" s="184"/>
      <c r="AI13" s="185"/>
      <c r="AJ13" s="184"/>
      <c r="AO13" s="184"/>
    </row>
    <row r="14" spans="2:42" x14ac:dyDescent="0.25">
      <c r="B14" s="170">
        <f>+B13+1</f>
        <v>2</v>
      </c>
      <c r="C14" s="171"/>
      <c r="D14" s="172" t="s">
        <v>53</v>
      </c>
      <c r="E14" s="173"/>
      <c r="F14" s="174">
        <v>77203988</v>
      </c>
      <c r="G14" s="175"/>
      <c r="H14" s="176">
        <f>F14/$F$19</f>
        <v>0.32954678452904723</v>
      </c>
      <c r="I14" s="177"/>
      <c r="J14" s="178">
        <v>4.4780000000000002E-3</v>
      </c>
      <c r="K14" s="177"/>
      <c r="L14" s="172"/>
      <c r="M14" s="173"/>
      <c r="N14" s="179">
        <f>ROUND(H14*J14,6)</f>
        <v>1.4760000000000001E-3</v>
      </c>
      <c r="O14" s="177"/>
      <c r="P14" s="172"/>
      <c r="Q14" s="173"/>
      <c r="R14" s="172"/>
      <c r="S14" s="173"/>
      <c r="T14" s="180">
        <f>+N14</f>
        <v>1.4760000000000001E-3</v>
      </c>
      <c r="W14" s="181"/>
      <c r="X14" s="181"/>
      <c r="AA14" s="182"/>
      <c r="AB14" s="183"/>
      <c r="AC14" s="184"/>
      <c r="AD14" s="184"/>
      <c r="AE14" s="185"/>
      <c r="AF14" s="184"/>
      <c r="AI14" s="185"/>
      <c r="AJ14" s="184"/>
      <c r="AO14" s="184"/>
    </row>
    <row r="15" spans="2:42" ht="26.4" x14ac:dyDescent="0.25">
      <c r="B15" s="170">
        <f>+B14+1</f>
        <v>3</v>
      </c>
      <c r="C15" s="171"/>
      <c r="D15" s="186" t="s">
        <v>54</v>
      </c>
      <c r="E15" s="173">
        <v>0</v>
      </c>
      <c r="F15" s="174">
        <v>0</v>
      </c>
      <c r="G15" s="175"/>
      <c r="H15" s="176">
        <v>0</v>
      </c>
      <c r="I15" s="177"/>
      <c r="J15" s="178">
        <v>1.2563E-2</v>
      </c>
      <c r="K15" s="177"/>
      <c r="L15" s="172"/>
      <c r="M15" s="173"/>
      <c r="N15" s="179">
        <f>ROUND(H15*J15,6)</f>
        <v>0</v>
      </c>
      <c r="O15" s="177"/>
      <c r="P15" s="172"/>
      <c r="Q15" s="173"/>
      <c r="R15" s="172"/>
      <c r="S15" s="173"/>
      <c r="T15" s="180">
        <f>+N15</f>
        <v>0</v>
      </c>
      <c r="W15" s="181"/>
      <c r="X15" s="181"/>
      <c r="AA15" s="182"/>
      <c r="AB15" s="183"/>
      <c r="AC15" s="184"/>
      <c r="AD15" s="184"/>
      <c r="AE15" s="185"/>
      <c r="AF15" s="184"/>
      <c r="AI15" s="185"/>
      <c r="AJ15" s="184"/>
      <c r="AO15" s="184"/>
    </row>
    <row r="16" spans="2:42" x14ac:dyDescent="0.25">
      <c r="B16" s="170">
        <f>+B15+1</f>
        <v>4</v>
      </c>
      <c r="C16" s="171"/>
      <c r="D16" s="187" t="s">
        <v>55</v>
      </c>
      <c r="E16" s="188"/>
      <c r="F16" s="174"/>
      <c r="G16" s="175"/>
      <c r="H16" s="176">
        <f>F16/$F$19</f>
        <v>0</v>
      </c>
      <c r="I16" s="177"/>
      <c r="J16" s="189"/>
      <c r="K16" s="177"/>
      <c r="L16" s="172"/>
      <c r="M16" s="173"/>
      <c r="N16" s="176"/>
      <c r="O16" s="177"/>
      <c r="P16" s="172"/>
      <c r="Q16" s="173"/>
      <c r="R16" s="172"/>
      <c r="S16" s="173"/>
      <c r="T16" s="180"/>
      <c r="W16" s="181"/>
      <c r="X16" s="181"/>
      <c r="Y16" s="137"/>
      <c r="Z16" s="137"/>
      <c r="AA16" s="182"/>
      <c r="AB16" s="183"/>
      <c r="AC16" s="184"/>
      <c r="AD16" s="184"/>
      <c r="AE16" s="184"/>
      <c r="AF16" s="184"/>
      <c r="AI16" s="184"/>
      <c r="AJ16" s="184"/>
      <c r="AO16" s="184"/>
    </row>
    <row r="17" spans="2:41" x14ac:dyDescent="0.25">
      <c r="B17" s="170">
        <f>+B16+1</f>
        <v>5</v>
      </c>
      <c r="C17" s="171"/>
      <c r="D17" s="172" t="s">
        <v>56</v>
      </c>
      <c r="E17" s="173"/>
      <c r="F17" s="174">
        <v>93474188</v>
      </c>
      <c r="G17" s="175"/>
      <c r="H17" s="176">
        <f>F17/$F$19</f>
        <v>0.39899646235714731</v>
      </c>
      <c r="I17" s="177"/>
      <c r="J17" s="190">
        <v>0.1216</v>
      </c>
      <c r="K17" s="177"/>
      <c r="L17" s="191" t="s">
        <v>57</v>
      </c>
      <c r="M17" s="192"/>
      <c r="N17" s="179">
        <f>ROUND(H17*J17,6)</f>
        <v>4.8517999999999999E-2</v>
      </c>
      <c r="O17" s="177"/>
      <c r="P17" s="193">
        <f>+P36</f>
        <v>1.6542597187758477</v>
      </c>
      <c r="Q17" s="177"/>
      <c r="R17" s="191" t="s">
        <v>58</v>
      </c>
      <c r="S17" s="192"/>
      <c r="T17" s="180">
        <f>ROUND(N17*P17,6)</f>
        <v>8.0260999999999999E-2</v>
      </c>
      <c r="W17" s="181"/>
      <c r="X17" s="181"/>
      <c r="AA17" s="182"/>
      <c r="AB17" s="183"/>
      <c r="AC17" s="184"/>
      <c r="AD17" s="184"/>
      <c r="AE17" s="184"/>
      <c r="AF17" s="184"/>
      <c r="AG17" s="194"/>
      <c r="AH17" s="194"/>
      <c r="AI17" s="185"/>
      <c r="AJ17" s="184"/>
      <c r="AK17" s="184"/>
      <c r="AL17" s="184"/>
      <c r="AM17" s="194"/>
      <c r="AN17" s="194"/>
      <c r="AO17" s="184"/>
    </row>
    <row r="18" spans="2:41" x14ac:dyDescent="0.25">
      <c r="B18" s="170"/>
      <c r="C18" s="171"/>
      <c r="D18" s="172"/>
      <c r="E18" s="173"/>
      <c r="F18" s="195" t="s">
        <v>59</v>
      </c>
      <c r="G18" s="196"/>
      <c r="H18" s="197" t="s">
        <v>59</v>
      </c>
      <c r="I18" s="196"/>
      <c r="J18" s="193"/>
      <c r="K18" s="177"/>
      <c r="L18" s="172"/>
      <c r="M18" s="173"/>
      <c r="N18" s="197" t="s">
        <v>59</v>
      </c>
      <c r="O18" s="196"/>
      <c r="P18" s="172"/>
      <c r="Q18" s="173"/>
      <c r="R18" s="172"/>
      <c r="S18" s="173"/>
      <c r="T18" s="198" t="s">
        <v>59</v>
      </c>
      <c r="W18" s="181"/>
      <c r="X18" s="181"/>
      <c r="AA18" s="199"/>
      <c r="AB18" s="199"/>
      <c r="AC18" s="199"/>
      <c r="AD18" s="199"/>
      <c r="AE18" s="184"/>
      <c r="AF18" s="184"/>
      <c r="AI18" s="199"/>
      <c r="AJ18" s="199"/>
      <c r="AO18" s="199"/>
    </row>
    <row r="19" spans="2:41" x14ac:dyDescent="0.25">
      <c r="B19" s="170">
        <f>+B17+1</f>
        <v>6</v>
      </c>
      <c r="C19" s="171"/>
      <c r="D19" s="187" t="s">
        <v>60</v>
      </c>
      <c r="E19" s="173"/>
      <c r="F19" s="200">
        <f>SUM(F13:F17)</f>
        <v>234273225</v>
      </c>
      <c r="G19" s="175"/>
      <c r="H19" s="176">
        <f>SUM(H13:H17)</f>
        <v>1</v>
      </c>
      <c r="I19" s="177"/>
      <c r="J19" s="193"/>
      <c r="K19" s="177"/>
      <c r="L19" s="172"/>
      <c r="M19" s="173"/>
      <c r="N19" s="176">
        <f>SUM(N13:N18)</f>
        <v>5.6069000000000001E-2</v>
      </c>
      <c r="O19" s="177"/>
      <c r="P19" s="172"/>
      <c r="Q19" s="173"/>
      <c r="R19" s="172"/>
      <c r="S19" s="173"/>
      <c r="T19" s="180">
        <f>SUM(T13:T18)</f>
        <v>8.7812000000000001E-2</v>
      </c>
      <c r="W19" s="181"/>
      <c r="X19" s="181"/>
      <c r="Y19" s="137"/>
      <c r="AA19" s="201"/>
      <c r="AB19" s="183"/>
      <c r="AC19" s="184"/>
      <c r="AD19" s="184"/>
      <c r="AE19" s="184"/>
      <c r="AF19" s="184"/>
      <c r="AI19" s="184"/>
      <c r="AJ19" s="184"/>
      <c r="AO19" s="184"/>
    </row>
    <row r="20" spans="2:41" x14ac:dyDescent="0.25">
      <c r="B20" s="170"/>
      <c r="C20" s="171"/>
      <c r="D20" s="172"/>
      <c r="E20" s="173"/>
      <c r="F20" s="195" t="s">
        <v>61</v>
      </c>
      <c r="G20" s="196"/>
      <c r="H20" s="195" t="s">
        <v>61</v>
      </c>
      <c r="I20" s="196"/>
      <c r="J20" s="172"/>
      <c r="K20" s="173"/>
      <c r="L20" s="172"/>
      <c r="M20" s="173"/>
      <c r="N20" s="197" t="s">
        <v>61</v>
      </c>
      <c r="O20" s="196"/>
      <c r="P20" s="172"/>
      <c r="Q20" s="173"/>
      <c r="R20" s="172"/>
      <c r="S20" s="173"/>
      <c r="T20" s="198" t="s">
        <v>61</v>
      </c>
      <c r="W20" s="181"/>
      <c r="X20" s="181"/>
      <c r="AA20" s="199"/>
      <c r="AB20" s="199"/>
      <c r="AC20" s="199"/>
      <c r="AD20" s="199"/>
      <c r="AI20" s="199"/>
      <c r="AJ20" s="199"/>
      <c r="AO20" s="199"/>
    </row>
    <row r="21" spans="2:41" ht="13.8" thickBot="1" x14ac:dyDescent="0.3">
      <c r="B21" s="202"/>
      <c r="C21" s="203"/>
      <c r="D21" s="204"/>
      <c r="E21" s="205"/>
      <c r="F21" s="204"/>
      <c r="G21" s="205"/>
      <c r="H21" s="204"/>
      <c r="I21" s="205"/>
      <c r="J21" s="204"/>
      <c r="K21" s="205"/>
      <c r="L21" s="204"/>
      <c r="M21" s="205"/>
      <c r="N21" s="204"/>
      <c r="O21" s="205"/>
      <c r="P21" s="204"/>
      <c r="Q21" s="205"/>
      <c r="R21" s="204"/>
      <c r="S21" s="205"/>
      <c r="T21" s="206"/>
      <c r="W21" s="181"/>
      <c r="X21" s="181"/>
    </row>
    <row r="22" spans="2:41" x14ac:dyDescent="0.25">
      <c r="B22" s="207"/>
      <c r="C22" s="208"/>
      <c r="D22" s="167"/>
      <c r="E22" s="167"/>
      <c r="F22" s="167"/>
      <c r="G22" s="167"/>
      <c r="H22" s="167"/>
      <c r="I22" s="167"/>
      <c r="J22" s="167"/>
      <c r="K22" s="167"/>
      <c r="L22" s="167"/>
      <c r="M22" s="167"/>
      <c r="N22" s="167"/>
      <c r="O22" s="168"/>
      <c r="P22" s="167"/>
      <c r="Q22" s="168"/>
      <c r="R22" s="167"/>
      <c r="S22" s="167"/>
      <c r="T22" s="169"/>
      <c r="W22" s="181"/>
      <c r="X22" s="181"/>
    </row>
    <row r="23" spans="2:41" x14ac:dyDescent="0.25">
      <c r="B23" s="209"/>
      <c r="C23" s="210"/>
      <c r="D23" s="172" t="s">
        <v>62</v>
      </c>
      <c r="E23" s="172"/>
      <c r="F23" s="172"/>
      <c r="G23" s="172"/>
      <c r="H23" s="172"/>
      <c r="I23" s="172"/>
      <c r="J23" s="172"/>
      <c r="K23" s="172"/>
      <c r="L23" s="172"/>
      <c r="M23" s="172"/>
      <c r="N23" s="172"/>
      <c r="O23" s="173"/>
      <c r="P23" s="211"/>
      <c r="Q23" s="173"/>
      <c r="R23" s="172"/>
      <c r="S23" s="172"/>
      <c r="T23" s="212"/>
      <c r="W23" s="181"/>
      <c r="X23" s="181"/>
      <c r="AK23" s="213"/>
    </row>
    <row r="24" spans="2:41" x14ac:dyDescent="0.25">
      <c r="B24" s="209" t="s">
        <v>57</v>
      </c>
      <c r="C24" s="210"/>
      <c r="D24" s="172" t="s">
        <v>63</v>
      </c>
      <c r="E24" s="172"/>
      <c r="F24" s="172"/>
      <c r="G24" s="172"/>
      <c r="H24" s="172"/>
      <c r="I24" s="172"/>
      <c r="J24" s="172"/>
      <c r="K24" s="172"/>
      <c r="L24" s="172"/>
      <c r="M24" s="172"/>
      <c r="N24" s="172"/>
      <c r="O24" s="173"/>
      <c r="P24" s="172"/>
      <c r="Q24" s="173"/>
      <c r="R24" s="172"/>
      <c r="S24" s="172"/>
      <c r="T24" s="212"/>
      <c r="W24" s="181"/>
      <c r="X24" s="181"/>
    </row>
    <row r="25" spans="2:41" x14ac:dyDescent="0.25">
      <c r="B25" s="170"/>
      <c r="C25" s="210"/>
      <c r="D25" s="172"/>
      <c r="E25" s="172"/>
      <c r="F25" s="172"/>
      <c r="G25" s="172"/>
      <c r="H25" s="172"/>
      <c r="I25" s="172"/>
      <c r="J25" s="172"/>
      <c r="K25" s="172"/>
      <c r="L25" s="172"/>
      <c r="M25" s="172"/>
      <c r="N25" s="172"/>
      <c r="O25" s="173"/>
      <c r="P25" s="172"/>
      <c r="Q25" s="173"/>
      <c r="R25" s="172"/>
      <c r="S25" s="172"/>
      <c r="T25" s="212"/>
      <c r="W25" s="181"/>
      <c r="X25" s="181"/>
    </row>
    <row r="26" spans="2:41" x14ac:dyDescent="0.25">
      <c r="B26" s="209" t="s">
        <v>58</v>
      </c>
      <c r="C26" s="210"/>
      <c r="D26" s="172" t="s">
        <v>64</v>
      </c>
      <c r="E26" s="172"/>
      <c r="F26" s="172"/>
      <c r="G26" s="172"/>
      <c r="H26" s="172"/>
      <c r="I26" s="172"/>
      <c r="J26" s="172"/>
      <c r="K26" s="172"/>
      <c r="L26" s="172"/>
      <c r="M26" s="172"/>
      <c r="N26" s="172"/>
      <c r="O26" s="173"/>
      <c r="P26" s="172"/>
      <c r="Q26" s="173"/>
      <c r="R26" s="172"/>
      <c r="S26" s="172"/>
      <c r="T26" s="212"/>
      <c r="W26" s="181"/>
      <c r="X26" s="181"/>
    </row>
    <row r="27" spans="2:41" x14ac:dyDescent="0.25">
      <c r="B27" s="170"/>
      <c r="C27" s="210"/>
      <c r="D27" s="172"/>
      <c r="E27" s="172"/>
      <c r="F27" s="172"/>
      <c r="G27" s="172"/>
      <c r="H27" s="172"/>
      <c r="I27" s="172"/>
      <c r="J27" s="172"/>
      <c r="K27" s="172"/>
      <c r="L27" s="172"/>
      <c r="M27" s="172"/>
      <c r="N27" s="172"/>
      <c r="O27" s="173"/>
      <c r="P27" s="172"/>
      <c r="Q27" s="173"/>
      <c r="R27" s="172"/>
      <c r="S27" s="172"/>
      <c r="T27" s="212"/>
      <c r="W27" s="181"/>
      <c r="X27" s="181"/>
    </row>
    <row r="28" spans="2:41" x14ac:dyDescent="0.25">
      <c r="B28" s="170">
        <v>7</v>
      </c>
      <c r="C28" s="210"/>
      <c r="D28" s="172" t="s">
        <v>65</v>
      </c>
      <c r="E28" s="172"/>
      <c r="F28" s="172"/>
      <c r="G28" s="172"/>
      <c r="H28" s="172"/>
      <c r="I28" s="172"/>
      <c r="J28" s="172"/>
      <c r="K28" s="172"/>
      <c r="L28" s="172"/>
      <c r="M28" s="172"/>
      <c r="N28" s="172"/>
      <c r="O28" s="173"/>
      <c r="P28" s="214">
        <v>100</v>
      </c>
      <c r="Q28" s="173"/>
      <c r="R28" s="172"/>
      <c r="S28" s="172"/>
      <c r="T28" s="212"/>
      <c r="W28" s="181"/>
      <c r="X28" s="181"/>
      <c r="AK28" s="215"/>
    </row>
    <row r="29" spans="2:41" x14ac:dyDescent="0.25">
      <c r="B29" s="170">
        <f>+B28+1</f>
        <v>8</v>
      </c>
      <c r="C29" s="210"/>
      <c r="D29" s="216" t="s">
        <v>66</v>
      </c>
      <c r="E29" s="172"/>
      <c r="F29" s="172"/>
      <c r="G29" s="172"/>
      <c r="H29" s="172"/>
      <c r="I29" s="172"/>
      <c r="J29" s="172"/>
      <c r="K29" s="172"/>
      <c r="L29" s="172"/>
      <c r="M29" s="172"/>
      <c r="N29" s="172"/>
      <c r="O29" s="173"/>
      <c r="P29" s="172"/>
      <c r="Q29" s="173"/>
      <c r="R29" s="172"/>
      <c r="S29" s="172"/>
      <c r="T29" s="212"/>
      <c r="W29" s="181"/>
      <c r="X29" s="181"/>
    </row>
    <row r="30" spans="2:41" x14ac:dyDescent="0.25">
      <c r="B30" s="170">
        <f t="shared" ref="B30:B36" si="0">+B29+1</f>
        <v>9</v>
      </c>
      <c r="C30" s="210"/>
      <c r="D30" s="216" t="s">
        <v>87</v>
      </c>
      <c r="E30" s="172"/>
      <c r="F30" s="172"/>
      <c r="G30" s="172"/>
      <c r="H30" s="172"/>
      <c r="I30" s="172"/>
      <c r="J30" s="172"/>
      <c r="K30" s="172"/>
      <c r="L30" s="172"/>
      <c r="M30" s="172"/>
      <c r="N30" s="172"/>
      <c r="O30" s="173"/>
      <c r="P30" s="217">
        <v>7</v>
      </c>
      <c r="Q30" s="173"/>
      <c r="R30" s="172"/>
      <c r="S30" s="172"/>
      <c r="T30" s="212"/>
      <c r="W30" s="181"/>
      <c r="X30" s="181"/>
      <c r="AK30" s="218"/>
    </row>
    <row r="31" spans="2:41" x14ac:dyDescent="0.25">
      <c r="B31" s="170">
        <f t="shared" si="0"/>
        <v>10</v>
      </c>
      <c r="C31" s="210"/>
      <c r="D31" s="172" t="s">
        <v>68</v>
      </c>
      <c r="E31" s="172"/>
      <c r="F31" s="172"/>
      <c r="G31" s="172"/>
      <c r="H31" s="172"/>
      <c r="I31" s="172"/>
      <c r="J31" s="172"/>
      <c r="K31" s="172"/>
      <c r="L31" s="172"/>
      <c r="M31" s="172"/>
      <c r="N31" s="172"/>
      <c r="O31" s="173"/>
      <c r="P31" s="219">
        <f>+P28-P30</f>
        <v>93</v>
      </c>
      <c r="Q31" s="173"/>
      <c r="R31" s="172"/>
      <c r="S31" s="172"/>
      <c r="T31" s="212"/>
      <c r="W31" s="181"/>
      <c r="X31" s="181"/>
      <c r="AK31" s="220"/>
    </row>
    <row r="32" spans="2:41" x14ac:dyDescent="0.25">
      <c r="B32" s="170">
        <f t="shared" si="0"/>
        <v>11</v>
      </c>
      <c r="C32" s="210"/>
      <c r="D32" s="172" t="s">
        <v>69</v>
      </c>
      <c r="E32" s="172"/>
      <c r="F32" s="172"/>
      <c r="G32" s="172"/>
      <c r="H32" s="172"/>
      <c r="I32" s="172"/>
      <c r="J32" s="172"/>
      <c r="K32" s="172"/>
      <c r="L32" s="172"/>
      <c r="M32" s="172"/>
      <c r="N32" s="172"/>
      <c r="O32" s="173"/>
      <c r="P32" s="219"/>
      <c r="Q32" s="173"/>
      <c r="R32" s="172"/>
      <c r="S32" s="172"/>
      <c r="T32" s="212"/>
      <c r="W32" s="181"/>
      <c r="X32" s="181"/>
      <c r="AK32" s="220"/>
    </row>
    <row r="33" spans="2:37" x14ac:dyDescent="0.25">
      <c r="B33" s="170">
        <f t="shared" si="0"/>
        <v>12</v>
      </c>
      <c r="C33" s="210"/>
      <c r="D33" s="172" t="s">
        <v>70</v>
      </c>
      <c r="E33" s="172"/>
      <c r="F33" s="172"/>
      <c r="G33" s="172"/>
      <c r="H33" s="172"/>
      <c r="I33" s="172"/>
      <c r="J33" s="172"/>
      <c r="K33" s="172"/>
      <c r="L33" s="172"/>
      <c r="M33" s="172"/>
      <c r="N33" s="172"/>
      <c r="O33" s="173"/>
      <c r="P33" s="217">
        <f>ROUND(P31*0.35,3)</f>
        <v>32.549999999999997</v>
      </c>
      <c r="Q33" s="173"/>
      <c r="R33" s="172"/>
      <c r="S33" s="172"/>
      <c r="T33" s="212"/>
      <c r="W33" s="181"/>
      <c r="X33" s="181"/>
      <c r="AK33" s="218"/>
    </row>
    <row r="34" spans="2:37" x14ac:dyDescent="0.25">
      <c r="B34" s="170">
        <f t="shared" si="0"/>
        <v>13</v>
      </c>
      <c r="C34" s="187"/>
      <c r="D34" s="172" t="s">
        <v>71</v>
      </c>
      <c r="E34" s="172"/>
      <c r="F34" s="172"/>
      <c r="G34" s="172"/>
      <c r="H34" s="172"/>
      <c r="I34" s="172"/>
      <c r="J34" s="172"/>
      <c r="K34" s="172"/>
      <c r="L34" s="172"/>
      <c r="M34" s="172"/>
      <c r="N34" s="172"/>
      <c r="O34" s="173"/>
      <c r="P34" s="219">
        <f>+P31-P33</f>
        <v>60.45</v>
      </c>
      <c r="Q34" s="173"/>
      <c r="R34" s="172"/>
      <c r="S34" s="172"/>
      <c r="T34" s="212"/>
      <c r="W34" s="181"/>
      <c r="AK34" s="220"/>
    </row>
    <row r="35" spans="2:37" x14ac:dyDescent="0.25">
      <c r="B35" s="170">
        <f t="shared" si="0"/>
        <v>14</v>
      </c>
      <c r="C35" s="187"/>
      <c r="D35" s="172" t="s">
        <v>72</v>
      </c>
      <c r="E35" s="172"/>
      <c r="F35" s="172"/>
      <c r="G35" s="172"/>
      <c r="H35" s="172"/>
      <c r="I35" s="172"/>
      <c r="J35" s="172"/>
      <c r="K35" s="172"/>
      <c r="L35" s="172"/>
      <c r="M35" s="172"/>
      <c r="N35" s="172"/>
      <c r="O35" s="173"/>
      <c r="P35" s="219"/>
      <c r="Q35" s="173"/>
      <c r="R35" s="172"/>
      <c r="S35" s="172"/>
      <c r="T35" s="212"/>
      <c r="W35" s="181"/>
      <c r="AK35" s="220"/>
    </row>
    <row r="36" spans="2:37" x14ac:dyDescent="0.25">
      <c r="B36" s="170">
        <f t="shared" si="0"/>
        <v>15</v>
      </c>
      <c r="C36" s="187"/>
      <c r="D36" s="221" t="s">
        <v>73</v>
      </c>
      <c r="E36" s="172"/>
      <c r="F36" s="172"/>
      <c r="G36" s="172"/>
      <c r="H36" s="172"/>
      <c r="I36" s="172"/>
      <c r="J36" s="172"/>
      <c r="K36" s="172"/>
      <c r="L36" s="172"/>
      <c r="M36" s="172"/>
      <c r="N36" s="172"/>
      <c r="O36" s="173"/>
      <c r="P36" s="222">
        <f>100/P34</f>
        <v>1.6542597187758477</v>
      </c>
      <c r="Q36" s="173"/>
      <c r="R36" s="172"/>
      <c r="S36" s="172"/>
      <c r="T36" s="212"/>
      <c r="W36" s="181"/>
      <c r="AK36" s="223"/>
    </row>
    <row r="37" spans="2:37" ht="13.8" thickBot="1" x14ac:dyDescent="0.3">
      <c r="B37" s="202"/>
      <c r="C37" s="224"/>
      <c r="D37" s="204"/>
      <c r="E37" s="204"/>
      <c r="F37" s="204"/>
      <c r="G37" s="204"/>
      <c r="H37" s="204"/>
      <c r="I37" s="204"/>
      <c r="J37" s="204"/>
      <c r="K37" s="204"/>
      <c r="L37" s="204"/>
      <c r="M37" s="204"/>
      <c r="N37" s="204"/>
      <c r="O37" s="205"/>
      <c r="P37" s="225"/>
      <c r="Q37" s="205"/>
      <c r="R37" s="204"/>
      <c r="S37" s="204"/>
      <c r="T37" s="206"/>
      <c r="W37" s="181"/>
      <c r="AK37" s="220"/>
    </row>
    <row r="40" spans="2:37" x14ac:dyDescent="0.25">
      <c r="D40" s="136" t="s">
        <v>74</v>
      </c>
    </row>
    <row r="63" spans="4:4" x14ac:dyDescent="0.25">
      <c r="D63" s="226" t="s">
        <v>84</v>
      </c>
    </row>
    <row r="65" spans="4:8" x14ac:dyDescent="0.25">
      <c r="D65" s="216" t="s">
        <v>85</v>
      </c>
      <c r="E65" s="172"/>
      <c r="F65" s="172"/>
      <c r="G65" s="172"/>
      <c r="H65" s="172"/>
    </row>
    <row r="66" spans="4:8" x14ac:dyDescent="0.25">
      <c r="D66" s="216"/>
      <c r="E66" s="172"/>
      <c r="F66" s="172"/>
      <c r="G66" s="172"/>
      <c r="H66" s="172"/>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topLeftCell="A19" zoomScaleNormal="100" workbookViewId="0">
      <selection activeCell="P31" sqref="P31"/>
    </sheetView>
  </sheetViews>
  <sheetFormatPr defaultRowHeight="13.2" x14ac:dyDescent="0.25"/>
  <cols>
    <col min="1" max="1" width="3.6640625" style="30" customWidth="1"/>
    <col min="2" max="2" width="6.6640625" style="34" customWidth="1"/>
    <col min="3" max="3" width="0.33203125" style="34"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120</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93</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63595049</v>
      </c>
      <c r="G13" s="72"/>
      <c r="H13" s="73">
        <f>F13/$F$19</f>
        <v>0.23912124748287433</v>
      </c>
      <c r="I13" s="74"/>
      <c r="J13" s="75">
        <v>2.2169000000000001E-2</v>
      </c>
      <c r="K13" s="74"/>
      <c r="L13" s="69"/>
      <c r="M13" s="70"/>
      <c r="N13" s="76">
        <f>ROUND(H13*J13,6)</f>
        <v>5.3010000000000002E-3</v>
      </c>
      <c r="O13" s="74"/>
      <c r="P13" s="69"/>
      <c r="Q13" s="70"/>
      <c r="R13" s="69"/>
      <c r="S13" s="70"/>
      <c r="T13" s="77">
        <f>+N13</f>
        <v>5.3010000000000002E-3</v>
      </c>
      <c r="W13" s="78"/>
      <c r="X13" s="78"/>
      <c r="AA13" s="79"/>
      <c r="AB13" s="80"/>
      <c r="AC13" s="81"/>
      <c r="AD13" s="81"/>
      <c r="AE13" s="82"/>
      <c r="AF13" s="81"/>
      <c r="AI13" s="82"/>
      <c r="AJ13" s="81"/>
      <c r="AO13" s="81"/>
    </row>
    <row r="14" spans="2:42" x14ac:dyDescent="0.25">
      <c r="B14" s="67">
        <f>+B13+1</f>
        <v>2</v>
      </c>
      <c r="C14" s="68"/>
      <c r="D14" s="69" t="s">
        <v>53</v>
      </c>
      <c r="E14" s="70"/>
      <c r="F14" s="71">
        <v>108151533</v>
      </c>
      <c r="G14" s="72"/>
      <c r="H14" s="73">
        <f>F14/$F$19</f>
        <v>0.40665633401973245</v>
      </c>
      <c r="I14" s="74"/>
      <c r="J14" s="75">
        <v>4.5859999999999998E-3</v>
      </c>
      <c r="K14" s="74"/>
      <c r="L14" s="69"/>
      <c r="M14" s="70"/>
      <c r="N14" s="76">
        <f>ROUND(H14*J14,6)</f>
        <v>1.8649999999999999E-3</v>
      </c>
      <c r="O14" s="74"/>
      <c r="P14" s="69"/>
      <c r="Q14" s="70"/>
      <c r="R14" s="69"/>
      <c r="S14" s="70"/>
      <c r="T14" s="77">
        <f>+N14</f>
        <v>1.8649999999999999E-3</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1.1096999999999999E-2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94206568</v>
      </c>
      <c r="G17" s="72"/>
      <c r="H17" s="73">
        <f>F17/$F$19</f>
        <v>0.35422241849739322</v>
      </c>
      <c r="I17" s="74"/>
      <c r="J17" s="87">
        <v>0.1216</v>
      </c>
      <c r="K17" s="74"/>
      <c r="L17" s="88" t="s">
        <v>57</v>
      </c>
      <c r="M17" s="89"/>
      <c r="N17" s="76">
        <f>ROUND(H17*J17,6)</f>
        <v>4.3073E-2</v>
      </c>
      <c r="O17" s="74"/>
      <c r="P17" s="90">
        <f>+P36</f>
        <v>1.6454134101192925</v>
      </c>
      <c r="Q17" s="74"/>
      <c r="R17" s="88" t="s">
        <v>58</v>
      </c>
      <c r="S17" s="89"/>
      <c r="T17" s="77">
        <f>ROUND(N17*P17,6)</f>
        <v>7.0873000000000005E-2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265953150</v>
      </c>
      <c r="G19" s="72"/>
      <c r="H19" s="73">
        <f>SUM(H13:H17)</f>
        <v>1</v>
      </c>
      <c r="I19" s="74"/>
      <c r="J19" s="90"/>
      <c r="K19" s="74"/>
      <c r="L19" s="69"/>
      <c r="M19" s="70"/>
      <c r="N19" s="73">
        <f>SUM(N13:N18)</f>
        <v>5.0238999999999999E-2</v>
      </c>
      <c r="O19" s="74"/>
      <c r="P19" s="69"/>
      <c r="Q19" s="70"/>
      <c r="R19" s="69"/>
      <c r="S19" s="70"/>
      <c r="T19" s="77">
        <f>SUM(T13:T18)</f>
        <v>7.8039000000000011E-2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87</v>
      </c>
      <c r="E30" s="69"/>
      <c r="F30" s="69"/>
      <c r="G30" s="69"/>
      <c r="H30" s="69"/>
      <c r="I30" s="69"/>
      <c r="J30" s="69"/>
      <c r="K30" s="69"/>
      <c r="L30" s="69"/>
      <c r="M30" s="69"/>
      <c r="N30" s="69"/>
      <c r="O30" s="70"/>
      <c r="P30" s="114">
        <v>6.5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32.725000000000001</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60.774999999999999</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1.6454134101192925</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t="s">
        <v>84</v>
      </c>
    </row>
    <row r="65" spans="4:8" x14ac:dyDescent="0.25">
      <c r="D65" s="113" t="s">
        <v>85</v>
      </c>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topLeftCell="A18" zoomScaleNormal="100" workbookViewId="0">
      <selection activeCell="N34" sqref="N34"/>
    </sheetView>
  </sheetViews>
  <sheetFormatPr defaultRowHeight="13.2" x14ac:dyDescent="0.25"/>
  <cols>
    <col min="1" max="1" width="3.6640625" style="30" customWidth="1"/>
    <col min="2" max="2" width="6.6640625" style="34" customWidth="1"/>
    <col min="3" max="3" width="0.33203125" style="34"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128</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92</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63595049</v>
      </c>
      <c r="G13" s="72"/>
      <c r="H13" s="73">
        <f>F13/$F$19</f>
        <v>0.24884142678673554</v>
      </c>
      <c r="I13" s="74"/>
      <c r="J13" s="75">
        <v>2.1994E-2</v>
      </c>
      <c r="K13" s="74"/>
      <c r="L13" s="69"/>
      <c r="M13" s="70"/>
      <c r="N13" s="76">
        <f>ROUND(H13*J13,6)</f>
        <v>5.4730000000000004E-3</v>
      </c>
      <c r="O13" s="74"/>
      <c r="P13" s="69"/>
      <c r="Q13" s="70"/>
      <c r="R13" s="69"/>
      <c r="S13" s="70"/>
      <c r="T13" s="77">
        <f>+N13</f>
        <v>5.4730000000000004E-3</v>
      </c>
      <c r="W13" s="78"/>
      <c r="X13" s="78"/>
      <c r="AA13" s="79"/>
      <c r="AB13" s="80"/>
      <c r="AC13" s="81"/>
      <c r="AD13" s="81"/>
      <c r="AE13" s="82"/>
      <c r="AF13" s="81"/>
      <c r="AI13" s="82"/>
      <c r="AJ13" s="81"/>
      <c r="AO13" s="81"/>
    </row>
    <row r="14" spans="2:42" x14ac:dyDescent="0.25">
      <c r="B14" s="67">
        <f>+B13+1</f>
        <v>2</v>
      </c>
      <c r="C14" s="68"/>
      <c r="D14" s="69" t="s">
        <v>53</v>
      </c>
      <c r="E14" s="70"/>
      <c r="F14" s="71">
        <v>96781724</v>
      </c>
      <c r="G14" s="72"/>
      <c r="H14" s="73">
        <f>F14/$F$19</f>
        <v>0.37869775502555308</v>
      </c>
      <c r="I14" s="74"/>
      <c r="J14" s="75">
        <v>4.5659999999999997E-3</v>
      </c>
      <c r="K14" s="74"/>
      <c r="L14" s="69"/>
      <c r="M14" s="70"/>
      <c r="N14" s="76">
        <f>ROUND(H14*J14,6)</f>
        <v>1.7290000000000001E-3</v>
      </c>
      <c r="O14" s="74"/>
      <c r="P14" s="69"/>
      <c r="Q14" s="70"/>
      <c r="R14" s="69"/>
      <c r="S14" s="70"/>
      <c r="T14" s="77">
        <f>+N14</f>
        <v>1.7290000000000001E-3</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1.1476999999999999E-2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95187784</v>
      </c>
      <c r="G17" s="72"/>
      <c r="H17" s="73">
        <f>F17/$F$19</f>
        <v>0.37246081818771137</v>
      </c>
      <c r="I17" s="74"/>
      <c r="J17" s="87">
        <v>0.1216</v>
      </c>
      <c r="K17" s="74"/>
      <c r="L17" s="88" t="s">
        <v>57</v>
      </c>
      <c r="M17" s="89"/>
      <c r="N17" s="76">
        <f>ROUND(H17*J17,6)</f>
        <v>4.5290999999999998E-2</v>
      </c>
      <c r="O17" s="74"/>
      <c r="P17" s="90">
        <f>+P36</f>
        <v>1.6454134101192925</v>
      </c>
      <c r="Q17" s="74"/>
      <c r="R17" s="88" t="s">
        <v>58</v>
      </c>
      <c r="S17" s="89"/>
      <c r="T17" s="77">
        <f>ROUND(N17*P17,6)</f>
        <v>7.4522000000000005E-2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255564557</v>
      </c>
      <c r="G19" s="72"/>
      <c r="H19" s="73">
        <f>SUM(H13:H17)</f>
        <v>1</v>
      </c>
      <c r="I19" s="74"/>
      <c r="J19" s="90"/>
      <c r="K19" s="74"/>
      <c r="L19" s="69"/>
      <c r="M19" s="70"/>
      <c r="N19" s="73">
        <f>SUM(N13:N18)</f>
        <v>5.2492999999999998E-2</v>
      </c>
      <c r="O19" s="74"/>
      <c r="P19" s="69"/>
      <c r="Q19" s="70"/>
      <c r="R19" s="69"/>
      <c r="S19" s="70"/>
      <c r="T19" s="77">
        <f>SUM(T13:T18)</f>
        <v>8.1724000000000005E-2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87</v>
      </c>
      <c r="E30" s="69"/>
      <c r="F30" s="69"/>
      <c r="G30" s="69"/>
      <c r="H30" s="69"/>
      <c r="I30" s="69"/>
      <c r="J30" s="69"/>
      <c r="K30" s="69"/>
      <c r="L30" s="69"/>
      <c r="M30" s="69"/>
      <c r="N30" s="69"/>
      <c r="O30" s="70"/>
      <c r="P30" s="114">
        <v>6.5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32.725000000000001</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60.774999999999999</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1.6454134101192925</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t="s">
        <v>84</v>
      </c>
    </row>
    <row r="65" spans="4:8" x14ac:dyDescent="0.25">
      <c r="D65" s="113" t="s">
        <v>85</v>
      </c>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zoomScaleNormal="100" workbookViewId="0">
      <selection activeCell="P30" sqref="P30"/>
    </sheetView>
  </sheetViews>
  <sheetFormatPr defaultRowHeight="13.2" x14ac:dyDescent="0.25"/>
  <cols>
    <col min="1" max="1" width="3.6640625" style="30" customWidth="1"/>
    <col min="2" max="2" width="6.6640625" style="34" customWidth="1"/>
    <col min="3" max="3" width="0.33203125" style="34"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121</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107</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63595049</v>
      </c>
      <c r="G13" s="72"/>
      <c r="H13" s="73">
        <f>F13/$F$19</f>
        <v>0.26045637015749851</v>
      </c>
      <c r="I13" s="74"/>
      <c r="J13" s="75">
        <v>2.1940999999999999E-2</v>
      </c>
      <c r="K13" s="74"/>
      <c r="L13" s="69"/>
      <c r="M13" s="70"/>
      <c r="N13" s="76">
        <f>ROUND(H13*J13,6)</f>
        <v>5.7149999999999996E-3</v>
      </c>
      <c r="O13" s="74"/>
      <c r="P13" s="69"/>
      <c r="Q13" s="70"/>
      <c r="R13" s="69"/>
      <c r="S13" s="70"/>
      <c r="T13" s="77">
        <f>+N13</f>
        <v>5.7149999999999996E-3</v>
      </c>
      <c r="W13" s="78"/>
      <c r="X13" s="78"/>
      <c r="AA13" s="79"/>
      <c r="AB13" s="80"/>
      <c r="AC13" s="81"/>
      <c r="AD13" s="81"/>
      <c r="AE13" s="82"/>
      <c r="AF13" s="81"/>
      <c r="AI13" s="82"/>
      <c r="AJ13" s="81"/>
      <c r="AO13" s="81"/>
    </row>
    <row r="14" spans="2:42" x14ac:dyDescent="0.25">
      <c r="B14" s="67">
        <f>+B13+1</f>
        <v>2</v>
      </c>
      <c r="C14" s="68"/>
      <c r="D14" s="69" t="s">
        <v>53</v>
      </c>
      <c r="E14" s="70"/>
      <c r="F14" s="71">
        <v>86840170</v>
      </c>
      <c r="G14" s="72"/>
      <c r="H14" s="73">
        <f>F14/$F$19</f>
        <v>0.35565780383407042</v>
      </c>
      <c r="I14" s="74"/>
      <c r="J14" s="75">
        <v>4.5659999999999997E-3</v>
      </c>
      <c r="K14" s="74"/>
      <c r="L14" s="69"/>
      <c r="M14" s="70"/>
      <c r="N14" s="76">
        <f>ROUND(H14*J14,6)</f>
        <v>1.624E-3</v>
      </c>
      <c r="O14" s="74"/>
      <c r="P14" s="69"/>
      <c r="Q14" s="70"/>
      <c r="R14" s="69"/>
      <c r="S14" s="70"/>
      <c r="T14" s="77">
        <f>+N14</f>
        <v>1.624E-3</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1.1911E-2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93732543</v>
      </c>
      <c r="G17" s="72"/>
      <c r="H17" s="73">
        <f>F17/$F$19</f>
        <v>0.38388582600843102</v>
      </c>
      <c r="I17" s="74"/>
      <c r="J17" s="87">
        <v>0.1216</v>
      </c>
      <c r="K17" s="74"/>
      <c r="L17" s="88" t="s">
        <v>57</v>
      </c>
      <c r="M17" s="89"/>
      <c r="N17" s="76">
        <f>ROUND(H17*J17,6)</f>
        <v>4.6681E-2</v>
      </c>
      <c r="O17" s="74"/>
      <c r="P17" s="90">
        <f>+P36</f>
        <v>1.6454134101192925</v>
      </c>
      <c r="Q17" s="74"/>
      <c r="R17" s="88" t="s">
        <v>58</v>
      </c>
      <c r="S17" s="89"/>
      <c r="T17" s="77">
        <f>ROUND(N17*P17,6)</f>
        <v>7.6810000000000003E-2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244167762</v>
      </c>
      <c r="G19" s="72"/>
      <c r="H19" s="73">
        <f>SUM(H13:H17)</f>
        <v>1</v>
      </c>
      <c r="I19" s="74"/>
      <c r="J19" s="90"/>
      <c r="K19" s="74"/>
      <c r="L19" s="69"/>
      <c r="M19" s="70"/>
      <c r="N19" s="73">
        <f>SUM(N13:N18)</f>
        <v>5.4019999999999999E-2</v>
      </c>
      <c r="O19" s="74"/>
      <c r="P19" s="69"/>
      <c r="Q19" s="70"/>
      <c r="R19" s="69"/>
      <c r="S19" s="70"/>
      <c r="T19" s="77">
        <f>SUM(T13:T18)</f>
        <v>8.4149000000000002E-2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87</v>
      </c>
      <c r="E30" s="69"/>
      <c r="F30" s="69"/>
      <c r="G30" s="69"/>
      <c r="H30" s="69"/>
      <c r="I30" s="69"/>
      <c r="J30" s="69"/>
      <c r="K30" s="69"/>
      <c r="L30" s="69"/>
      <c r="M30" s="69"/>
      <c r="N30" s="69"/>
      <c r="O30" s="70"/>
      <c r="P30" s="114">
        <v>6.5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32.725000000000001</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60.774999999999999</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1.6454134101192925</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t="s">
        <v>84</v>
      </c>
    </row>
    <row r="65" spans="4:8" x14ac:dyDescent="0.25">
      <c r="D65" s="113" t="s">
        <v>85</v>
      </c>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topLeftCell="A19" zoomScaleNormal="100" workbookViewId="0">
      <selection activeCell="P31" sqref="P31"/>
    </sheetView>
  </sheetViews>
  <sheetFormatPr defaultRowHeight="13.2" x14ac:dyDescent="0.25"/>
  <cols>
    <col min="1" max="1" width="3.6640625" style="30" customWidth="1"/>
    <col min="2" max="2" width="6.6640625" style="34" customWidth="1"/>
    <col min="3" max="3" width="0.33203125" style="34"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122</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91</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63181825</v>
      </c>
      <c r="G13" s="72"/>
      <c r="H13" s="73">
        <f>F13/$F$19</f>
        <v>0.24150536395708724</v>
      </c>
      <c r="I13" s="74"/>
      <c r="J13" s="75">
        <v>2.1673000000000001E-2</v>
      </c>
      <c r="K13" s="74"/>
      <c r="L13" s="69"/>
      <c r="M13" s="70"/>
      <c r="N13" s="76">
        <f>ROUND(H13*J13,6)</f>
        <v>5.2339999999999999E-3</v>
      </c>
      <c r="O13" s="74"/>
      <c r="P13" s="69"/>
      <c r="Q13" s="70"/>
      <c r="R13" s="69"/>
      <c r="S13" s="70"/>
      <c r="T13" s="77">
        <f>+N13</f>
        <v>5.2339999999999999E-3</v>
      </c>
      <c r="W13" s="78"/>
      <c r="X13" s="78"/>
      <c r="AA13" s="79"/>
      <c r="AB13" s="80"/>
      <c r="AC13" s="81"/>
      <c r="AD13" s="81"/>
      <c r="AE13" s="82"/>
      <c r="AF13" s="81"/>
      <c r="AI13" s="82"/>
      <c r="AJ13" s="81"/>
      <c r="AO13" s="81"/>
    </row>
    <row r="14" spans="2:42" x14ac:dyDescent="0.25">
      <c r="B14" s="67">
        <f>+B13+1</f>
        <v>2</v>
      </c>
      <c r="C14" s="68"/>
      <c r="D14" s="69" t="s">
        <v>53</v>
      </c>
      <c r="E14" s="70"/>
      <c r="F14" s="71">
        <v>103629806</v>
      </c>
      <c r="G14" s="72"/>
      <c r="H14" s="73">
        <f>F14/$F$19</f>
        <v>0.39611318626570763</v>
      </c>
      <c r="I14" s="74"/>
      <c r="J14" s="75">
        <v>4.3810000000000003E-3</v>
      </c>
      <c r="K14" s="74"/>
      <c r="L14" s="69"/>
      <c r="M14" s="70"/>
      <c r="N14" s="76">
        <f>ROUND(H14*J14,6)</f>
        <v>1.735E-3</v>
      </c>
      <c r="O14" s="74"/>
      <c r="P14" s="69"/>
      <c r="Q14" s="70"/>
      <c r="R14" s="69"/>
      <c r="S14" s="70"/>
      <c r="T14" s="77">
        <f>+N14</f>
        <v>1.735E-3</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1.0931E-2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94805022</v>
      </c>
      <c r="G17" s="72"/>
      <c r="H17" s="73">
        <f>F17/$F$19</f>
        <v>0.3623814497772051</v>
      </c>
      <c r="I17" s="74"/>
      <c r="J17" s="87">
        <v>0.1216</v>
      </c>
      <c r="K17" s="74"/>
      <c r="L17" s="88" t="s">
        <v>57</v>
      </c>
      <c r="M17" s="89"/>
      <c r="N17" s="76">
        <f>ROUND(H17*J17,6)</f>
        <v>4.4066000000000001E-2</v>
      </c>
      <c r="O17" s="74"/>
      <c r="P17" s="90">
        <f>+P36</f>
        <v>1.6454134101192925</v>
      </c>
      <c r="Q17" s="74"/>
      <c r="R17" s="88" t="s">
        <v>58</v>
      </c>
      <c r="S17" s="89"/>
      <c r="T17" s="77">
        <f>ROUND(N17*P17,6)</f>
        <v>7.2507000000000002E-2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261616653</v>
      </c>
      <c r="G19" s="72"/>
      <c r="H19" s="73">
        <f>SUM(H13:H17)</f>
        <v>1</v>
      </c>
      <c r="I19" s="74"/>
      <c r="J19" s="90"/>
      <c r="K19" s="74"/>
      <c r="L19" s="69"/>
      <c r="M19" s="70"/>
      <c r="N19" s="73">
        <f>SUM(N13:N18)</f>
        <v>5.1034999999999997E-2</v>
      </c>
      <c r="O19" s="74"/>
      <c r="P19" s="69"/>
      <c r="Q19" s="70"/>
      <c r="R19" s="69"/>
      <c r="S19" s="70"/>
      <c r="T19" s="77">
        <f>SUM(T13:T18)</f>
        <v>7.9476000000000005E-2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87</v>
      </c>
      <c r="E30" s="69"/>
      <c r="F30" s="69"/>
      <c r="G30" s="69"/>
      <c r="H30" s="69"/>
      <c r="I30" s="69"/>
      <c r="J30" s="69"/>
      <c r="K30" s="69"/>
      <c r="L30" s="69"/>
      <c r="M30" s="69"/>
      <c r="N30" s="69"/>
      <c r="O30" s="70"/>
      <c r="P30" s="114">
        <v>6.5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32.725000000000001</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60.774999999999999</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1.6454134101192925</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t="s">
        <v>84</v>
      </c>
    </row>
    <row r="65" spans="4:8" x14ac:dyDescent="0.25">
      <c r="D65" s="113" t="s">
        <v>85</v>
      </c>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6"/>
  <sheetViews>
    <sheetView topLeftCell="A22" zoomScaleNormal="100" workbookViewId="0">
      <selection activeCell="P31" sqref="P31"/>
    </sheetView>
  </sheetViews>
  <sheetFormatPr defaultRowHeight="13.2" x14ac:dyDescent="0.25"/>
  <cols>
    <col min="1" max="1" width="3.6640625" style="30" customWidth="1"/>
    <col min="2" max="2" width="6.6640625" style="34" customWidth="1"/>
    <col min="3" max="3" width="0.33203125" style="34" customWidth="1"/>
    <col min="4" max="4" width="15.88671875" style="30" customWidth="1"/>
    <col min="5" max="5" width="0.33203125" style="30" customWidth="1"/>
    <col min="6" max="6" width="12.6640625" style="30" customWidth="1"/>
    <col min="7" max="7" width="0.33203125" style="30" customWidth="1"/>
    <col min="8" max="8" width="12.6640625" style="30" customWidth="1"/>
    <col min="9" max="9" width="0.33203125" style="30" customWidth="1"/>
    <col min="10" max="10" width="12.6640625" style="30" customWidth="1"/>
    <col min="11" max="11" width="0.33203125" style="30" customWidth="1"/>
    <col min="12" max="12" width="2.5546875" style="30" bestFit="1" customWidth="1"/>
    <col min="13" max="13" width="0.33203125" style="30" customWidth="1"/>
    <col min="14" max="14" width="14.6640625" style="30" customWidth="1"/>
    <col min="15" max="15" width="0.33203125" style="30" customWidth="1"/>
    <col min="16" max="16" width="9.88671875" style="30" bestFit="1" customWidth="1"/>
    <col min="17" max="17" width="0.33203125" style="30" customWidth="1"/>
    <col min="18" max="18" width="2.5546875" style="30" bestFit="1" customWidth="1"/>
    <col min="19" max="19" width="0.33203125" style="30" customWidth="1"/>
    <col min="20" max="20" width="14" style="30" bestFit="1" customWidth="1"/>
    <col min="21" max="21" width="3.6640625" style="30" customWidth="1"/>
    <col min="22" max="22" width="8.6640625" style="30" customWidth="1"/>
    <col min="23" max="24" width="8.6640625" style="31" customWidth="1"/>
    <col min="25" max="42" width="8.6640625" style="32" customWidth="1"/>
    <col min="43" max="45" width="8.6640625" style="30" customWidth="1"/>
    <col min="46" max="256" width="8.88671875" style="30"/>
    <col min="257" max="257" width="3.6640625" style="30" customWidth="1"/>
    <col min="258" max="258" width="6.6640625" style="30" customWidth="1"/>
    <col min="259" max="259" width="0.33203125" style="30" customWidth="1"/>
    <col min="260" max="260" width="15.88671875" style="30" customWidth="1"/>
    <col min="261" max="261" width="0.33203125" style="30" customWidth="1"/>
    <col min="262" max="262" width="12.6640625" style="30" customWidth="1"/>
    <col min="263" max="263" width="0.33203125" style="30" customWidth="1"/>
    <col min="264" max="264" width="12.6640625" style="30" customWidth="1"/>
    <col min="265" max="265" width="0.33203125" style="30" customWidth="1"/>
    <col min="266" max="266" width="12.6640625" style="30" customWidth="1"/>
    <col min="267" max="267" width="0.33203125" style="30" customWidth="1"/>
    <col min="268" max="268" width="2.5546875" style="30" bestFit="1" customWidth="1"/>
    <col min="269" max="269" width="0.33203125" style="30" customWidth="1"/>
    <col min="270" max="270" width="14.6640625" style="30" customWidth="1"/>
    <col min="271" max="271" width="0.33203125" style="30" customWidth="1"/>
    <col min="272" max="272" width="9.88671875" style="30" bestFit="1" customWidth="1"/>
    <col min="273" max="273" width="0.33203125" style="30" customWidth="1"/>
    <col min="274" max="274" width="2.5546875" style="30" bestFit="1" customWidth="1"/>
    <col min="275" max="275" width="0.33203125" style="30" customWidth="1"/>
    <col min="276" max="276" width="14" style="30" bestFit="1" customWidth="1"/>
    <col min="277" max="277" width="3.6640625" style="30" customWidth="1"/>
    <col min="278" max="301" width="8.6640625" style="30" customWidth="1"/>
    <col min="302" max="512" width="8.88671875" style="30"/>
    <col min="513" max="513" width="3.6640625" style="30" customWidth="1"/>
    <col min="514" max="514" width="6.6640625" style="30" customWidth="1"/>
    <col min="515" max="515" width="0.33203125" style="30" customWidth="1"/>
    <col min="516" max="516" width="15.88671875" style="30" customWidth="1"/>
    <col min="517" max="517" width="0.33203125" style="30" customWidth="1"/>
    <col min="518" max="518" width="12.6640625" style="30" customWidth="1"/>
    <col min="519" max="519" width="0.33203125" style="30" customWidth="1"/>
    <col min="520" max="520" width="12.6640625" style="30" customWidth="1"/>
    <col min="521" max="521" width="0.33203125" style="30" customWidth="1"/>
    <col min="522" max="522" width="12.6640625" style="30" customWidth="1"/>
    <col min="523" max="523" width="0.33203125" style="30" customWidth="1"/>
    <col min="524" max="524" width="2.5546875" style="30" bestFit="1" customWidth="1"/>
    <col min="525" max="525" width="0.33203125" style="30" customWidth="1"/>
    <col min="526" max="526" width="14.6640625" style="30" customWidth="1"/>
    <col min="527" max="527" width="0.33203125" style="30" customWidth="1"/>
    <col min="528" max="528" width="9.88671875" style="30" bestFit="1" customWidth="1"/>
    <col min="529" max="529" width="0.33203125" style="30" customWidth="1"/>
    <col min="530" max="530" width="2.5546875" style="30" bestFit="1" customWidth="1"/>
    <col min="531" max="531" width="0.33203125" style="30" customWidth="1"/>
    <col min="532" max="532" width="14" style="30" bestFit="1" customWidth="1"/>
    <col min="533" max="533" width="3.6640625" style="30" customWidth="1"/>
    <col min="534" max="557" width="8.6640625" style="30" customWidth="1"/>
    <col min="558" max="768" width="8.88671875" style="30"/>
    <col min="769" max="769" width="3.6640625" style="30" customWidth="1"/>
    <col min="770" max="770" width="6.6640625" style="30" customWidth="1"/>
    <col min="771" max="771" width="0.33203125" style="30" customWidth="1"/>
    <col min="772" max="772" width="15.88671875" style="30" customWidth="1"/>
    <col min="773" max="773" width="0.33203125" style="30" customWidth="1"/>
    <col min="774" max="774" width="12.6640625" style="30" customWidth="1"/>
    <col min="775" max="775" width="0.33203125" style="30" customWidth="1"/>
    <col min="776" max="776" width="12.6640625" style="30" customWidth="1"/>
    <col min="777" max="777" width="0.33203125" style="30" customWidth="1"/>
    <col min="778" max="778" width="12.6640625" style="30" customWidth="1"/>
    <col min="779" max="779" width="0.33203125" style="30" customWidth="1"/>
    <col min="780" max="780" width="2.5546875" style="30" bestFit="1" customWidth="1"/>
    <col min="781" max="781" width="0.33203125" style="30" customWidth="1"/>
    <col min="782" max="782" width="14.6640625" style="30" customWidth="1"/>
    <col min="783" max="783" width="0.33203125" style="30" customWidth="1"/>
    <col min="784" max="784" width="9.88671875" style="30" bestFit="1" customWidth="1"/>
    <col min="785" max="785" width="0.33203125" style="30" customWidth="1"/>
    <col min="786" max="786" width="2.5546875" style="30" bestFit="1" customWidth="1"/>
    <col min="787" max="787" width="0.33203125" style="30" customWidth="1"/>
    <col min="788" max="788" width="14" style="30" bestFit="1" customWidth="1"/>
    <col min="789" max="789" width="3.6640625" style="30" customWidth="1"/>
    <col min="790" max="813" width="8.6640625" style="30" customWidth="1"/>
    <col min="814" max="1024" width="8.88671875" style="30"/>
    <col min="1025" max="1025" width="3.6640625" style="30" customWidth="1"/>
    <col min="1026" max="1026" width="6.6640625" style="30" customWidth="1"/>
    <col min="1027" max="1027" width="0.33203125" style="30" customWidth="1"/>
    <col min="1028" max="1028" width="15.88671875" style="30" customWidth="1"/>
    <col min="1029" max="1029" width="0.33203125" style="30" customWidth="1"/>
    <col min="1030" max="1030" width="12.6640625" style="30" customWidth="1"/>
    <col min="1031" max="1031" width="0.33203125" style="30" customWidth="1"/>
    <col min="1032" max="1032" width="12.6640625" style="30" customWidth="1"/>
    <col min="1033" max="1033" width="0.33203125" style="30" customWidth="1"/>
    <col min="1034" max="1034" width="12.6640625" style="30" customWidth="1"/>
    <col min="1035" max="1035" width="0.33203125" style="30" customWidth="1"/>
    <col min="1036" max="1036" width="2.5546875" style="30" bestFit="1" customWidth="1"/>
    <col min="1037" max="1037" width="0.33203125" style="30" customWidth="1"/>
    <col min="1038" max="1038" width="14.6640625" style="30" customWidth="1"/>
    <col min="1039" max="1039" width="0.33203125" style="30" customWidth="1"/>
    <col min="1040" max="1040" width="9.88671875" style="30" bestFit="1" customWidth="1"/>
    <col min="1041" max="1041" width="0.33203125" style="30" customWidth="1"/>
    <col min="1042" max="1042" width="2.5546875" style="30" bestFit="1" customWidth="1"/>
    <col min="1043" max="1043" width="0.33203125" style="30" customWidth="1"/>
    <col min="1044" max="1044" width="14" style="30" bestFit="1" customWidth="1"/>
    <col min="1045" max="1045" width="3.6640625" style="30" customWidth="1"/>
    <col min="1046" max="1069" width="8.6640625" style="30" customWidth="1"/>
    <col min="1070" max="1280" width="8.88671875" style="30"/>
    <col min="1281" max="1281" width="3.6640625" style="30" customWidth="1"/>
    <col min="1282" max="1282" width="6.6640625" style="30" customWidth="1"/>
    <col min="1283" max="1283" width="0.33203125" style="30" customWidth="1"/>
    <col min="1284" max="1284" width="15.88671875" style="30" customWidth="1"/>
    <col min="1285" max="1285" width="0.33203125" style="30" customWidth="1"/>
    <col min="1286" max="1286" width="12.6640625" style="30" customWidth="1"/>
    <col min="1287" max="1287" width="0.33203125" style="30" customWidth="1"/>
    <col min="1288" max="1288" width="12.6640625" style="30" customWidth="1"/>
    <col min="1289" max="1289" width="0.33203125" style="30" customWidth="1"/>
    <col min="1290" max="1290" width="12.6640625" style="30" customWidth="1"/>
    <col min="1291" max="1291" width="0.33203125" style="30" customWidth="1"/>
    <col min="1292" max="1292" width="2.5546875" style="30" bestFit="1" customWidth="1"/>
    <col min="1293" max="1293" width="0.33203125" style="30" customWidth="1"/>
    <col min="1294" max="1294" width="14.6640625" style="30" customWidth="1"/>
    <col min="1295" max="1295" width="0.33203125" style="30" customWidth="1"/>
    <col min="1296" max="1296" width="9.88671875" style="30" bestFit="1" customWidth="1"/>
    <col min="1297" max="1297" width="0.33203125" style="30" customWidth="1"/>
    <col min="1298" max="1298" width="2.5546875" style="30" bestFit="1" customWidth="1"/>
    <col min="1299" max="1299" width="0.33203125" style="30" customWidth="1"/>
    <col min="1300" max="1300" width="14" style="30" bestFit="1" customWidth="1"/>
    <col min="1301" max="1301" width="3.6640625" style="30" customWidth="1"/>
    <col min="1302" max="1325" width="8.6640625" style="30" customWidth="1"/>
    <col min="1326" max="1536" width="8.88671875" style="30"/>
    <col min="1537" max="1537" width="3.6640625" style="30" customWidth="1"/>
    <col min="1538" max="1538" width="6.6640625" style="30" customWidth="1"/>
    <col min="1539" max="1539" width="0.33203125" style="30" customWidth="1"/>
    <col min="1540" max="1540" width="15.88671875" style="30" customWidth="1"/>
    <col min="1541" max="1541" width="0.33203125" style="30" customWidth="1"/>
    <col min="1542" max="1542" width="12.6640625" style="30" customWidth="1"/>
    <col min="1543" max="1543" width="0.33203125" style="30" customWidth="1"/>
    <col min="1544" max="1544" width="12.6640625" style="30" customWidth="1"/>
    <col min="1545" max="1545" width="0.33203125" style="30" customWidth="1"/>
    <col min="1546" max="1546" width="12.6640625" style="30" customWidth="1"/>
    <col min="1547" max="1547" width="0.33203125" style="30" customWidth="1"/>
    <col min="1548" max="1548" width="2.5546875" style="30" bestFit="1" customWidth="1"/>
    <col min="1549" max="1549" width="0.33203125" style="30" customWidth="1"/>
    <col min="1550" max="1550" width="14.6640625" style="30" customWidth="1"/>
    <col min="1551" max="1551" width="0.33203125" style="30" customWidth="1"/>
    <col min="1552" max="1552" width="9.88671875" style="30" bestFit="1" customWidth="1"/>
    <col min="1553" max="1553" width="0.33203125" style="30" customWidth="1"/>
    <col min="1554" max="1554" width="2.5546875" style="30" bestFit="1" customWidth="1"/>
    <col min="1555" max="1555" width="0.33203125" style="30" customWidth="1"/>
    <col min="1556" max="1556" width="14" style="30" bestFit="1" customWidth="1"/>
    <col min="1557" max="1557" width="3.6640625" style="30" customWidth="1"/>
    <col min="1558" max="1581" width="8.6640625" style="30" customWidth="1"/>
    <col min="1582" max="1792" width="8.88671875" style="30"/>
    <col min="1793" max="1793" width="3.6640625" style="30" customWidth="1"/>
    <col min="1794" max="1794" width="6.6640625" style="30" customWidth="1"/>
    <col min="1795" max="1795" width="0.33203125" style="30" customWidth="1"/>
    <col min="1796" max="1796" width="15.88671875" style="30" customWidth="1"/>
    <col min="1797" max="1797" width="0.33203125" style="30" customWidth="1"/>
    <col min="1798" max="1798" width="12.6640625" style="30" customWidth="1"/>
    <col min="1799" max="1799" width="0.33203125" style="30" customWidth="1"/>
    <col min="1800" max="1800" width="12.6640625" style="30" customWidth="1"/>
    <col min="1801" max="1801" width="0.33203125" style="30" customWidth="1"/>
    <col min="1802" max="1802" width="12.6640625" style="30" customWidth="1"/>
    <col min="1803" max="1803" width="0.33203125" style="30" customWidth="1"/>
    <col min="1804" max="1804" width="2.5546875" style="30" bestFit="1" customWidth="1"/>
    <col min="1805" max="1805" width="0.33203125" style="30" customWidth="1"/>
    <col min="1806" max="1806" width="14.6640625" style="30" customWidth="1"/>
    <col min="1807" max="1807" width="0.33203125" style="30" customWidth="1"/>
    <col min="1808" max="1808" width="9.88671875" style="30" bestFit="1" customWidth="1"/>
    <col min="1809" max="1809" width="0.33203125" style="30" customWidth="1"/>
    <col min="1810" max="1810" width="2.5546875" style="30" bestFit="1" customWidth="1"/>
    <col min="1811" max="1811" width="0.33203125" style="30" customWidth="1"/>
    <col min="1812" max="1812" width="14" style="30" bestFit="1" customWidth="1"/>
    <col min="1813" max="1813" width="3.6640625" style="30" customWidth="1"/>
    <col min="1814" max="1837" width="8.6640625" style="30" customWidth="1"/>
    <col min="1838" max="2048" width="8.88671875" style="30"/>
    <col min="2049" max="2049" width="3.6640625" style="30" customWidth="1"/>
    <col min="2050" max="2050" width="6.6640625" style="30" customWidth="1"/>
    <col min="2051" max="2051" width="0.33203125" style="30" customWidth="1"/>
    <col min="2052" max="2052" width="15.88671875" style="30" customWidth="1"/>
    <col min="2053" max="2053" width="0.33203125" style="30" customWidth="1"/>
    <col min="2054" max="2054" width="12.6640625" style="30" customWidth="1"/>
    <col min="2055" max="2055" width="0.33203125" style="30" customWidth="1"/>
    <col min="2056" max="2056" width="12.6640625" style="30" customWidth="1"/>
    <col min="2057" max="2057" width="0.33203125" style="30" customWidth="1"/>
    <col min="2058" max="2058" width="12.6640625" style="30" customWidth="1"/>
    <col min="2059" max="2059" width="0.33203125" style="30" customWidth="1"/>
    <col min="2060" max="2060" width="2.5546875" style="30" bestFit="1" customWidth="1"/>
    <col min="2061" max="2061" width="0.33203125" style="30" customWidth="1"/>
    <col min="2062" max="2062" width="14.6640625" style="30" customWidth="1"/>
    <col min="2063" max="2063" width="0.33203125" style="30" customWidth="1"/>
    <col min="2064" max="2064" width="9.88671875" style="30" bestFit="1" customWidth="1"/>
    <col min="2065" max="2065" width="0.33203125" style="30" customWidth="1"/>
    <col min="2066" max="2066" width="2.5546875" style="30" bestFit="1" customWidth="1"/>
    <col min="2067" max="2067" width="0.33203125" style="30" customWidth="1"/>
    <col min="2068" max="2068" width="14" style="30" bestFit="1" customWidth="1"/>
    <col min="2069" max="2069" width="3.6640625" style="30" customWidth="1"/>
    <col min="2070" max="2093" width="8.6640625" style="30" customWidth="1"/>
    <col min="2094" max="2304" width="8.88671875" style="30"/>
    <col min="2305" max="2305" width="3.6640625" style="30" customWidth="1"/>
    <col min="2306" max="2306" width="6.6640625" style="30" customWidth="1"/>
    <col min="2307" max="2307" width="0.33203125" style="30" customWidth="1"/>
    <col min="2308" max="2308" width="15.88671875" style="30" customWidth="1"/>
    <col min="2309" max="2309" width="0.33203125" style="30" customWidth="1"/>
    <col min="2310" max="2310" width="12.6640625" style="30" customWidth="1"/>
    <col min="2311" max="2311" width="0.33203125" style="30" customWidth="1"/>
    <col min="2312" max="2312" width="12.6640625" style="30" customWidth="1"/>
    <col min="2313" max="2313" width="0.33203125" style="30" customWidth="1"/>
    <col min="2314" max="2314" width="12.6640625" style="30" customWidth="1"/>
    <col min="2315" max="2315" width="0.33203125" style="30" customWidth="1"/>
    <col min="2316" max="2316" width="2.5546875" style="30" bestFit="1" customWidth="1"/>
    <col min="2317" max="2317" width="0.33203125" style="30" customWidth="1"/>
    <col min="2318" max="2318" width="14.6640625" style="30" customWidth="1"/>
    <col min="2319" max="2319" width="0.33203125" style="30" customWidth="1"/>
    <col min="2320" max="2320" width="9.88671875" style="30" bestFit="1" customWidth="1"/>
    <col min="2321" max="2321" width="0.33203125" style="30" customWidth="1"/>
    <col min="2322" max="2322" width="2.5546875" style="30" bestFit="1" customWidth="1"/>
    <col min="2323" max="2323" width="0.33203125" style="30" customWidth="1"/>
    <col min="2324" max="2324" width="14" style="30" bestFit="1" customWidth="1"/>
    <col min="2325" max="2325" width="3.6640625" style="30" customWidth="1"/>
    <col min="2326" max="2349" width="8.6640625" style="30" customWidth="1"/>
    <col min="2350" max="2560" width="8.88671875" style="30"/>
    <col min="2561" max="2561" width="3.6640625" style="30" customWidth="1"/>
    <col min="2562" max="2562" width="6.6640625" style="30" customWidth="1"/>
    <col min="2563" max="2563" width="0.33203125" style="30" customWidth="1"/>
    <col min="2564" max="2564" width="15.88671875" style="30" customWidth="1"/>
    <col min="2565" max="2565" width="0.33203125" style="30" customWidth="1"/>
    <col min="2566" max="2566" width="12.6640625" style="30" customWidth="1"/>
    <col min="2567" max="2567" width="0.33203125" style="30" customWidth="1"/>
    <col min="2568" max="2568" width="12.6640625" style="30" customWidth="1"/>
    <col min="2569" max="2569" width="0.33203125" style="30" customWidth="1"/>
    <col min="2570" max="2570" width="12.6640625" style="30" customWidth="1"/>
    <col min="2571" max="2571" width="0.33203125" style="30" customWidth="1"/>
    <col min="2572" max="2572" width="2.5546875" style="30" bestFit="1" customWidth="1"/>
    <col min="2573" max="2573" width="0.33203125" style="30" customWidth="1"/>
    <col min="2574" max="2574" width="14.6640625" style="30" customWidth="1"/>
    <col min="2575" max="2575" width="0.33203125" style="30" customWidth="1"/>
    <col min="2576" max="2576" width="9.88671875" style="30" bestFit="1" customWidth="1"/>
    <col min="2577" max="2577" width="0.33203125" style="30" customWidth="1"/>
    <col min="2578" max="2578" width="2.5546875" style="30" bestFit="1" customWidth="1"/>
    <col min="2579" max="2579" width="0.33203125" style="30" customWidth="1"/>
    <col min="2580" max="2580" width="14" style="30" bestFit="1" customWidth="1"/>
    <col min="2581" max="2581" width="3.6640625" style="30" customWidth="1"/>
    <col min="2582" max="2605" width="8.6640625" style="30" customWidth="1"/>
    <col min="2606" max="2816" width="8.88671875" style="30"/>
    <col min="2817" max="2817" width="3.6640625" style="30" customWidth="1"/>
    <col min="2818" max="2818" width="6.6640625" style="30" customWidth="1"/>
    <col min="2819" max="2819" width="0.33203125" style="30" customWidth="1"/>
    <col min="2820" max="2820" width="15.88671875" style="30" customWidth="1"/>
    <col min="2821" max="2821" width="0.33203125" style="30" customWidth="1"/>
    <col min="2822" max="2822" width="12.6640625" style="30" customWidth="1"/>
    <col min="2823" max="2823" width="0.33203125" style="30" customWidth="1"/>
    <col min="2824" max="2824" width="12.6640625" style="30" customWidth="1"/>
    <col min="2825" max="2825" width="0.33203125" style="30" customWidth="1"/>
    <col min="2826" max="2826" width="12.6640625" style="30" customWidth="1"/>
    <col min="2827" max="2827" width="0.33203125" style="30" customWidth="1"/>
    <col min="2828" max="2828" width="2.5546875" style="30" bestFit="1" customWidth="1"/>
    <col min="2829" max="2829" width="0.33203125" style="30" customWidth="1"/>
    <col min="2830" max="2830" width="14.6640625" style="30" customWidth="1"/>
    <col min="2831" max="2831" width="0.33203125" style="30" customWidth="1"/>
    <col min="2832" max="2832" width="9.88671875" style="30" bestFit="1" customWidth="1"/>
    <col min="2833" max="2833" width="0.33203125" style="30" customWidth="1"/>
    <col min="2834" max="2834" width="2.5546875" style="30" bestFit="1" customWidth="1"/>
    <col min="2835" max="2835" width="0.33203125" style="30" customWidth="1"/>
    <col min="2836" max="2836" width="14" style="30" bestFit="1" customWidth="1"/>
    <col min="2837" max="2837" width="3.6640625" style="30" customWidth="1"/>
    <col min="2838" max="2861" width="8.6640625" style="30" customWidth="1"/>
    <col min="2862" max="3072" width="8.88671875" style="30"/>
    <col min="3073" max="3073" width="3.6640625" style="30" customWidth="1"/>
    <col min="3074" max="3074" width="6.6640625" style="30" customWidth="1"/>
    <col min="3075" max="3075" width="0.33203125" style="30" customWidth="1"/>
    <col min="3076" max="3076" width="15.88671875" style="30" customWidth="1"/>
    <col min="3077" max="3077" width="0.33203125" style="30" customWidth="1"/>
    <col min="3078" max="3078" width="12.6640625" style="30" customWidth="1"/>
    <col min="3079" max="3079" width="0.33203125" style="30" customWidth="1"/>
    <col min="3080" max="3080" width="12.6640625" style="30" customWidth="1"/>
    <col min="3081" max="3081" width="0.33203125" style="30" customWidth="1"/>
    <col min="3082" max="3082" width="12.6640625" style="30" customWidth="1"/>
    <col min="3083" max="3083" width="0.33203125" style="30" customWidth="1"/>
    <col min="3084" max="3084" width="2.5546875" style="30" bestFit="1" customWidth="1"/>
    <col min="3085" max="3085" width="0.33203125" style="30" customWidth="1"/>
    <col min="3086" max="3086" width="14.6640625" style="30" customWidth="1"/>
    <col min="3087" max="3087" width="0.33203125" style="30" customWidth="1"/>
    <col min="3088" max="3088" width="9.88671875" style="30" bestFit="1" customWidth="1"/>
    <col min="3089" max="3089" width="0.33203125" style="30" customWidth="1"/>
    <col min="3090" max="3090" width="2.5546875" style="30" bestFit="1" customWidth="1"/>
    <col min="3091" max="3091" width="0.33203125" style="30" customWidth="1"/>
    <col min="3092" max="3092" width="14" style="30" bestFit="1" customWidth="1"/>
    <col min="3093" max="3093" width="3.6640625" style="30" customWidth="1"/>
    <col min="3094" max="3117" width="8.6640625" style="30" customWidth="1"/>
    <col min="3118" max="3328" width="8.88671875" style="30"/>
    <col min="3329" max="3329" width="3.6640625" style="30" customWidth="1"/>
    <col min="3330" max="3330" width="6.6640625" style="30" customWidth="1"/>
    <col min="3331" max="3331" width="0.33203125" style="30" customWidth="1"/>
    <col min="3332" max="3332" width="15.88671875" style="30" customWidth="1"/>
    <col min="3333" max="3333" width="0.33203125" style="30" customWidth="1"/>
    <col min="3334" max="3334" width="12.6640625" style="30" customWidth="1"/>
    <col min="3335" max="3335" width="0.33203125" style="30" customWidth="1"/>
    <col min="3336" max="3336" width="12.6640625" style="30" customWidth="1"/>
    <col min="3337" max="3337" width="0.33203125" style="30" customWidth="1"/>
    <col min="3338" max="3338" width="12.6640625" style="30" customWidth="1"/>
    <col min="3339" max="3339" width="0.33203125" style="30" customWidth="1"/>
    <col min="3340" max="3340" width="2.5546875" style="30" bestFit="1" customWidth="1"/>
    <col min="3341" max="3341" width="0.33203125" style="30" customWidth="1"/>
    <col min="3342" max="3342" width="14.6640625" style="30" customWidth="1"/>
    <col min="3343" max="3343" width="0.33203125" style="30" customWidth="1"/>
    <col min="3344" max="3344" width="9.88671875" style="30" bestFit="1" customWidth="1"/>
    <col min="3345" max="3345" width="0.33203125" style="30" customWidth="1"/>
    <col min="3346" max="3346" width="2.5546875" style="30" bestFit="1" customWidth="1"/>
    <col min="3347" max="3347" width="0.33203125" style="30" customWidth="1"/>
    <col min="3348" max="3348" width="14" style="30" bestFit="1" customWidth="1"/>
    <col min="3349" max="3349" width="3.6640625" style="30" customWidth="1"/>
    <col min="3350" max="3373" width="8.6640625" style="30" customWidth="1"/>
    <col min="3374" max="3584" width="8.88671875" style="30"/>
    <col min="3585" max="3585" width="3.6640625" style="30" customWidth="1"/>
    <col min="3586" max="3586" width="6.6640625" style="30" customWidth="1"/>
    <col min="3587" max="3587" width="0.33203125" style="30" customWidth="1"/>
    <col min="3588" max="3588" width="15.88671875" style="30" customWidth="1"/>
    <col min="3589" max="3589" width="0.33203125" style="30" customWidth="1"/>
    <col min="3590" max="3590" width="12.6640625" style="30" customWidth="1"/>
    <col min="3591" max="3591" width="0.33203125" style="30" customWidth="1"/>
    <col min="3592" max="3592" width="12.6640625" style="30" customWidth="1"/>
    <col min="3593" max="3593" width="0.33203125" style="30" customWidth="1"/>
    <col min="3594" max="3594" width="12.6640625" style="30" customWidth="1"/>
    <col min="3595" max="3595" width="0.33203125" style="30" customWidth="1"/>
    <col min="3596" max="3596" width="2.5546875" style="30" bestFit="1" customWidth="1"/>
    <col min="3597" max="3597" width="0.33203125" style="30" customWidth="1"/>
    <col min="3598" max="3598" width="14.6640625" style="30" customWidth="1"/>
    <col min="3599" max="3599" width="0.33203125" style="30" customWidth="1"/>
    <col min="3600" max="3600" width="9.88671875" style="30" bestFit="1" customWidth="1"/>
    <col min="3601" max="3601" width="0.33203125" style="30" customWidth="1"/>
    <col min="3602" max="3602" width="2.5546875" style="30" bestFit="1" customWidth="1"/>
    <col min="3603" max="3603" width="0.33203125" style="30" customWidth="1"/>
    <col min="3604" max="3604" width="14" style="30" bestFit="1" customWidth="1"/>
    <col min="3605" max="3605" width="3.6640625" style="30" customWidth="1"/>
    <col min="3606" max="3629" width="8.6640625" style="30" customWidth="1"/>
    <col min="3630" max="3840" width="8.88671875" style="30"/>
    <col min="3841" max="3841" width="3.6640625" style="30" customWidth="1"/>
    <col min="3842" max="3842" width="6.6640625" style="30" customWidth="1"/>
    <col min="3843" max="3843" width="0.33203125" style="30" customWidth="1"/>
    <col min="3844" max="3844" width="15.88671875" style="30" customWidth="1"/>
    <col min="3845" max="3845" width="0.33203125" style="30" customWidth="1"/>
    <col min="3846" max="3846" width="12.6640625" style="30" customWidth="1"/>
    <col min="3847" max="3847" width="0.33203125" style="30" customWidth="1"/>
    <col min="3848" max="3848" width="12.6640625" style="30" customWidth="1"/>
    <col min="3849" max="3849" width="0.33203125" style="30" customWidth="1"/>
    <col min="3850" max="3850" width="12.6640625" style="30" customWidth="1"/>
    <col min="3851" max="3851" width="0.33203125" style="30" customWidth="1"/>
    <col min="3852" max="3852" width="2.5546875" style="30" bestFit="1" customWidth="1"/>
    <col min="3853" max="3853" width="0.33203125" style="30" customWidth="1"/>
    <col min="3854" max="3854" width="14.6640625" style="30" customWidth="1"/>
    <col min="3855" max="3855" width="0.33203125" style="30" customWidth="1"/>
    <col min="3856" max="3856" width="9.88671875" style="30" bestFit="1" customWidth="1"/>
    <col min="3857" max="3857" width="0.33203125" style="30" customWidth="1"/>
    <col min="3858" max="3858" width="2.5546875" style="30" bestFit="1" customWidth="1"/>
    <col min="3859" max="3859" width="0.33203125" style="30" customWidth="1"/>
    <col min="3860" max="3860" width="14" style="30" bestFit="1" customWidth="1"/>
    <col min="3861" max="3861" width="3.6640625" style="30" customWidth="1"/>
    <col min="3862" max="3885" width="8.6640625" style="30" customWidth="1"/>
    <col min="3886" max="4096" width="8.88671875" style="30"/>
    <col min="4097" max="4097" width="3.6640625" style="30" customWidth="1"/>
    <col min="4098" max="4098" width="6.6640625" style="30" customWidth="1"/>
    <col min="4099" max="4099" width="0.33203125" style="30" customWidth="1"/>
    <col min="4100" max="4100" width="15.88671875" style="30" customWidth="1"/>
    <col min="4101" max="4101" width="0.33203125" style="30" customWidth="1"/>
    <col min="4102" max="4102" width="12.6640625" style="30" customWidth="1"/>
    <col min="4103" max="4103" width="0.33203125" style="30" customWidth="1"/>
    <col min="4104" max="4104" width="12.6640625" style="30" customWidth="1"/>
    <col min="4105" max="4105" width="0.33203125" style="30" customWidth="1"/>
    <col min="4106" max="4106" width="12.6640625" style="30" customWidth="1"/>
    <col min="4107" max="4107" width="0.33203125" style="30" customWidth="1"/>
    <col min="4108" max="4108" width="2.5546875" style="30" bestFit="1" customWidth="1"/>
    <col min="4109" max="4109" width="0.33203125" style="30" customWidth="1"/>
    <col min="4110" max="4110" width="14.6640625" style="30" customWidth="1"/>
    <col min="4111" max="4111" width="0.33203125" style="30" customWidth="1"/>
    <col min="4112" max="4112" width="9.88671875" style="30" bestFit="1" customWidth="1"/>
    <col min="4113" max="4113" width="0.33203125" style="30" customWidth="1"/>
    <col min="4114" max="4114" width="2.5546875" style="30" bestFit="1" customWidth="1"/>
    <col min="4115" max="4115" width="0.33203125" style="30" customWidth="1"/>
    <col min="4116" max="4116" width="14" style="30" bestFit="1" customWidth="1"/>
    <col min="4117" max="4117" width="3.6640625" style="30" customWidth="1"/>
    <col min="4118" max="4141" width="8.6640625" style="30" customWidth="1"/>
    <col min="4142" max="4352" width="8.88671875" style="30"/>
    <col min="4353" max="4353" width="3.6640625" style="30" customWidth="1"/>
    <col min="4354" max="4354" width="6.6640625" style="30" customWidth="1"/>
    <col min="4355" max="4355" width="0.33203125" style="30" customWidth="1"/>
    <col min="4356" max="4356" width="15.88671875" style="30" customWidth="1"/>
    <col min="4357" max="4357" width="0.33203125" style="30" customWidth="1"/>
    <col min="4358" max="4358" width="12.6640625" style="30" customWidth="1"/>
    <col min="4359" max="4359" width="0.33203125" style="30" customWidth="1"/>
    <col min="4360" max="4360" width="12.6640625" style="30" customWidth="1"/>
    <col min="4361" max="4361" width="0.33203125" style="30" customWidth="1"/>
    <col min="4362" max="4362" width="12.6640625" style="30" customWidth="1"/>
    <col min="4363" max="4363" width="0.33203125" style="30" customWidth="1"/>
    <col min="4364" max="4364" width="2.5546875" style="30" bestFit="1" customWidth="1"/>
    <col min="4365" max="4365" width="0.33203125" style="30" customWidth="1"/>
    <col min="4366" max="4366" width="14.6640625" style="30" customWidth="1"/>
    <col min="4367" max="4367" width="0.33203125" style="30" customWidth="1"/>
    <col min="4368" max="4368" width="9.88671875" style="30" bestFit="1" customWidth="1"/>
    <col min="4369" max="4369" width="0.33203125" style="30" customWidth="1"/>
    <col min="4370" max="4370" width="2.5546875" style="30" bestFit="1" customWidth="1"/>
    <col min="4371" max="4371" width="0.33203125" style="30" customWidth="1"/>
    <col min="4372" max="4372" width="14" style="30" bestFit="1" customWidth="1"/>
    <col min="4373" max="4373" width="3.6640625" style="30" customWidth="1"/>
    <col min="4374" max="4397" width="8.6640625" style="30" customWidth="1"/>
    <col min="4398" max="4608" width="8.88671875" style="30"/>
    <col min="4609" max="4609" width="3.6640625" style="30" customWidth="1"/>
    <col min="4610" max="4610" width="6.6640625" style="30" customWidth="1"/>
    <col min="4611" max="4611" width="0.33203125" style="30" customWidth="1"/>
    <col min="4612" max="4612" width="15.88671875" style="30" customWidth="1"/>
    <col min="4613" max="4613" width="0.33203125" style="30" customWidth="1"/>
    <col min="4614" max="4614" width="12.6640625" style="30" customWidth="1"/>
    <col min="4615" max="4615" width="0.33203125" style="30" customWidth="1"/>
    <col min="4616" max="4616" width="12.6640625" style="30" customWidth="1"/>
    <col min="4617" max="4617" width="0.33203125" style="30" customWidth="1"/>
    <col min="4618" max="4618" width="12.6640625" style="30" customWidth="1"/>
    <col min="4619" max="4619" width="0.33203125" style="30" customWidth="1"/>
    <col min="4620" max="4620" width="2.5546875" style="30" bestFit="1" customWidth="1"/>
    <col min="4621" max="4621" width="0.33203125" style="30" customWidth="1"/>
    <col min="4622" max="4622" width="14.6640625" style="30" customWidth="1"/>
    <col min="4623" max="4623" width="0.33203125" style="30" customWidth="1"/>
    <col min="4624" max="4624" width="9.88671875" style="30" bestFit="1" customWidth="1"/>
    <col min="4625" max="4625" width="0.33203125" style="30" customWidth="1"/>
    <col min="4626" max="4626" width="2.5546875" style="30" bestFit="1" customWidth="1"/>
    <col min="4627" max="4627" width="0.33203125" style="30" customWidth="1"/>
    <col min="4628" max="4628" width="14" style="30" bestFit="1" customWidth="1"/>
    <col min="4629" max="4629" width="3.6640625" style="30" customWidth="1"/>
    <col min="4630" max="4653" width="8.6640625" style="30" customWidth="1"/>
    <col min="4654" max="4864" width="8.88671875" style="30"/>
    <col min="4865" max="4865" width="3.6640625" style="30" customWidth="1"/>
    <col min="4866" max="4866" width="6.6640625" style="30" customWidth="1"/>
    <col min="4867" max="4867" width="0.33203125" style="30" customWidth="1"/>
    <col min="4868" max="4868" width="15.88671875" style="30" customWidth="1"/>
    <col min="4869" max="4869" width="0.33203125" style="30" customWidth="1"/>
    <col min="4870" max="4870" width="12.6640625" style="30" customWidth="1"/>
    <col min="4871" max="4871" width="0.33203125" style="30" customWidth="1"/>
    <col min="4872" max="4872" width="12.6640625" style="30" customWidth="1"/>
    <col min="4873" max="4873" width="0.33203125" style="30" customWidth="1"/>
    <col min="4874" max="4874" width="12.6640625" style="30" customWidth="1"/>
    <col min="4875" max="4875" width="0.33203125" style="30" customWidth="1"/>
    <col min="4876" max="4876" width="2.5546875" style="30" bestFit="1" customWidth="1"/>
    <col min="4877" max="4877" width="0.33203125" style="30" customWidth="1"/>
    <col min="4878" max="4878" width="14.6640625" style="30" customWidth="1"/>
    <col min="4879" max="4879" width="0.33203125" style="30" customWidth="1"/>
    <col min="4880" max="4880" width="9.88671875" style="30" bestFit="1" customWidth="1"/>
    <col min="4881" max="4881" width="0.33203125" style="30" customWidth="1"/>
    <col min="4882" max="4882" width="2.5546875" style="30" bestFit="1" customWidth="1"/>
    <col min="4883" max="4883" width="0.33203125" style="30" customWidth="1"/>
    <col min="4884" max="4884" width="14" style="30" bestFit="1" customWidth="1"/>
    <col min="4885" max="4885" width="3.6640625" style="30" customWidth="1"/>
    <col min="4886" max="4909" width="8.6640625" style="30" customWidth="1"/>
    <col min="4910" max="5120" width="8.88671875" style="30"/>
    <col min="5121" max="5121" width="3.6640625" style="30" customWidth="1"/>
    <col min="5122" max="5122" width="6.6640625" style="30" customWidth="1"/>
    <col min="5123" max="5123" width="0.33203125" style="30" customWidth="1"/>
    <col min="5124" max="5124" width="15.88671875" style="30" customWidth="1"/>
    <col min="5125" max="5125" width="0.33203125" style="30" customWidth="1"/>
    <col min="5126" max="5126" width="12.6640625" style="30" customWidth="1"/>
    <col min="5127" max="5127" width="0.33203125" style="30" customWidth="1"/>
    <col min="5128" max="5128" width="12.6640625" style="30" customWidth="1"/>
    <col min="5129" max="5129" width="0.33203125" style="30" customWidth="1"/>
    <col min="5130" max="5130" width="12.6640625" style="30" customWidth="1"/>
    <col min="5131" max="5131" width="0.33203125" style="30" customWidth="1"/>
    <col min="5132" max="5132" width="2.5546875" style="30" bestFit="1" customWidth="1"/>
    <col min="5133" max="5133" width="0.33203125" style="30" customWidth="1"/>
    <col min="5134" max="5134" width="14.6640625" style="30" customWidth="1"/>
    <col min="5135" max="5135" width="0.33203125" style="30" customWidth="1"/>
    <col min="5136" max="5136" width="9.88671875" style="30" bestFit="1" customWidth="1"/>
    <col min="5137" max="5137" width="0.33203125" style="30" customWidth="1"/>
    <col min="5138" max="5138" width="2.5546875" style="30" bestFit="1" customWidth="1"/>
    <col min="5139" max="5139" width="0.33203125" style="30" customWidth="1"/>
    <col min="5140" max="5140" width="14" style="30" bestFit="1" customWidth="1"/>
    <col min="5141" max="5141" width="3.6640625" style="30" customWidth="1"/>
    <col min="5142" max="5165" width="8.6640625" style="30" customWidth="1"/>
    <col min="5166" max="5376" width="8.88671875" style="30"/>
    <col min="5377" max="5377" width="3.6640625" style="30" customWidth="1"/>
    <col min="5378" max="5378" width="6.6640625" style="30" customWidth="1"/>
    <col min="5379" max="5379" width="0.33203125" style="30" customWidth="1"/>
    <col min="5380" max="5380" width="15.88671875" style="30" customWidth="1"/>
    <col min="5381" max="5381" width="0.33203125" style="30" customWidth="1"/>
    <col min="5382" max="5382" width="12.6640625" style="30" customWidth="1"/>
    <col min="5383" max="5383" width="0.33203125" style="30" customWidth="1"/>
    <col min="5384" max="5384" width="12.6640625" style="30" customWidth="1"/>
    <col min="5385" max="5385" width="0.33203125" style="30" customWidth="1"/>
    <col min="5386" max="5386" width="12.6640625" style="30" customWidth="1"/>
    <col min="5387" max="5387" width="0.33203125" style="30" customWidth="1"/>
    <col min="5388" max="5388" width="2.5546875" style="30" bestFit="1" customWidth="1"/>
    <col min="5389" max="5389" width="0.33203125" style="30" customWidth="1"/>
    <col min="5390" max="5390" width="14.6640625" style="30" customWidth="1"/>
    <col min="5391" max="5391" width="0.33203125" style="30" customWidth="1"/>
    <col min="5392" max="5392" width="9.88671875" style="30" bestFit="1" customWidth="1"/>
    <col min="5393" max="5393" width="0.33203125" style="30" customWidth="1"/>
    <col min="5394" max="5394" width="2.5546875" style="30" bestFit="1" customWidth="1"/>
    <col min="5395" max="5395" width="0.33203125" style="30" customWidth="1"/>
    <col min="5396" max="5396" width="14" style="30" bestFit="1" customWidth="1"/>
    <col min="5397" max="5397" width="3.6640625" style="30" customWidth="1"/>
    <col min="5398" max="5421" width="8.6640625" style="30" customWidth="1"/>
    <col min="5422" max="5632" width="8.88671875" style="30"/>
    <col min="5633" max="5633" width="3.6640625" style="30" customWidth="1"/>
    <col min="5634" max="5634" width="6.6640625" style="30" customWidth="1"/>
    <col min="5635" max="5635" width="0.33203125" style="30" customWidth="1"/>
    <col min="5636" max="5636" width="15.88671875" style="30" customWidth="1"/>
    <col min="5637" max="5637" width="0.33203125" style="30" customWidth="1"/>
    <col min="5638" max="5638" width="12.6640625" style="30" customWidth="1"/>
    <col min="5639" max="5639" width="0.33203125" style="30" customWidth="1"/>
    <col min="5640" max="5640" width="12.6640625" style="30" customWidth="1"/>
    <col min="5641" max="5641" width="0.33203125" style="30" customWidth="1"/>
    <col min="5642" max="5642" width="12.6640625" style="30" customWidth="1"/>
    <col min="5643" max="5643" width="0.33203125" style="30" customWidth="1"/>
    <col min="5644" max="5644" width="2.5546875" style="30" bestFit="1" customWidth="1"/>
    <col min="5645" max="5645" width="0.33203125" style="30" customWidth="1"/>
    <col min="5646" max="5646" width="14.6640625" style="30" customWidth="1"/>
    <col min="5647" max="5647" width="0.33203125" style="30" customWidth="1"/>
    <col min="5648" max="5648" width="9.88671875" style="30" bestFit="1" customWidth="1"/>
    <col min="5649" max="5649" width="0.33203125" style="30" customWidth="1"/>
    <col min="5650" max="5650" width="2.5546875" style="30" bestFit="1" customWidth="1"/>
    <col min="5651" max="5651" width="0.33203125" style="30" customWidth="1"/>
    <col min="5652" max="5652" width="14" style="30" bestFit="1" customWidth="1"/>
    <col min="5653" max="5653" width="3.6640625" style="30" customWidth="1"/>
    <col min="5654" max="5677" width="8.6640625" style="30" customWidth="1"/>
    <col min="5678" max="5888" width="8.88671875" style="30"/>
    <col min="5889" max="5889" width="3.6640625" style="30" customWidth="1"/>
    <col min="5890" max="5890" width="6.6640625" style="30" customWidth="1"/>
    <col min="5891" max="5891" width="0.33203125" style="30" customWidth="1"/>
    <col min="5892" max="5892" width="15.88671875" style="30" customWidth="1"/>
    <col min="5893" max="5893" width="0.33203125" style="30" customWidth="1"/>
    <col min="5894" max="5894" width="12.6640625" style="30" customWidth="1"/>
    <col min="5895" max="5895" width="0.33203125" style="30" customWidth="1"/>
    <col min="5896" max="5896" width="12.6640625" style="30" customWidth="1"/>
    <col min="5897" max="5897" width="0.33203125" style="30" customWidth="1"/>
    <col min="5898" max="5898" width="12.6640625" style="30" customWidth="1"/>
    <col min="5899" max="5899" width="0.33203125" style="30" customWidth="1"/>
    <col min="5900" max="5900" width="2.5546875" style="30" bestFit="1" customWidth="1"/>
    <col min="5901" max="5901" width="0.33203125" style="30" customWidth="1"/>
    <col min="5902" max="5902" width="14.6640625" style="30" customWidth="1"/>
    <col min="5903" max="5903" width="0.33203125" style="30" customWidth="1"/>
    <col min="5904" max="5904" width="9.88671875" style="30" bestFit="1" customWidth="1"/>
    <col min="5905" max="5905" width="0.33203125" style="30" customWidth="1"/>
    <col min="5906" max="5906" width="2.5546875" style="30" bestFit="1" customWidth="1"/>
    <col min="5907" max="5907" width="0.33203125" style="30" customWidth="1"/>
    <col min="5908" max="5908" width="14" style="30" bestFit="1" customWidth="1"/>
    <col min="5909" max="5909" width="3.6640625" style="30" customWidth="1"/>
    <col min="5910" max="5933" width="8.6640625" style="30" customWidth="1"/>
    <col min="5934" max="6144" width="8.88671875" style="30"/>
    <col min="6145" max="6145" width="3.6640625" style="30" customWidth="1"/>
    <col min="6146" max="6146" width="6.6640625" style="30" customWidth="1"/>
    <col min="6147" max="6147" width="0.33203125" style="30" customWidth="1"/>
    <col min="6148" max="6148" width="15.88671875" style="30" customWidth="1"/>
    <col min="6149" max="6149" width="0.33203125" style="30" customWidth="1"/>
    <col min="6150" max="6150" width="12.6640625" style="30" customWidth="1"/>
    <col min="6151" max="6151" width="0.33203125" style="30" customWidth="1"/>
    <col min="6152" max="6152" width="12.6640625" style="30" customWidth="1"/>
    <col min="6153" max="6153" width="0.33203125" style="30" customWidth="1"/>
    <col min="6154" max="6154" width="12.6640625" style="30" customWidth="1"/>
    <col min="6155" max="6155" width="0.33203125" style="30" customWidth="1"/>
    <col min="6156" max="6156" width="2.5546875" style="30" bestFit="1" customWidth="1"/>
    <col min="6157" max="6157" width="0.33203125" style="30" customWidth="1"/>
    <col min="6158" max="6158" width="14.6640625" style="30" customWidth="1"/>
    <col min="6159" max="6159" width="0.33203125" style="30" customWidth="1"/>
    <col min="6160" max="6160" width="9.88671875" style="30" bestFit="1" customWidth="1"/>
    <col min="6161" max="6161" width="0.33203125" style="30" customWidth="1"/>
    <col min="6162" max="6162" width="2.5546875" style="30" bestFit="1" customWidth="1"/>
    <col min="6163" max="6163" width="0.33203125" style="30" customWidth="1"/>
    <col min="6164" max="6164" width="14" style="30" bestFit="1" customWidth="1"/>
    <col min="6165" max="6165" width="3.6640625" style="30" customWidth="1"/>
    <col min="6166" max="6189" width="8.6640625" style="30" customWidth="1"/>
    <col min="6190" max="6400" width="8.88671875" style="30"/>
    <col min="6401" max="6401" width="3.6640625" style="30" customWidth="1"/>
    <col min="6402" max="6402" width="6.6640625" style="30" customWidth="1"/>
    <col min="6403" max="6403" width="0.33203125" style="30" customWidth="1"/>
    <col min="6404" max="6404" width="15.88671875" style="30" customWidth="1"/>
    <col min="6405" max="6405" width="0.33203125" style="30" customWidth="1"/>
    <col min="6406" max="6406" width="12.6640625" style="30" customWidth="1"/>
    <col min="6407" max="6407" width="0.33203125" style="30" customWidth="1"/>
    <col min="6408" max="6408" width="12.6640625" style="30" customWidth="1"/>
    <col min="6409" max="6409" width="0.33203125" style="30" customWidth="1"/>
    <col min="6410" max="6410" width="12.6640625" style="30" customWidth="1"/>
    <col min="6411" max="6411" width="0.33203125" style="30" customWidth="1"/>
    <col min="6412" max="6412" width="2.5546875" style="30" bestFit="1" customWidth="1"/>
    <col min="6413" max="6413" width="0.33203125" style="30" customWidth="1"/>
    <col min="6414" max="6414" width="14.6640625" style="30" customWidth="1"/>
    <col min="6415" max="6415" width="0.33203125" style="30" customWidth="1"/>
    <col min="6416" max="6416" width="9.88671875" style="30" bestFit="1" customWidth="1"/>
    <col min="6417" max="6417" width="0.33203125" style="30" customWidth="1"/>
    <col min="6418" max="6418" width="2.5546875" style="30" bestFit="1" customWidth="1"/>
    <col min="6419" max="6419" width="0.33203125" style="30" customWidth="1"/>
    <col min="6420" max="6420" width="14" style="30" bestFit="1" customWidth="1"/>
    <col min="6421" max="6421" width="3.6640625" style="30" customWidth="1"/>
    <col min="6422" max="6445" width="8.6640625" style="30" customWidth="1"/>
    <col min="6446" max="6656" width="8.88671875" style="30"/>
    <col min="6657" max="6657" width="3.6640625" style="30" customWidth="1"/>
    <col min="6658" max="6658" width="6.6640625" style="30" customWidth="1"/>
    <col min="6659" max="6659" width="0.33203125" style="30" customWidth="1"/>
    <col min="6660" max="6660" width="15.88671875" style="30" customWidth="1"/>
    <col min="6661" max="6661" width="0.33203125" style="30" customWidth="1"/>
    <col min="6662" max="6662" width="12.6640625" style="30" customWidth="1"/>
    <col min="6663" max="6663" width="0.33203125" style="30" customWidth="1"/>
    <col min="6664" max="6664" width="12.6640625" style="30" customWidth="1"/>
    <col min="6665" max="6665" width="0.33203125" style="30" customWidth="1"/>
    <col min="6666" max="6666" width="12.6640625" style="30" customWidth="1"/>
    <col min="6667" max="6667" width="0.33203125" style="30" customWidth="1"/>
    <col min="6668" max="6668" width="2.5546875" style="30" bestFit="1" customWidth="1"/>
    <col min="6669" max="6669" width="0.33203125" style="30" customWidth="1"/>
    <col min="6670" max="6670" width="14.6640625" style="30" customWidth="1"/>
    <col min="6671" max="6671" width="0.33203125" style="30" customWidth="1"/>
    <col min="6672" max="6672" width="9.88671875" style="30" bestFit="1" customWidth="1"/>
    <col min="6673" max="6673" width="0.33203125" style="30" customWidth="1"/>
    <col min="6674" max="6674" width="2.5546875" style="30" bestFit="1" customWidth="1"/>
    <col min="6675" max="6675" width="0.33203125" style="30" customWidth="1"/>
    <col min="6676" max="6676" width="14" style="30" bestFit="1" customWidth="1"/>
    <col min="6677" max="6677" width="3.6640625" style="30" customWidth="1"/>
    <col min="6678" max="6701" width="8.6640625" style="30" customWidth="1"/>
    <col min="6702" max="6912" width="8.88671875" style="30"/>
    <col min="6913" max="6913" width="3.6640625" style="30" customWidth="1"/>
    <col min="6914" max="6914" width="6.6640625" style="30" customWidth="1"/>
    <col min="6915" max="6915" width="0.33203125" style="30" customWidth="1"/>
    <col min="6916" max="6916" width="15.88671875" style="30" customWidth="1"/>
    <col min="6917" max="6917" width="0.33203125" style="30" customWidth="1"/>
    <col min="6918" max="6918" width="12.6640625" style="30" customWidth="1"/>
    <col min="6919" max="6919" width="0.33203125" style="30" customWidth="1"/>
    <col min="6920" max="6920" width="12.6640625" style="30" customWidth="1"/>
    <col min="6921" max="6921" width="0.33203125" style="30" customWidth="1"/>
    <col min="6922" max="6922" width="12.6640625" style="30" customWidth="1"/>
    <col min="6923" max="6923" width="0.33203125" style="30" customWidth="1"/>
    <col min="6924" max="6924" width="2.5546875" style="30" bestFit="1" customWidth="1"/>
    <col min="6925" max="6925" width="0.33203125" style="30" customWidth="1"/>
    <col min="6926" max="6926" width="14.6640625" style="30" customWidth="1"/>
    <col min="6927" max="6927" width="0.33203125" style="30" customWidth="1"/>
    <col min="6928" max="6928" width="9.88671875" style="30" bestFit="1" customWidth="1"/>
    <col min="6929" max="6929" width="0.33203125" style="30" customWidth="1"/>
    <col min="6930" max="6930" width="2.5546875" style="30" bestFit="1" customWidth="1"/>
    <col min="6931" max="6931" width="0.33203125" style="30" customWidth="1"/>
    <col min="6932" max="6932" width="14" style="30" bestFit="1" customWidth="1"/>
    <col min="6933" max="6933" width="3.6640625" style="30" customWidth="1"/>
    <col min="6934" max="6957" width="8.6640625" style="30" customWidth="1"/>
    <col min="6958" max="7168" width="8.88671875" style="30"/>
    <col min="7169" max="7169" width="3.6640625" style="30" customWidth="1"/>
    <col min="7170" max="7170" width="6.6640625" style="30" customWidth="1"/>
    <col min="7171" max="7171" width="0.33203125" style="30" customWidth="1"/>
    <col min="7172" max="7172" width="15.88671875" style="30" customWidth="1"/>
    <col min="7173" max="7173" width="0.33203125" style="30" customWidth="1"/>
    <col min="7174" max="7174" width="12.6640625" style="30" customWidth="1"/>
    <col min="7175" max="7175" width="0.33203125" style="30" customWidth="1"/>
    <col min="7176" max="7176" width="12.6640625" style="30" customWidth="1"/>
    <col min="7177" max="7177" width="0.33203125" style="30" customWidth="1"/>
    <col min="7178" max="7178" width="12.6640625" style="30" customWidth="1"/>
    <col min="7179" max="7179" width="0.33203125" style="30" customWidth="1"/>
    <col min="7180" max="7180" width="2.5546875" style="30" bestFit="1" customWidth="1"/>
    <col min="7181" max="7181" width="0.33203125" style="30" customWidth="1"/>
    <col min="7182" max="7182" width="14.6640625" style="30" customWidth="1"/>
    <col min="7183" max="7183" width="0.33203125" style="30" customWidth="1"/>
    <col min="7184" max="7184" width="9.88671875" style="30" bestFit="1" customWidth="1"/>
    <col min="7185" max="7185" width="0.33203125" style="30" customWidth="1"/>
    <col min="7186" max="7186" width="2.5546875" style="30" bestFit="1" customWidth="1"/>
    <col min="7187" max="7187" width="0.33203125" style="30" customWidth="1"/>
    <col min="7188" max="7188" width="14" style="30" bestFit="1" customWidth="1"/>
    <col min="7189" max="7189" width="3.6640625" style="30" customWidth="1"/>
    <col min="7190" max="7213" width="8.6640625" style="30" customWidth="1"/>
    <col min="7214" max="7424" width="8.88671875" style="30"/>
    <col min="7425" max="7425" width="3.6640625" style="30" customWidth="1"/>
    <col min="7426" max="7426" width="6.6640625" style="30" customWidth="1"/>
    <col min="7427" max="7427" width="0.33203125" style="30" customWidth="1"/>
    <col min="7428" max="7428" width="15.88671875" style="30" customWidth="1"/>
    <col min="7429" max="7429" width="0.33203125" style="30" customWidth="1"/>
    <col min="7430" max="7430" width="12.6640625" style="30" customWidth="1"/>
    <col min="7431" max="7431" width="0.33203125" style="30" customWidth="1"/>
    <col min="7432" max="7432" width="12.6640625" style="30" customWidth="1"/>
    <col min="7433" max="7433" width="0.33203125" style="30" customWidth="1"/>
    <col min="7434" max="7434" width="12.6640625" style="30" customWidth="1"/>
    <col min="7435" max="7435" width="0.33203125" style="30" customWidth="1"/>
    <col min="7436" max="7436" width="2.5546875" style="30" bestFit="1" customWidth="1"/>
    <col min="7437" max="7437" width="0.33203125" style="30" customWidth="1"/>
    <col min="7438" max="7438" width="14.6640625" style="30" customWidth="1"/>
    <col min="7439" max="7439" width="0.33203125" style="30" customWidth="1"/>
    <col min="7440" max="7440" width="9.88671875" style="30" bestFit="1" customWidth="1"/>
    <col min="7441" max="7441" width="0.33203125" style="30" customWidth="1"/>
    <col min="7442" max="7442" width="2.5546875" style="30" bestFit="1" customWidth="1"/>
    <col min="7443" max="7443" width="0.33203125" style="30" customWidth="1"/>
    <col min="7444" max="7444" width="14" style="30" bestFit="1" customWidth="1"/>
    <col min="7445" max="7445" width="3.6640625" style="30" customWidth="1"/>
    <col min="7446" max="7469" width="8.6640625" style="30" customWidth="1"/>
    <col min="7470" max="7680" width="8.88671875" style="30"/>
    <col min="7681" max="7681" width="3.6640625" style="30" customWidth="1"/>
    <col min="7682" max="7682" width="6.6640625" style="30" customWidth="1"/>
    <col min="7683" max="7683" width="0.33203125" style="30" customWidth="1"/>
    <col min="7684" max="7684" width="15.88671875" style="30" customWidth="1"/>
    <col min="7685" max="7685" width="0.33203125" style="30" customWidth="1"/>
    <col min="7686" max="7686" width="12.6640625" style="30" customWidth="1"/>
    <col min="7687" max="7687" width="0.33203125" style="30" customWidth="1"/>
    <col min="7688" max="7688" width="12.6640625" style="30" customWidth="1"/>
    <col min="7689" max="7689" width="0.33203125" style="30" customWidth="1"/>
    <col min="7690" max="7690" width="12.6640625" style="30" customWidth="1"/>
    <col min="7691" max="7691" width="0.33203125" style="30" customWidth="1"/>
    <col min="7692" max="7692" width="2.5546875" style="30" bestFit="1" customWidth="1"/>
    <col min="7693" max="7693" width="0.33203125" style="30" customWidth="1"/>
    <col min="7694" max="7694" width="14.6640625" style="30" customWidth="1"/>
    <col min="7695" max="7695" width="0.33203125" style="30" customWidth="1"/>
    <col min="7696" max="7696" width="9.88671875" style="30" bestFit="1" customWidth="1"/>
    <col min="7697" max="7697" width="0.33203125" style="30" customWidth="1"/>
    <col min="7698" max="7698" width="2.5546875" style="30" bestFit="1" customWidth="1"/>
    <col min="7699" max="7699" width="0.33203125" style="30" customWidth="1"/>
    <col min="7700" max="7700" width="14" style="30" bestFit="1" customWidth="1"/>
    <col min="7701" max="7701" width="3.6640625" style="30" customWidth="1"/>
    <col min="7702" max="7725" width="8.6640625" style="30" customWidth="1"/>
    <col min="7726" max="7936" width="8.88671875" style="30"/>
    <col min="7937" max="7937" width="3.6640625" style="30" customWidth="1"/>
    <col min="7938" max="7938" width="6.6640625" style="30" customWidth="1"/>
    <col min="7939" max="7939" width="0.33203125" style="30" customWidth="1"/>
    <col min="7940" max="7940" width="15.88671875" style="30" customWidth="1"/>
    <col min="7941" max="7941" width="0.33203125" style="30" customWidth="1"/>
    <col min="7942" max="7942" width="12.6640625" style="30" customWidth="1"/>
    <col min="7943" max="7943" width="0.33203125" style="30" customWidth="1"/>
    <col min="7944" max="7944" width="12.6640625" style="30" customWidth="1"/>
    <col min="7945" max="7945" width="0.33203125" style="30" customWidth="1"/>
    <col min="7946" max="7946" width="12.6640625" style="30" customWidth="1"/>
    <col min="7947" max="7947" width="0.33203125" style="30" customWidth="1"/>
    <col min="7948" max="7948" width="2.5546875" style="30" bestFit="1" customWidth="1"/>
    <col min="7949" max="7949" width="0.33203125" style="30" customWidth="1"/>
    <col min="7950" max="7950" width="14.6640625" style="30" customWidth="1"/>
    <col min="7951" max="7951" width="0.33203125" style="30" customWidth="1"/>
    <col min="7952" max="7952" width="9.88671875" style="30" bestFit="1" customWidth="1"/>
    <col min="7953" max="7953" width="0.33203125" style="30" customWidth="1"/>
    <col min="7954" max="7954" width="2.5546875" style="30" bestFit="1" customWidth="1"/>
    <col min="7955" max="7955" width="0.33203125" style="30" customWidth="1"/>
    <col min="7956" max="7956" width="14" style="30" bestFit="1" customWidth="1"/>
    <col min="7957" max="7957" width="3.6640625" style="30" customWidth="1"/>
    <col min="7958" max="7981" width="8.6640625" style="30" customWidth="1"/>
    <col min="7982" max="8192" width="8.88671875" style="30"/>
    <col min="8193" max="8193" width="3.6640625" style="30" customWidth="1"/>
    <col min="8194" max="8194" width="6.6640625" style="30" customWidth="1"/>
    <col min="8195" max="8195" width="0.33203125" style="30" customWidth="1"/>
    <col min="8196" max="8196" width="15.88671875" style="30" customWidth="1"/>
    <col min="8197" max="8197" width="0.33203125" style="30" customWidth="1"/>
    <col min="8198" max="8198" width="12.6640625" style="30" customWidth="1"/>
    <col min="8199" max="8199" width="0.33203125" style="30" customWidth="1"/>
    <col min="8200" max="8200" width="12.6640625" style="30" customWidth="1"/>
    <col min="8201" max="8201" width="0.33203125" style="30" customWidth="1"/>
    <col min="8202" max="8202" width="12.6640625" style="30" customWidth="1"/>
    <col min="8203" max="8203" width="0.33203125" style="30" customWidth="1"/>
    <col min="8204" max="8204" width="2.5546875" style="30" bestFit="1" customWidth="1"/>
    <col min="8205" max="8205" width="0.33203125" style="30" customWidth="1"/>
    <col min="8206" max="8206" width="14.6640625" style="30" customWidth="1"/>
    <col min="8207" max="8207" width="0.33203125" style="30" customWidth="1"/>
    <col min="8208" max="8208" width="9.88671875" style="30" bestFit="1" customWidth="1"/>
    <col min="8209" max="8209" width="0.33203125" style="30" customWidth="1"/>
    <col min="8210" max="8210" width="2.5546875" style="30" bestFit="1" customWidth="1"/>
    <col min="8211" max="8211" width="0.33203125" style="30" customWidth="1"/>
    <col min="8212" max="8212" width="14" style="30" bestFit="1" customWidth="1"/>
    <col min="8213" max="8213" width="3.6640625" style="30" customWidth="1"/>
    <col min="8214" max="8237" width="8.6640625" style="30" customWidth="1"/>
    <col min="8238" max="8448" width="8.88671875" style="30"/>
    <col min="8449" max="8449" width="3.6640625" style="30" customWidth="1"/>
    <col min="8450" max="8450" width="6.6640625" style="30" customWidth="1"/>
    <col min="8451" max="8451" width="0.33203125" style="30" customWidth="1"/>
    <col min="8452" max="8452" width="15.88671875" style="30" customWidth="1"/>
    <col min="8453" max="8453" width="0.33203125" style="30" customWidth="1"/>
    <col min="8454" max="8454" width="12.6640625" style="30" customWidth="1"/>
    <col min="8455" max="8455" width="0.33203125" style="30" customWidth="1"/>
    <col min="8456" max="8456" width="12.6640625" style="30" customWidth="1"/>
    <col min="8457" max="8457" width="0.33203125" style="30" customWidth="1"/>
    <col min="8458" max="8458" width="12.6640625" style="30" customWidth="1"/>
    <col min="8459" max="8459" width="0.33203125" style="30" customWidth="1"/>
    <col min="8460" max="8460" width="2.5546875" style="30" bestFit="1" customWidth="1"/>
    <col min="8461" max="8461" width="0.33203125" style="30" customWidth="1"/>
    <col min="8462" max="8462" width="14.6640625" style="30" customWidth="1"/>
    <col min="8463" max="8463" width="0.33203125" style="30" customWidth="1"/>
    <col min="8464" max="8464" width="9.88671875" style="30" bestFit="1" customWidth="1"/>
    <col min="8465" max="8465" width="0.33203125" style="30" customWidth="1"/>
    <col min="8466" max="8466" width="2.5546875" style="30" bestFit="1" customWidth="1"/>
    <col min="8467" max="8467" width="0.33203125" style="30" customWidth="1"/>
    <col min="8468" max="8468" width="14" style="30" bestFit="1" customWidth="1"/>
    <col min="8469" max="8469" width="3.6640625" style="30" customWidth="1"/>
    <col min="8470" max="8493" width="8.6640625" style="30" customWidth="1"/>
    <col min="8494" max="8704" width="8.88671875" style="30"/>
    <col min="8705" max="8705" width="3.6640625" style="30" customWidth="1"/>
    <col min="8706" max="8706" width="6.6640625" style="30" customWidth="1"/>
    <col min="8707" max="8707" width="0.33203125" style="30" customWidth="1"/>
    <col min="8708" max="8708" width="15.88671875" style="30" customWidth="1"/>
    <col min="8709" max="8709" width="0.33203125" style="30" customWidth="1"/>
    <col min="8710" max="8710" width="12.6640625" style="30" customWidth="1"/>
    <col min="8711" max="8711" width="0.33203125" style="30" customWidth="1"/>
    <col min="8712" max="8712" width="12.6640625" style="30" customWidth="1"/>
    <col min="8713" max="8713" width="0.33203125" style="30" customWidth="1"/>
    <col min="8714" max="8714" width="12.6640625" style="30" customWidth="1"/>
    <col min="8715" max="8715" width="0.33203125" style="30" customWidth="1"/>
    <col min="8716" max="8716" width="2.5546875" style="30" bestFit="1" customWidth="1"/>
    <col min="8717" max="8717" width="0.33203125" style="30" customWidth="1"/>
    <col min="8718" max="8718" width="14.6640625" style="30" customWidth="1"/>
    <col min="8719" max="8719" width="0.33203125" style="30" customWidth="1"/>
    <col min="8720" max="8720" width="9.88671875" style="30" bestFit="1" customWidth="1"/>
    <col min="8721" max="8721" width="0.33203125" style="30" customWidth="1"/>
    <col min="8722" max="8722" width="2.5546875" style="30" bestFit="1" customWidth="1"/>
    <col min="8723" max="8723" width="0.33203125" style="30" customWidth="1"/>
    <col min="8724" max="8724" width="14" style="30" bestFit="1" customWidth="1"/>
    <col min="8725" max="8725" width="3.6640625" style="30" customWidth="1"/>
    <col min="8726" max="8749" width="8.6640625" style="30" customWidth="1"/>
    <col min="8750" max="8960" width="8.88671875" style="30"/>
    <col min="8961" max="8961" width="3.6640625" style="30" customWidth="1"/>
    <col min="8962" max="8962" width="6.6640625" style="30" customWidth="1"/>
    <col min="8963" max="8963" width="0.33203125" style="30" customWidth="1"/>
    <col min="8964" max="8964" width="15.88671875" style="30" customWidth="1"/>
    <col min="8965" max="8965" width="0.33203125" style="30" customWidth="1"/>
    <col min="8966" max="8966" width="12.6640625" style="30" customWidth="1"/>
    <col min="8967" max="8967" width="0.33203125" style="30" customWidth="1"/>
    <col min="8968" max="8968" width="12.6640625" style="30" customWidth="1"/>
    <col min="8969" max="8969" width="0.33203125" style="30" customWidth="1"/>
    <col min="8970" max="8970" width="12.6640625" style="30" customWidth="1"/>
    <col min="8971" max="8971" width="0.33203125" style="30" customWidth="1"/>
    <col min="8972" max="8972" width="2.5546875" style="30" bestFit="1" customWidth="1"/>
    <col min="8973" max="8973" width="0.33203125" style="30" customWidth="1"/>
    <col min="8974" max="8974" width="14.6640625" style="30" customWidth="1"/>
    <col min="8975" max="8975" width="0.33203125" style="30" customWidth="1"/>
    <col min="8976" max="8976" width="9.88671875" style="30" bestFit="1" customWidth="1"/>
    <col min="8977" max="8977" width="0.33203125" style="30" customWidth="1"/>
    <col min="8978" max="8978" width="2.5546875" style="30" bestFit="1" customWidth="1"/>
    <col min="8979" max="8979" width="0.33203125" style="30" customWidth="1"/>
    <col min="8980" max="8980" width="14" style="30" bestFit="1" customWidth="1"/>
    <col min="8981" max="8981" width="3.6640625" style="30" customWidth="1"/>
    <col min="8982" max="9005" width="8.6640625" style="30" customWidth="1"/>
    <col min="9006" max="9216" width="8.88671875" style="30"/>
    <col min="9217" max="9217" width="3.6640625" style="30" customWidth="1"/>
    <col min="9218" max="9218" width="6.6640625" style="30" customWidth="1"/>
    <col min="9219" max="9219" width="0.33203125" style="30" customWidth="1"/>
    <col min="9220" max="9220" width="15.88671875" style="30" customWidth="1"/>
    <col min="9221" max="9221" width="0.33203125" style="30" customWidth="1"/>
    <col min="9222" max="9222" width="12.6640625" style="30" customWidth="1"/>
    <col min="9223" max="9223" width="0.33203125" style="30" customWidth="1"/>
    <col min="9224" max="9224" width="12.6640625" style="30" customWidth="1"/>
    <col min="9225" max="9225" width="0.33203125" style="30" customWidth="1"/>
    <col min="9226" max="9226" width="12.6640625" style="30" customWidth="1"/>
    <col min="9227" max="9227" width="0.33203125" style="30" customWidth="1"/>
    <col min="9228" max="9228" width="2.5546875" style="30" bestFit="1" customWidth="1"/>
    <col min="9229" max="9229" width="0.33203125" style="30" customWidth="1"/>
    <col min="9230" max="9230" width="14.6640625" style="30" customWidth="1"/>
    <col min="9231" max="9231" width="0.33203125" style="30" customWidth="1"/>
    <col min="9232" max="9232" width="9.88671875" style="30" bestFit="1" customWidth="1"/>
    <col min="9233" max="9233" width="0.33203125" style="30" customWidth="1"/>
    <col min="9234" max="9234" width="2.5546875" style="30" bestFit="1" customWidth="1"/>
    <col min="9235" max="9235" width="0.33203125" style="30" customWidth="1"/>
    <col min="9236" max="9236" width="14" style="30" bestFit="1" customWidth="1"/>
    <col min="9237" max="9237" width="3.6640625" style="30" customWidth="1"/>
    <col min="9238" max="9261" width="8.6640625" style="30" customWidth="1"/>
    <col min="9262" max="9472" width="8.88671875" style="30"/>
    <col min="9473" max="9473" width="3.6640625" style="30" customWidth="1"/>
    <col min="9474" max="9474" width="6.6640625" style="30" customWidth="1"/>
    <col min="9475" max="9475" width="0.33203125" style="30" customWidth="1"/>
    <col min="9476" max="9476" width="15.88671875" style="30" customWidth="1"/>
    <col min="9477" max="9477" width="0.33203125" style="30" customWidth="1"/>
    <col min="9478" max="9478" width="12.6640625" style="30" customWidth="1"/>
    <col min="9479" max="9479" width="0.33203125" style="30" customWidth="1"/>
    <col min="9480" max="9480" width="12.6640625" style="30" customWidth="1"/>
    <col min="9481" max="9481" width="0.33203125" style="30" customWidth="1"/>
    <col min="9482" max="9482" width="12.6640625" style="30" customWidth="1"/>
    <col min="9483" max="9483" width="0.33203125" style="30" customWidth="1"/>
    <col min="9484" max="9484" width="2.5546875" style="30" bestFit="1" customWidth="1"/>
    <col min="9485" max="9485" width="0.33203125" style="30" customWidth="1"/>
    <col min="9486" max="9486" width="14.6640625" style="30" customWidth="1"/>
    <col min="9487" max="9487" width="0.33203125" style="30" customWidth="1"/>
    <col min="9488" max="9488" width="9.88671875" style="30" bestFit="1" customWidth="1"/>
    <col min="9489" max="9489" width="0.33203125" style="30" customWidth="1"/>
    <col min="9490" max="9490" width="2.5546875" style="30" bestFit="1" customWidth="1"/>
    <col min="9491" max="9491" width="0.33203125" style="30" customWidth="1"/>
    <col min="9492" max="9492" width="14" style="30" bestFit="1" customWidth="1"/>
    <col min="9493" max="9493" width="3.6640625" style="30" customWidth="1"/>
    <col min="9494" max="9517" width="8.6640625" style="30" customWidth="1"/>
    <col min="9518" max="9728" width="8.88671875" style="30"/>
    <col min="9729" max="9729" width="3.6640625" style="30" customWidth="1"/>
    <col min="9730" max="9730" width="6.6640625" style="30" customWidth="1"/>
    <col min="9731" max="9731" width="0.33203125" style="30" customWidth="1"/>
    <col min="9732" max="9732" width="15.88671875" style="30" customWidth="1"/>
    <col min="9733" max="9733" width="0.33203125" style="30" customWidth="1"/>
    <col min="9734" max="9734" width="12.6640625" style="30" customWidth="1"/>
    <col min="9735" max="9735" width="0.33203125" style="30" customWidth="1"/>
    <col min="9736" max="9736" width="12.6640625" style="30" customWidth="1"/>
    <col min="9737" max="9737" width="0.33203125" style="30" customWidth="1"/>
    <col min="9738" max="9738" width="12.6640625" style="30" customWidth="1"/>
    <col min="9739" max="9739" width="0.33203125" style="30" customWidth="1"/>
    <col min="9740" max="9740" width="2.5546875" style="30" bestFit="1" customWidth="1"/>
    <col min="9741" max="9741" width="0.33203125" style="30" customWidth="1"/>
    <col min="9742" max="9742" width="14.6640625" style="30" customWidth="1"/>
    <col min="9743" max="9743" width="0.33203125" style="30" customWidth="1"/>
    <col min="9744" max="9744" width="9.88671875" style="30" bestFit="1" customWidth="1"/>
    <col min="9745" max="9745" width="0.33203125" style="30" customWidth="1"/>
    <col min="9746" max="9746" width="2.5546875" style="30" bestFit="1" customWidth="1"/>
    <col min="9747" max="9747" width="0.33203125" style="30" customWidth="1"/>
    <col min="9748" max="9748" width="14" style="30" bestFit="1" customWidth="1"/>
    <col min="9749" max="9749" width="3.6640625" style="30" customWidth="1"/>
    <col min="9750" max="9773" width="8.6640625" style="30" customWidth="1"/>
    <col min="9774" max="9984" width="8.88671875" style="30"/>
    <col min="9985" max="9985" width="3.6640625" style="30" customWidth="1"/>
    <col min="9986" max="9986" width="6.6640625" style="30" customWidth="1"/>
    <col min="9987" max="9987" width="0.33203125" style="30" customWidth="1"/>
    <col min="9988" max="9988" width="15.88671875" style="30" customWidth="1"/>
    <col min="9989" max="9989" width="0.33203125" style="30" customWidth="1"/>
    <col min="9990" max="9990" width="12.6640625" style="30" customWidth="1"/>
    <col min="9991" max="9991" width="0.33203125" style="30" customWidth="1"/>
    <col min="9992" max="9992" width="12.6640625" style="30" customWidth="1"/>
    <col min="9993" max="9993" width="0.33203125" style="30" customWidth="1"/>
    <col min="9994" max="9994" width="12.6640625" style="30" customWidth="1"/>
    <col min="9995" max="9995" width="0.33203125" style="30" customWidth="1"/>
    <col min="9996" max="9996" width="2.5546875" style="30" bestFit="1" customWidth="1"/>
    <col min="9997" max="9997" width="0.33203125" style="30" customWidth="1"/>
    <col min="9998" max="9998" width="14.6640625" style="30" customWidth="1"/>
    <col min="9999" max="9999" width="0.33203125" style="30" customWidth="1"/>
    <col min="10000" max="10000" width="9.88671875" style="30" bestFit="1" customWidth="1"/>
    <col min="10001" max="10001" width="0.33203125" style="30" customWidth="1"/>
    <col min="10002" max="10002" width="2.5546875" style="30" bestFit="1" customWidth="1"/>
    <col min="10003" max="10003" width="0.33203125" style="30" customWidth="1"/>
    <col min="10004" max="10004" width="14" style="30" bestFit="1" customWidth="1"/>
    <col min="10005" max="10005" width="3.6640625" style="30" customWidth="1"/>
    <col min="10006" max="10029" width="8.6640625" style="30" customWidth="1"/>
    <col min="10030" max="10240" width="8.88671875" style="30"/>
    <col min="10241" max="10241" width="3.6640625" style="30" customWidth="1"/>
    <col min="10242" max="10242" width="6.6640625" style="30" customWidth="1"/>
    <col min="10243" max="10243" width="0.33203125" style="30" customWidth="1"/>
    <col min="10244" max="10244" width="15.88671875" style="30" customWidth="1"/>
    <col min="10245" max="10245" width="0.33203125" style="30" customWidth="1"/>
    <col min="10246" max="10246" width="12.6640625" style="30" customWidth="1"/>
    <col min="10247" max="10247" width="0.33203125" style="30" customWidth="1"/>
    <col min="10248" max="10248" width="12.6640625" style="30" customWidth="1"/>
    <col min="10249" max="10249" width="0.33203125" style="30" customWidth="1"/>
    <col min="10250" max="10250" width="12.6640625" style="30" customWidth="1"/>
    <col min="10251" max="10251" width="0.33203125" style="30" customWidth="1"/>
    <col min="10252" max="10252" width="2.5546875" style="30" bestFit="1" customWidth="1"/>
    <col min="10253" max="10253" width="0.33203125" style="30" customWidth="1"/>
    <col min="10254" max="10254" width="14.6640625" style="30" customWidth="1"/>
    <col min="10255" max="10255" width="0.33203125" style="30" customWidth="1"/>
    <col min="10256" max="10256" width="9.88671875" style="30" bestFit="1" customWidth="1"/>
    <col min="10257" max="10257" width="0.33203125" style="30" customWidth="1"/>
    <col min="10258" max="10258" width="2.5546875" style="30" bestFit="1" customWidth="1"/>
    <col min="10259" max="10259" width="0.33203125" style="30" customWidth="1"/>
    <col min="10260" max="10260" width="14" style="30" bestFit="1" customWidth="1"/>
    <col min="10261" max="10261" width="3.6640625" style="30" customWidth="1"/>
    <col min="10262" max="10285" width="8.6640625" style="30" customWidth="1"/>
    <col min="10286" max="10496" width="8.88671875" style="30"/>
    <col min="10497" max="10497" width="3.6640625" style="30" customWidth="1"/>
    <col min="10498" max="10498" width="6.6640625" style="30" customWidth="1"/>
    <col min="10499" max="10499" width="0.33203125" style="30" customWidth="1"/>
    <col min="10500" max="10500" width="15.88671875" style="30" customWidth="1"/>
    <col min="10501" max="10501" width="0.33203125" style="30" customWidth="1"/>
    <col min="10502" max="10502" width="12.6640625" style="30" customWidth="1"/>
    <col min="10503" max="10503" width="0.33203125" style="30" customWidth="1"/>
    <col min="10504" max="10504" width="12.6640625" style="30" customWidth="1"/>
    <col min="10505" max="10505" width="0.33203125" style="30" customWidth="1"/>
    <col min="10506" max="10506" width="12.6640625" style="30" customWidth="1"/>
    <col min="10507" max="10507" width="0.33203125" style="30" customWidth="1"/>
    <col min="10508" max="10508" width="2.5546875" style="30" bestFit="1" customWidth="1"/>
    <col min="10509" max="10509" width="0.33203125" style="30" customWidth="1"/>
    <col min="10510" max="10510" width="14.6640625" style="30" customWidth="1"/>
    <col min="10511" max="10511" width="0.33203125" style="30" customWidth="1"/>
    <col min="10512" max="10512" width="9.88671875" style="30" bestFit="1" customWidth="1"/>
    <col min="10513" max="10513" width="0.33203125" style="30" customWidth="1"/>
    <col min="10514" max="10514" width="2.5546875" style="30" bestFit="1" customWidth="1"/>
    <col min="10515" max="10515" width="0.33203125" style="30" customWidth="1"/>
    <col min="10516" max="10516" width="14" style="30" bestFit="1" customWidth="1"/>
    <col min="10517" max="10517" width="3.6640625" style="30" customWidth="1"/>
    <col min="10518" max="10541" width="8.6640625" style="30" customWidth="1"/>
    <col min="10542" max="10752" width="8.88671875" style="30"/>
    <col min="10753" max="10753" width="3.6640625" style="30" customWidth="1"/>
    <col min="10754" max="10754" width="6.6640625" style="30" customWidth="1"/>
    <col min="10755" max="10755" width="0.33203125" style="30" customWidth="1"/>
    <col min="10756" max="10756" width="15.88671875" style="30" customWidth="1"/>
    <col min="10757" max="10757" width="0.33203125" style="30" customWidth="1"/>
    <col min="10758" max="10758" width="12.6640625" style="30" customWidth="1"/>
    <col min="10759" max="10759" width="0.33203125" style="30" customWidth="1"/>
    <col min="10760" max="10760" width="12.6640625" style="30" customWidth="1"/>
    <col min="10761" max="10761" width="0.33203125" style="30" customWidth="1"/>
    <col min="10762" max="10762" width="12.6640625" style="30" customWidth="1"/>
    <col min="10763" max="10763" width="0.33203125" style="30" customWidth="1"/>
    <col min="10764" max="10764" width="2.5546875" style="30" bestFit="1" customWidth="1"/>
    <col min="10765" max="10765" width="0.33203125" style="30" customWidth="1"/>
    <col min="10766" max="10766" width="14.6640625" style="30" customWidth="1"/>
    <col min="10767" max="10767" width="0.33203125" style="30" customWidth="1"/>
    <col min="10768" max="10768" width="9.88671875" style="30" bestFit="1" customWidth="1"/>
    <col min="10769" max="10769" width="0.33203125" style="30" customWidth="1"/>
    <col min="10770" max="10770" width="2.5546875" style="30" bestFit="1" customWidth="1"/>
    <col min="10771" max="10771" width="0.33203125" style="30" customWidth="1"/>
    <col min="10772" max="10772" width="14" style="30" bestFit="1" customWidth="1"/>
    <col min="10773" max="10773" width="3.6640625" style="30" customWidth="1"/>
    <col min="10774" max="10797" width="8.6640625" style="30" customWidth="1"/>
    <col min="10798" max="11008" width="8.88671875" style="30"/>
    <col min="11009" max="11009" width="3.6640625" style="30" customWidth="1"/>
    <col min="11010" max="11010" width="6.6640625" style="30" customWidth="1"/>
    <col min="11011" max="11011" width="0.33203125" style="30" customWidth="1"/>
    <col min="11012" max="11012" width="15.88671875" style="30" customWidth="1"/>
    <col min="11013" max="11013" width="0.33203125" style="30" customWidth="1"/>
    <col min="11014" max="11014" width="12.6640625" style="30" customWidth="1"/>
    <col min="11015" max="11015" width="0.33203125" style="30" customWidth="1"/>
    <col min="11016" max="11016" width="12.6640625" style="30" customWidth="1"/>
    <col min="11017" max="11017" width="0.33203125" style="30" customWidth="1"/>
    <col min="11018" max="11018" width="12.6640625" style="30" customWidth="1"/>
    <col min="11019" max="11019" width="0.33203125" style="30" customWidth="1"/>
    <col min="11020" max="11020" width="2.5546875" style="30" bestFit="1" customWidth="1"/>
    <col min="11021" max="11021" width="0.33203125" style="30" customWidth="1"/>
    <col min="11022" max="11022" width="14.6640625" style="30" customWidth="1"/>
    <col min="11023" max="11023" width="0.33203125" style="30" customWidth="1"/>
    <col min="11024" max="11024" width="9.88671875" style="30" bestFit="1" customWidth="1"/>
    <col min="11025" max="11025" width="0.33203125" style="30" customWidth="1"/>
    <col min="11026" max="11026" width="2.5546875" style="30" bestFit="1" customWidth="1"/>
    <col min="11027" max="11027" width="0.33203125" style="30" customWidth="1"/>
    <col min="11028" max="11028" width="14" style="30" bestFit="1" customWidth="1"/>
    <col min="11029" max="11029" width="3.6640625" style="30" customWidth="1"/>
    <col min="11030" max="11053" width="8.6640625" style="30" customWidth="1"/>
    <col min="11054" max="11264" width="8.88671875" style="30"/>
    <col min="11265" max="11265" width="3.6640625" style="30" customWidth="1"/>
    <col min="11266" max="11266" width="6.6640625" style="30" customWidth="1"/>
    <col min="11267" max="11267" width="0.33203125" style="30" customWidth="1"/>
    <col min="11268" max="11268" width="15.88671875" style="30" customWidth="1"/>
    <col min="11269" max="11269" width="0.33203125" style="30" customWidth="1"/>
    <col min="11270" max="11270" width="12.6640625" style="30" customWidth="1"/>
    <col min="11271" max="11271" width="0.33203125" style="30" customWidth="1"/>
    <col min="11272" max="11272" width="12.6640625" style="30" customWidth="1"/>
    <col min="11273" max="11273" width="0.33203125" style="30" customWidth="1"/>
    <col min="11274" max="11274" width="12.6640625" style="30" customWidth="1"/>
    <col min="11275" max="11275" width="0.33203125" style="30" customWidth="1"/>
    <col min="11276" max="11276" width="2.5546875" style="30" bestFit="1" customWidth="1"/>
    <col min="11277" max="11277" width="0.33203125" style="30" customWidth="1"/>
    <col min="11278" max="11278" width="14.6640625" style="30" customWidth="1"/>
    <col min="11279" max="11279" width="0.33203125" style="30" customWidth="1"/>
    <col min="11280" max="11280" width="9.88671875" style="30" bestFit="1" customWidth="1"/>
    <col min="11281" max="11281" width="0.33203125" style="30" customWidth="1"/>
    <col min="11282" max="11282" width="2.5546875" style="30" bestFit="1" customWidth="1"/>
    <col min="11283" max="11283" width="0.33203125" style="30" customWidth="1"/>
    <col min="11284" max="11284" width="14" style="30" bestFit="1" customWidth="1"/>
    <col min="11285" max="11285" width="3.6640625" style="30" customWidth="1"/>
    <col min="11286" max="11309" width="8.6640625" style="30" customWidth="1"/>
    <col min="11310" max="11520" width="8.88671875" style="30"/>
    <col min="11521" max="11521" width="3.6640625" style="30" customWidth="1"/>
    <col min="11522" max="11522" width="6.6640625" style="30" customWidth="1"/>
    <col min="11523" max="11523" width="0.33203125" style="30" customWidth="1"/>
    <col min="11524" max="11524" width="15.88671875" style="30" customWidth="1"/>
    <col min="11525" max="11525" width="0.33203125" style="30" customWidth="1"/>
    <col min="11526" max="11526" width="12.6640625" style="30" customWidth="1"/>
    <col min="11527" max="11527" width="0.33203125" style="30" customWidth="1"/>
    <col min="11528" max="11528" width="12.6640625" style="30" customWidth="1"/>
    <col min="11529" max="11529" width="0.33203125" style="30" customWidth="1"/>
    <col min="11530" max="11530" width="12.6640625" style="30" customWidth="1"/>
    <col min="11531" max="11531" width="0.33203125" style="30" customWidth="1"/>
    <col min="11532" max="11532" width="2.5546875" style="30" bestFit="1" customWidth="1"/>
    <col min="11533" max="11533" width="0.33203125" style="30" customWidth="1"/>
    <col min="11534" max="11534" width="14.6640625" style="30" customWidth="1"/>
    <col min="11535" max="11535" width="0.33203125" style="30" customWidth="1"/>
    <col min="11536" max="11536" width="9.88671875" style="30" bestFit="1" customWidth="1"/>
    <col min="11537" max="11537" width="0.33203125" style="30" customWidth="1"/>
    <col min="11538" max="11538" width="2.5546875" style="30" bestFit="1" customWidth="1"/>
    <col min="11539" max="11539" width="0.33203125" style="30" customWidth="1"/>
    <col min="11540" max="11540" width="14" style="30" bestFit="1" customWidth="1"/>
    <col min="11541" max="11541" width="3.6640625" style="30" customWidth="1"/>
    <col min="11542" max="11565" width="8.6640625" style="30" customWidth="1"/>
    <col min="11566" max="11776" width="8.88671875" style="30"/>
    <col min="11777" max="11777" width="3.6640625" style="30" customWidth="1"/>
    <col min="11778" max="11778" width="6.6640625" style="30" customWidth="1"/>
    <col min="11779" max="11779" width="0.33203125" style="30" customWidth="1"/>
    <col min="11780" max="11780" width="15.88671875" style="30" customWidth="1"/>
    <col min="11781" max="11781" width="0.33203125" style="30" customWidth="1"/>
    <col min="11782" max="11782" width="12.6640625" style="30" customWidth="1"/>
    <col min="11783" max="11783" width="0.33203125" style="30" customWidth="1"/>
    <col min="11784" max="11784" width="12.6640625" style="30" customWidth="1"/>
    <col min="11785" max="11785" width="0.33203125" style="30" customWidth="1"/>
    <col min="11786" max="11786" width="12.6640625" style="30" customWidth="1"/>
    <col min="11787" max="11787" width="0.33203125" style="30" customWidth="1"/>
    <col min="11788" max="11788" width="2.5546875" style="30" bestFit="1" customWidth="1"/>
    <col min="11789" max="11789" width="0.33203125" style="30" customWidth="1"/>
    <col min="11790" max="11790" width="14.6640625" style="30" customWidth="1"/>
    <col min="11791" max="11791" width="0.33203125" style="30" customWidth="1"/>
    <col min="11792" max="11792" width="9.88671875" style="30" bestFit="1" customWidth="1"/>
    <col min="11793" max="11793" width="0.33203125" style="30" customWidth="1"/>
    <col min="11794" max="11794" width="2.5546875" style="30" bestFit="1" customWidth="1"/>
    <col min="11795" max="11795" width="0.33203125" style="30" customWidth="1"/>
    <col min="11796" max="11796" width="14" style="30" bestFit="1" customWidth="1"/>
    <col min="11797" max="11797" width="3.6640625" style="30" customWidth="1"/>
    <col min="11798" max="11821" width="8.6640625" style="30" customWidth="1"/>
    <col min="11822" max="12032" width="8.88671875" style="30"/>
    <col min="12033" max="12033" width="3.6640625" style="30" customWidth="1"/>
    <col min="12034" max="12034" width="6.6640625" style="30" customWidth="1"/>
    <col min="12035" max="12035" width="0.33203125" style="30" customWidth="1"/>
    <col min="12036" max="12036" width="15.88671875" style="30" customWidth="1"/>
    <col min="12037" max="12037" width="0.33203125" style="30" customWidth="1"/>
    <col min="12038" max="12038" width="12.6640625" style="30" customWidth="1"/>
    <col min="12039" max="12039" width="0.33203125" style="30" customWidth="1"/>
    <col min="12040" max="12040" width="12.6640625" style="30" customWidth="1"/>
    <col min="12041" max="12041" width="0.33203125" style="30" customWidth="1"/>
    <col min="12042" max="12042" width="12.6640625" style="30" customWidth="1"/>
    <col min="12043" max="12043" width="0.33203125" style="30" customWidth="1"/>
    <col min="12044" max="12044" width="2.5546875" style="30" bestFit="1" customWidth="1"/>
    <col min="12045" max="12045" width="0.33203125" style="30" customWidth="1"/>
    <col min="12046" max="12046" width="14.6640625" style="30" customWidth="1"/>
    <col min="12047" max="12047" width="0.33203125" style="30" customWidth="1"/>
    <col min="12048" max="12048" width="9.88671875" style="30" bestFit="1" customWidth="1"/>
    <col min="12049" max="12049" width="0.33203125" style="30" customWidth="1"/>
    <col min="12050" max="12050" width="2.5546875" style="30" bestFit="1" customWidth="1"/>
    <col min="12051" max="12051" width="0.33203125" style="30" customWidth="1"/>
    <col min="12052" max="12052" width="14" style="30" bestFit="1" customWidth="1"/>
    <col min="12053" max="12053" width="3.6640625" style="30" customWidth="1"/>
    <col min="12054" max="12077" width="8.6640625" style="30" customWidth="1"/>
    <col min="12078" max="12288" width="8.88671875" style="30"/>
    <col min="12289" max="12289" width="3.6640625" style="30" customWidth="1"/>
    <col min="12290" max="12290" width="6.6640625" style="30" customWidth="1"/>
    <col min="12291" max="12291" width="0.33203125" style="30" customWidth="1"/>
    <col min="12292" max="12292" width="15.88671875" style="30" customWidth="1"/>
    <col min="12293" max="12293" width="0.33203125" style="30" customWidth="1"/>
    <col min="12294" max="12294" width="12.6640625" style="30" customWidth="1"/>
    <col min="12295" max="12295" width="0.33203125" style="30" customWidth="1"/>
    <col min="12296" max="12296" width="12.6640625" style="30" customWidth="1"/>
    <col min="12297" max="12297" width="0.33203125" style="30" customWidth="1"/>
    <col min="12298" max="12298" width="12.6640625" style="30" customWidth="1"/>
    <col min="12299" max="12299" width="0.33203125" style="30" customWidth="1"/>
    <col min="12300" max="12300" width="2.5546875" style="30" bestFit="1" customWidth="1"/>
    <col min="12301" max="12301" width="0.33203125" style="30" customWidth="1"/>
    <col min="12302" max="12302" width="14.6640625" style="30" customWidth="1"/>
    <col min="12303" max="12303" width="0.33203125" style="30" customWidth="1"/>
    <col min="12304" max="12304" width="9.88671875" style="30" bestFit="1" customWidth="1"/>
    <col min="12305" max="12305" width="0.33203125" style="30" customWidth="1"/>
    <col min="12306" max="12306" width="2.5546875" style="30" bestFit="1" customWidth="1"/>
    <col min="12307" max="12307" width="0.33203125" style="30" customWidth="1"/>
    <col min="12308" max="12308" width="14" style="30" bestFit="1" customWidth="1"/>
    <col min="12309" max="12309" width="3.6640625" style="30" customWidth="1"/>
    <col min="12310" max="12333" width="8.6640625" style="30" customWidth="1"/>
    <col min="12334" max="12544" width="8.88671875" style="30"/>
    <col min="12545" max="12545" width="3.6640625" style="30" customWidth="1"/>
    <col min="12546" max="12546" width="6.6640625" style="30" customWidth="1"/>
    <col min="12547" max="12547" width="0.33203125" style="30" customWidth="1"/>
    <col min="12548" max="12548" width="15.88671875" style="30" customWidth="1"/>
    <col min="12549" max="12549" width="0.33203125" style="30" customWidth="1"/>
    <col min="12550" max="12550" width="12.6640625" style="30" customWidth="1"/>
    <col min="12551" max="12551" width="0.33203125" style="30" customWidth="1"/>
    <col min="12552" max="12552" width="12.6640625" style="30" customWidth="1"/>
    <col min="12553" max="12553" width="0.33203125" style="30" customWidth="1"/>
    <col min="12554" max="12554" width="12.6640625" style="30" customWidth="1"/>
    <col min="12555" max="12555" width="0.33203125" style="30" customWidth="1"/>
    <col min="12556" max="12556" width="2.5546875" style="30" bestFit="1" customWidth="1"/>
    <col min="12557" max="12557" width="0.33203125" style="30" customWidth="1"/>
    <col min="12558" max="12558" width="14.6640625" style="30" customWidth="1"/>
    <col min="12559" max="12559" width="0.33203125" style="30" customWidth="1"/>
    <col min="12560" max="12560" width="9.88671875" style="30" bestFit="1" customWidth="1"/>
    <col min="12561" max="12561" width="0.33203125" style="30" customWidth="1"/>
    <col min="12562" max="12562" width="2.5546875" style="30" bestFit="1" customWidth="1"/>
    <col min="12563" max="12563" width="0.33203125" style="30" customWidth="1"/>
    <col min="12564" max="12564" width="14" style="30" bestFit="1" customWidth="1"/>
    <col min="12565" max="12565" width="3.6640625" style="30" customWidth="1"/>
    <col min="12566" max="12589" width="8.6640625" style="30" customWidth="1"/>
    <col min="12590" max="12800" width="8.88671875" style="30"/>
    <col min="12801" max="12801" width="3.6640625" style="30" customWidth="1"/>
    <col min="12802" max="12802" width="6.6640625" style="30" customWidth="1"/>
    <col min="12803" max="12803" width="0.33203125" style="30" customWidth="1"/>
    <col min="12804" max="12804" width="15.88671875" style="30" customWidth="1"/>
    <col min="12805" max="12805" width="0.33203125" style="30" customWidth="1"/>
    <col min="12806" max="12806" width="12.6640625" style="30" customWidth="1"/>
    <col min="12807" max="12807" width="0.33203125" style="30" customWidth="1"/>
    <col min="12808" max="12808" width="12.6640625" style="30" customWidth="1"/>
    <col min="12809" max="12809" width="0.33203125" style="30" customWidth="1"/>
    <col min="12810" max="12810" width="12.6640625" style="30" customWidth="1"/>
    <col min="12811" max="12811" width="0.33203125" style="30" customWidth="1"/>
    <col min="12812" max="12812" width="2.5546875" style="30" bestFit="1" customWidth="1"/>
    <col min="12813" max="12813" width="0.33203125" style="30" customWidth="1"/>
    <col min="12814" max="12814" width="14.6640625" style="30" customWidth="1"/>
    <col min="12815" max="12815" width="0.33203125" style="30" customWidth="1"/>
    <col min="12816" max="12816" width="9.88671875" style="30" bestFit="1" customWidth="1"/>
    <col min="12817" max="12817" width="0.33203125" style="30" customWidth="1"/>
    <col min="12818" max="12818" width="2.5546875" style="30" bestFit="1" customWidth="1"/>
    <col min="12819" max="12819" width="0.33203125" style="30" customWidth="1"/>
    <col min="12820" max="12820" width="14" style="30" bestFit="1" customWidth="1"/>
    <col min="12821" max="12821" width="3.6640625" style="30" customWidth="1"/>
    <col min="12822" max="12845" width="8.6640625" style="30" customWidth="1"/>
    <col min="12846" max="13056" width="8.88671875" style="30"/>
    <col min="13057" max="13057" width="3.6640625" style="30" customWidth="1"/>
    <col min="13058" max="13058" width="6.6640625" style="30" customWidth="1"/>
    <col min="13059" max="13059" width="0.33203125" style="30" customWidth="1"/>
    <col min="13060" max="13060" width="15.88671875" style="30" customWidth="1"/>
    <col min="13061" max="13061" width="0.33203125" style="30" customWidth="1"/>
    <col min="13062" max="13062" width="12.6640625" style="30" customWidth="1"/>
    <col min="13063" max="13063" width="0.33203125" style="30" customWidth="1"/>
    <col min="13064" max="13064" width="12.6640625" style="30" customWidth="1"/>
    <col min="13065" max="13065" width="0.33203125" style="30" customWidth="1"/>
    <col min="13066" max="13066" width="12.6640625" style="30" customWidth="1"/>
    <col min="13067" max="13067" width="0.33203125" style="30" customWidth="1"/>
    <col min="13068" max="13068" width="2.5546875" style="30" bestFit="1" customWidth="1"/>
    <col min="13069" max="13069" width="0.33203125" style="30" customWidth="1"/>
    <col min="13070" max="13070" width="14.6640625" style="30" customWidth="1"/>
    <col min="13071" max="13071" width="0.33203125" style="30" customWidth="1"/>
    <col min="13072" max="13072" width="9.88671875" style="30" bestFit="1" customWidth="1"/>
    <col min="13073" max="13073" width="0.33203125" style="30" customWidth="1"/>
    <col min="13074" max="13074" width="2.5546875" style="30" bestFit="1" customWidth="1"/>
    <col min="13075" max="13075" width="0.33203125" style="30" customWidth="1"/>
    <col min="13076" max="13076" width="14" style="30" bestFit="1" customWidth="1"/>
    <col min="13077" max="13077" width="3.6640625" style="30" customWidth="1"/>
    <col min="13078" max="13101" width="8.6640625" style="30" customWidth="1"/>
    <col min="13102" max="13312" width="8.88671875" style="30"/>
    <col min="13313" max="13313" width="3.6640625" style="30" customWidth="1"/>
    <col min="13314" max="13314" width="6.6640625" style="30" customWidth="1"/>
    <col min="13315" max="13315" width="0.33203125" style="30" customWidth="1"/>
    <col min="13316" max="13316" width="15.88671875" style="30" customWidth="1"/>
    <col min="13317" max="13317" width="0.33203125" style="30" customWidth="1"/>
    <col min="13318" max="13318" width="12.6640625" style="30" customWidth="1"/>
    <col min="13319" max="13319" width="0.33203125" style="30" customWidth="1"/>
    <col min="13320" max="13320" width="12.6640625" style="30" customWidth="1"/>
    <col min="13321" max="13321" width="0.33203125" style="30" customWidth="1"/>
    <col min="13322" max="13322" width="12.6640625" style="30" customWidth="1"/>
    <col min="13323" max="13323" width="0.33203125" style="30" customWidth="1"/>
    <col min="13324" max="13324" width="2.5546875" style="30" bestFit="1" customWidth="1"/>
    <col min="13325" max="13325" width="0.33203125" style="30" customWidth="1"/>
    <col min="13326" max="13326" width="14.6640625" style="30" customWidth="1"/>
    <col min="13327" max="13327" width="0.33203125" style="30" customWidth="1"/>
    <col min="13328" max="13328" width="9.88671875" style="30" bestFit="1" customWidth="1"/>
    <col min="13329" max="13329" width="0.33203125" style="30" customWidth="1"/>
    <col min="13330" max="13330" width="2.5546875" style="30" bestFit="1" customWidth="1"/>
    <col min="13331" max="13331" width="0.33203125" style="30" customWidth="1"/>
    <col min="13332" max="13332" width="14" style="30" bestFit="1" customWidth="1"/>
    <col min="13333" max="13333" width="3.6640625" style="30" customWidth="1"/>
    <col min="13334" max="13357" width="8.6640625" style="30" customWidth="1"/>
    <col min="13358" max="13568" width="8.88671875" style="30"/>
    <col min="13569" max="13569" width="3.6640625" style="30" customWidth="1"/>
    <col min="13570" max="13570" width="6.6640625" style="30" customWidth="1"/>
    <col min="13571" max="13571" width="0.33203125" style="30" customWidth="1"/>
    <col min="13572" max="13572" width="15.88671875" style="30" customWidth="1"/>
    <col min="13573" max="13573" width="0.33203125" style="30" customWidth="1"/>
    <col min="13574" max="13574" width="12.6640625" style="30" customWidth="1"/>
    <col min="13575" max="13575" width="0.33203125" style="30" customWidth="1"/>
    <col min="13576" max="13576" width="12.6640625" style="30" customWidth="1"/>
    <col min="13577" max="13577" width="0.33203125" style="30" customWidth="1"/>
    <col min="13578" max="13578" width="12.6640625" style="30" customWidth="1"/>
    <col min="13579" max="13579" width="0.33203125" style="30" customWidth="1"/>
    <col min="13580" max="13580" width="2.5546875" style="30" bestFit="1" customWidth="1"/>
    <col min="13581" max="13581" width="0.33203125" style="30" customWidth="1"/>
    <col min="13582" max="13582" width="14.6640625" style="30" customWidth="1"/>
    <col min="13583" max="13583" width="0.33203125" style="30" customWidth="1"/>
    <col min="13584" max="13584" width="9.88671875" style="30" bestFit="1" customWidth="1"/>
    <col min="13585" max="13585" width="0.33203125" style="30" customWidth="1"/>
    <col min="13586" max="13586" width="2.5546875" style="30" bestFit="1" customWidth="1"/>
    <col min="13587" max="13587" width="0.33203125" style="30" customWidth="1"/>
    <col min="13588" max="13588" width="14" style="30" bestFit="1" customWidth="1"/>
    <col min="13589" max="13589" width="3.6640625" style="30" customWidth="1"/>
    <col min="13590" max="13613" width="8.6640625" style="30" customWidth="1"/>
    <col min="13614" max="13824" width="8.88671875" style="30"/>
    <col min="13825" max="13825" width="3.6640625" style="30" customWidth="1"/>
    <col min="13826" max="13826" width="6.6640625" style="30" customWidth="1"/>
    <col min="13827" max="13827" width="0.33203125" style="30" customWidth="1"/>
    <col min="13828" max="13828" width="15.88671875" style="30" customWidth="1"/>
    <col min="13829" max="13829" width="0.33203125" style="30" customWidth="1"/>
    <col min="13830" max="13830" width="12.6640625" style="30" customWidth="1"/>
    <col min="13831" max="13831" width="0.33203125" style="30" customWidth="1"/>
    <col min="13832" max="13832" width="12.6640625" style="30" customWidth="1"/>
    <col min="13833" max="13833" width="0.33203125" style="30" customWidth="1"/>
    <col min="13834" max="13834" width="12.6640625" style="30" customWidth="1"/>
    <col min="13835" max="13835" width="0.33203125" style="30" customWidth="1"/>
    <col min="13836" max="13836" width="2.5546875" style="30" bestFit="1" customWidth="1"/>
    <col min="13837" max="13837" width="0.33203125" style="30" customWidth="1"/>
    <col min="13838" max="13838" width="14.6640625" style="30" customWidth="1"/>
    <col min="13839" max="13839" width="0.33203125" style="30" customWidth="1"/>
    <col min="13840" max="13840" width="9.88671875" style="30" bestFit="1" customWidth="1"/>
    <col min="13841" max="13841" width="0.33203125" style="30" customWidth="1"/>
    <col min="13842" max="13842" width="2.5546875" style="30" bestFit="1" customWidth="1"/>
    <col min="13843" max="13843" width="0.33203125" style="30" customWidth="1"/>
    <col min="13844" max="13844" width="14" style="30" bestFit="1" customWidth="1"/>
    <col min="13845" max="13845" width="3.6640625" style="30" customWidth="1"/>
    <col min="13846" max="13869" width="8.6640625" style="30" customWidth="1"/>
    <col min="13870" max="14080" width="8.88671875" style="30"/>
    <col min="14081" max="14081" width="3.6640625" style="30" customWidth="1"/>
    <col min="14082" max="14082" width="6.6640625" style="30" customWidth="1"/>
    <col min="14083" max="14083" width="0.33203125" style="30" customWidth="1"/>
    <col min="14084" max="14084" width="15.88671875" style="30" customWidth="1"/>
    <col min="14085" max="14085" width="0.33203125" style="30" customWidth="1"/>
    <col min="14086" max="14086" width="12.6640625" style="30" customWidth="1"/>
    <col min="14087" max="14087" width="0.33203125" style="30" customWidth="1"/>
    <col min="14088" max="14088" width="12.6640625" style="30" customWidth="1"/>
    <col min="14089" max="14089" width="0.33203125" style="30" customWidth="1"/>
    <col min="14090" max="14090" width="12.6640625" style="30" customWidth="1"/>
    <col min="14091" max="14091" width="0.33203125" style="30" customWidth="1"/>
    <col min="14092" max="14092" width="2.5546875" style="30" bestFit="1" customWidth="1"/>
    <col min="14093" max="14093" width="0.33203125" style="30" customWidth="1"/>
    <col min="14094" max="14094" width="14.6640625" style="30" customWidth="1"/>
    <col min="14095" max="14095" width="0.33203125" style="30" customWidth="1"/>
    <col min="14096" max="14096" width="9.88671875" style="30" bestFit="1" customWidth="1"/>
    <col min="14097" max="14097" width="0.33203125" style="30" customWidth="1"/>
    <col min="14098" max="14098" width="2.5546875" style="30" bestFit="1" customWidth="1"/>
    <col min="14099" max="14099" width="0.33203125" style="30" customWidth="1"/>
    <col min="14100" max="14100" width="14" style="30" bestFit="1" customWidth="1"/>
    <col min="14101" max="14101" width="3.6640625" style="30" customWidth="1"/>
    <col min="14102" max="14125" width="8.6640625" style="30" customWidth="1"/>
    <col min="14126" max="14336" width="8.88671875" style="30"/>
    <col min="14337" max="14337" width="3.6640625" style="30" customWidth="1"/>
    <col min="14338" max="14338" width="6.6640625" style="30" customWidth="1"/>
    <col min="14339" max="14339" width="0.33203125" style="30" customWidth="1"/>
    <col min="14340" max="14340" width="15.88671875" style="30" customWidth="1"/>
    <col min="14341" max="14341" width="0.33203125" style="30" customWidth="1"/>
    <col min="14342" max="14342" width="12.6640625" style="30" customWidth="1"/>
    <col min="14343" max="14343" width="0.33203125" style="30" customWidth="1"/>
    <col min="14344" max="14344" width="12.6640625" style="30" customWidth="1"/>
    <col min="14345" max="14345" width="0.33203125" style="30" customWidth="1"/>
    <col min="14346" max="14346" width="12.6640625" style="30" customWidth="1"/>
    <col min="14347" max="14347" width="0.33203125" style="30" customWidth="1"/>
    <col min="14348" max="14348" width="2.5546875" style="30" bestFit="1" customWidth="1"/>
    <col min="14349" max="14349" width="0.33203125" style="30" customWidth="1"/>
    <col min="14350" max="14350" width="14.6640625" style="30" customWidth="1"/>
    <col min="14351" max="14351" width="0.33203125" style="30" customWidth="1"/>
    <col min="14352" max="14352" width="9.88671875" style="30" bestFit="1" customWidth="1"/>
    <col min="14353" max="14353" width="0.33203125" style="30" customWidth="1"/>
    <col min="14354" max="14354" width="2.5546875" style="30" bestFit="1" customWidth="1"/>
    <col min="14355" max="14355" width="0.33203125" style="30" customWidth="1"/>
    <col min="14356" max="14356" width="14" style="30" bestFit="1" customWidth="1"/>
    <col min="14357" max="14357" width="3.6640625" style="30" customWidth="1"/>
    <col min="14358" max="14381" width="8.6640625" style="30" customWidth="1"/>
    <col min="14382" max="14592" width="8.88671875" style="30"/>
    <col min="14593" max="14593" width="3.6640625" style="30" customWidth="1"/>
    <col min="14594" max="14594" width="6.6640625" style="30" customWidth="1"/>
    <col min="14595" max="14595" width="0.33203125" style="30" customWidth="1"/>
    <col min="14596" max="14596" width="15.88671875" style="30" customWidth="1"/>
    <col min="14597" max="14597" width="0.33203125" style="30" customWidth="1"/>
    <col min="14598" max="14598" width="12.6640625" style="30" customWidth="1"/>
    <col min="14599" max="14599" width="0.33203125" style="30" customWidth="1"/>
    <col min="14600" max="14600" width="12.6640625" style="30" customWidth="1"/>
    <col min="14601" max="14601" width="0.33203125" style="30" customWidth="1"/>
    <col min="14602" max="14602" width="12.6640625" style="30" customWidth="1"/>
    <col min="14603" max="14603" width="0.33203125" style="30" customWidth="1"/>
    <col min="14604" max="14604" width="2.5546875" style="30" bestFit="1" customWidth="1"/>
    <col min="14605" max="14605" width="0.33203125" style="30" customWidth="1"/>
    <col min="14606" max="14606" width="14.6640625" style="30" customWidth="1"/>
    <col min="14607" max="14607" width="0.33203125" style="30" customWidth="1"/>
    <col min="14608" max="14608" width="9.88671875" style="30" bestFit="1" customWidth="1"/>
    <col min="14609" max="14609" width="0.33203125" style="30" customWidth="1"/>
    <col min="14610" max="14610" width="2.5546875" style="30" bestFit="1" customWidth="1"/>
    <col min="14611" max="14611" width="0.33203125" style="30" customWidth="1"/>
    <col min="14612" max="14612" width="14" style="30" bestFit="1" customWidth="1"/>
    <col min="14613" max="14613" width="3.6640625" style="30" customWidth="1"/>
    <col min="14614" max="14637" width="8.6640625" style="30" customWidth="1"/>
    <col min="14638" max="14848" width="8.88671875" style="30"/>
    <col min="14849" max="14849" width="3.6640625" style="30" customWidth="1"/>
    <col min="14850" max="14850" width="6.6640625" style="30" customWidth="1"/>
    <col min="14851" max="14851" width="0.33203125" style="30" customWidth="1"/>
    <col min="14852" max="14852" width="15.88671875" style="30" customWidth="1"/>
    <col min="14853" max="14853" width="0.33203125" style="30" customWidth="1"/>
    <col min="14854" max="14854" width="12.6640625" style="30" customWidth="1"/>
    <col min="14855" max="14855" width="0.33203125" style="30" customWidth="1"/>
    <col min="14856" max="14856" width="12.6640625" style="30" customWidth="1"/>
    <col min="14857" max="14857" width="0.33203125" style="30" customWidth="1"/>
    <col min="14858" max="14858" width="12.6640625" style="30" customWidth="1"/>
    <col min="14859" max="14859" width="0.33203125" style="30" customWidth="1"/>
    <col min="14860" max="14860" width="2.5546875" style="30" bestFit="1" customWidth="1"/>
    <col min="14861" max="14861" width="0.33203125" style="30" customWidth="1"/>
    <col min="14862" max="14862" width="14.6640625" style="30" customWidth="1"/>
    <col min="14863" max="14863" width="0.33203125" style="30" customWidth="1"/>
    <col min="14864" max="14864" width="9.88671875" style="30" bestFit="1" customWidth="1"/>
    <col min="14865" max="14865" width="0.33203125" style="30" customWidth="1"/>
    <col min="14866" max="14866" width="2.5546875" style="30" bestFit="1" customWidth="1"/>
    <col min="14867" max="14867" width="0.33203125" style="30" customWidth="1"/>
    <col min="14868" max="14868" width="14" style="30" bestFit="1" customWidth="1"/>
    <col min="14869" max="14869" width="3.6640625" style="30" customWidth="1"/>
    <col min="14870" max="14893" width="8.6640625" style="30" customWidth="1"/>
    <col min="14894" max="15104" width="8.88671875" style="30"/>
    <col min="15105" max="15105" width="3.6640625" style="30" customWidth="1"/>
    <col min="15106" max="15106" width="6.6640625" style="30" customWidth="1"/>
    <col min="15107" max="15107" width="0.33203125" style="30" customWidth="1"/>
    <col min="15108" max="15108" width="15.88671875" style="30" customWidth="1"/>
    <col min="15109" max="15109" width="0.33203125" style="30" customWidth="1"/>
    <col min="15110" max="15110" width="12.6640625" style="30" customWidth="1"/>
    <col min="15111" max="15111" width="0.33203125" style="30" customWidth="1"/>
    <col min="15112" max="15112" width="12.6640625" style="30" customWidth="1"/>
    <col min="15113" max="15113" width="0.33203125" style="30" customWidth="1"/>
    <col min="15114" max="15114" width="12.6640625" style="30" customWidth="1"/>
    <col min="15115" max="15115" width="0.33203125" style="30" customWidth="1"/>
    <col min="15116" max="15116" width="2.5546875" style="30" bestFit="1" customWidth="1"/>
    <col min="15117" max="15117" width="0.33203125" style="30" customWidth="1"/>
    <col min="15118" max="15118" width="14.6640625" style="30" customWidth="1"/>
    <col min="15119" max="15119" width="0.33203125" style="30" customWidth="1"/>
    <col min="15120" max="15120" width="9.88671875" style="30" bestFit="1" customWidth="1"/>
    <col min="15121" max="15121" width="0.33203125" style="30" customWidth="1"/>
    <col min="15122" max="15122" width="2.5546875" style="30" bestFit="1" customWidth="1"/>
    <col min="15123" max="15123" width="0.33203125" style="30" customWidth="1"/>
    <col min="15124" max="15124" width="14" style="30" bestFit="1" customWidth="1"/>
    <col min="15125" max="15125" width="3.6640625" style="30" customWidth="1"/>
    <col min="15126" max="15149" width="8.6640625" style="30" customWidth="1"/>
    <col min="15150" max="15360" width="8.88671875" style="30"/>
    <col min="15361" max="15361" width="3.6640625" style="30" customWidth="1"/>
    <col min="15362" max="15362" width="6.6640625" style="30" customWidth="1"/>
    <col min="15363" max="15363" width="0.33203125" style="30" customWidth="1"/>
    <col min="15364" max="15364" width="15.88671875" style="30" customWidth="1"/>
    <col min="15365" max="15365" width="0.33203125" style="30" customWidth="1"/>
    <col min="15366" max="15366" width="12.6640625" style="30" customWidth="1"/>
    <col min="15367" max="15367" width="0.33203125" style="30" customWidth="1"/>
    <col min="15368" max="15368" width="12.6640625" style="30" customWidth="1"/>
    <col min="15369" max="15369" width="0.33203125" style="30" customWidth="1"/>
    <col min="15370" max="15370" width="12.6640625" style="30" customWidth="1"/>
    <col min="15371" max="15371" width="0.33203125" style="30" customWidth="1"/>
    <col min="15372" max="15372" width="2.5546875" style="30" bestFit="1" customWidth="1"/>
    <col min="15373" max="15373" width="0.33203125" style="30" customWidth="1"/>
    <col min="15374" max="15374" width="14.6640625" style="30" customWidth="1"/>
    <col min="15375" max="15375" width="0.33203125" style="30" customWidth="1"/>
    <col min="15376" max="15376" width="9.88671875" style="30" bestFit="1" customWidth="1"/>
    <col min="15377" max="15377" width="0.33203125" style="30" customWidth="1"/>
    <col min="15378" max="15378" width="2.5546875" style="30" bestFit="1" customWidth="1"/>
    <col min="15379" max="15379" width="0.33203125" style="30" customWidth="1"/>
    <col min="15380" max="15380" width="14" style="30" bestFit="1" customWidth="1"/>
    <col min="15381" max="15381" width="3.6640625" style="30" customWidth="1"/>
    <col min="15382" max="15405" width="8.6640625" style="30" customWidth="1"/>
    <col min="15406" max="15616" width="8.88671875" style="30"/>
    <col min="15617" max="15617" width="3.6640625" style="30" customWidth="1"/>
    <col min="15618" max="15618" width="6.6640625" style="30" customWidth="1"/>
    <col min="15619" max="15619" width="0.33203125" style="30" customWidth="1"/>
    <col min="15620" max="15620" width="15.88671875" style="30" customWidth="1"/>
    <col min="15621" max="15621" width="0.33203125" style="30" customWidth="1"/>
    <col min="15622" max="15622" width="12.6640625" style="30" customWidth="1"/>
    <col min="15623" max="15623" width="0.33203125" style="30" customWidth="1"/>
    <col min="15624" max="15624" width="12.6640625" style="30" customWidth="1"/>
    <col min="15625" max="15625" width="0.33203125" style="30" customWidth="1"/>
    <col min="15626" max="15626" width="12.6640625" style="30" customWidth="1"/>
    <col min="15627" max="15627" width="0.33203125" style="30" customWidth="1"/>
    <col min="15628" max="15628" width="2.5546875" style="30" bestFit="1" customWidth="1"/>
    <col min="15629" max="15629" width="0.33203125" style="30" customWidth="1"/>
    <col min="15630" max="15630" width="14.6640625" style="30" customWidth="1"/>
    <col min="15631" max="15631" width="0.33203125" style="30" customWidth="1"/>
    <col min="15632" max="15632" width="9.88671875" style="30" bestFit="1" customWidth="1"/>
    <col min="15633" max="15633" width="0.33203125" style="30" customWidth="1"/>
    <col min="15634" max="15634" width="2.5546875" style="30" bestFit="1" customWidth="1"/>
    <col min="15635" max="15635" width="0.33203125" style="30" customWidth="1"/>
    <col min="15636" max="15636" width="14" style="30" bestFit="1" customWidth="1"/>
    <col min="15637" max="15637" width="3.6640625" style="30" customWidth="1"/>
    <col min="15638" max="15661" width="8.6640625" style="30" customWidth="1"/>
    <col min="15662" max="15872" width="8.88671875" style="30"/>
    <col min="15873" max="15873" width="3.6640625" style="30" customWidth="1"/>
    <col min="15874" max="15874" width="6.6640625" style="30" customWidth="1"/>
    <col min="15875" max="15875" width="0.33203125" style="30" customWidth="1"/>
    <col min="15876" max="15876" width="15.88671875" style="30" customWidth="1"/>
    <col min="15877" max="15877" width="0.33203125" style="30" customWidth="1"/>
    <col min="15878" max="15878" width="12.6640625" style="30" customWidth="1"/>
    <col min="15879" max="15879" width="0.33203125" style="30" customWidth="1"/>
    <col min="15880" max="15880" width="12.6640625" style="30" customWidth="1"/>
    <col min="15881" max="15881" width="0.33203125" style="30" customWidth="1"/>
    <col min="15882" max="15882" width="12.6640625" style="30" customWidth="1"/>
    <col min="15883" max="15883" width="0.33203125" style="30" customWidth="1"/>
    <col min="15884" max="15884" width="2.5546875" style="30" bestFit="1" customWidth="1"/>
    <col min="15885" max="15885" width="0.33203125" style="30" customWidth="1"/>
    <col min="15886" max="15886" width="14.6640625" style="30" customWidth="1"/>
    <col min="15887" max="15887" width="0.33203125" style="30" customWidth="1"/>
    <col min="15888" max="15888" width="9.88671875" style="30" bestFit="1" customWidth="1"/>
    <col min="15889" max="15889" width="0.33203125" style="30" customWidth="1"/>
    <col min="15890" max="15890" width="2.5546875" style="30" bestFit="1" customWidth="1"/>
    <col min="15891" max="15891" width="0.33203125" style="30" customWidth="1"/>
    <col min="15892" max="15892" width="14" style="30" bestFit="1" customWidth="1"/>
    <col min="15893" max="15893" width="3.6640625" style="30" customWidth="1"/>
    <col min="15894" max="15917" width="8.6640625" style="30" customWidth="1"/>
    <col min="15918" max="16128" width="8.88671875" style="30"/>
    <col min="16129" max="16129" width="3.6640625" style="30" customWidth="1"/>
    <col min="16130" max="16130" width="6.6640625" style="30" customWidth="1"/>
    <col min="16131" max="16131" width="0.33203125" style="30" customWidth="1"/>
    <col min="16132" max="16132" width="15.88671875" style="30" customWidth="1"/>
    <col min="16133" max="16133" width="0.33203125" style="30" customWidth="1"/>
    <col min="16134" max="16134" width="12.6640625" style="30" customWidth="1"/>
    <col min="16135" max="16135" width="0.33203125" style="30" customWidth="1"/>
    <col min="16136" max="16136" width="12.6640625" style="30" customWidth="1"/>
    <col min="16137" max="16137" width="0.33203125" style="30" customWidth="1"/>
    <col min="16138" max="16138" width="12.6640625" style="30" customWidth="1"/>
    <col min="16139" max="16139" width="0.33203125" style="30" customWidth="1"/>
    <col min="16140" max="16140" width="2.5546875" style="30" bestFit="1" customWidth="1"/>
    <col min="16141" max="16141" width="0.33203125" style="30" customWidth="1"/>
    <col min="16142" max="16142" width="14.6640625" style="30" customWidth="1"/>
    <col min="16143" max="16143" width="0.33203125" style="30" customWidth="1"/>
    <col min="16144" max="16144" width="9.88671875" style="30" bestFit="1" customWidth="1"/>
    <col min="16145" max="16145" width="0.33203125" style="30" customWidth="1"/>
    <col min="16146" max="16146" width="2.5546875" style="30" bestFit="1" customWidth="1"/>
    <col min="16147" max="16147" width="0.33203125" style="30" customWidth="1"/>
    <col min="16148" max="16148" width="14" style="30" bestFit="1" customWidth="1"/>
    <col min="16149" max="16149" width="3.6640625" style="30" customWidth="1"/>
    <col min="16150" max="16173" width="8.6640625" style="30" customWidth="1"/>
    <col min="16174" max="16384" width="8.88671875" style="30"/>
  </cols>
  <sheetData>
    <row r="2" spans="2:42" x14ac:dyDescent="0.25">
      <c r="T2" s="30" t="s">
        <v>39</v>
      </c>
    </row>
    <row r="4" spans="2:42" x14ac:dyDescent="0.25">
      <c r="B4" s="270" t="s">
        <v>40</v>
      </c>
      <c r="C4" s="270"/>
      <c r="D4" s="270"/>
      <c r="E4" s="270"/>
      <c r="F4" s="270"/>
      <c r="G4" s="270"/>
      <c r="H4" s="270"/>
      <c r="I4" s="270"/>
      <c r="J4" s="270"/>
      <c r="K4" s="270"/>
      <c r="L4" s="270"/>
      <c r="M4" s="270"/>
      <c r="N4" s="270"/>
      <c r="O4" s="270"/>
      <c r="P4" s="270"/>
      <c r="Q4" s="270"/>
      <c r="R4" s="270"/>
      <c r="S4" s="270"/>
      <c r="T4" s="270"/>
      <c r="AB4" s="33"/>
      <c r="AC4" s="31"/>
    </row>
    <row r="5" spans="2:42" x14ac:dyDescent="0.25">
      <c r="B5" s="271" t="s">
        <v>41</v>
      </c>
      <c r="C5" s="271"/>
      <c r="D5" s="271"/>
      <c r="E5" s="271"/>
      <c r="F5" s="271"/>
      <c r="G5" s="271"/>
      <c r="H5" s="271"/>
      <c r="I5" s="271"/>
      <c r="J5" s="271"/>
      <c r="K5" s="271"/>
      <c r="L5" s="271"/>
      <c r="M5" s="271"/>
      <c r="N5" s="271"/>
      <c r="O5" s="271"/>
      <c r="P5" s="271"/>
      <c r="Q5" s="271"/>
      <c r="R5" s="271"/>
      <c r="S5" s="271"/>
      <c r="T5" s="271"/>
      <c r="AB5" s="33"/>
      <c r="AC5" s="31"/>
    </row>
    <row r="6" spans="2:42" x14ac:dyDescent="0.25">
      <c r="B6" s="271" t="s">
        <v>42</v>
      </c>
      <c r="C6" s="271"/>
      <c r="D6" s="271"/>
      <c r="E6" s="271"/>
      <c r="F6" s="271"/>
      <c r="G6" s="271"/>
      <c r="H6" s="271"/>
      <c r="I6" s="271"/>
      <c r="J6" s="271"/>
      <c r="K6" s="271"/>
      <c r="L6" s="271"/>
      <c r="M6" s="271"/>
      <c r="N6" s="271"/>
      <c r="O6" s="271"/>
      <c r="P6" s="271"/>
      <c r="Q6" s="271"/>
      <c r="R6" s="271"/>
      <c r="S6" s="271"/>
      <c r="T6" s="271"/>
      <c r="AC6" s="31"/>
    </row>
    <row r="7" spans="2:42" x14ac:dyDescent="0.25">
      <c r="F7" s="35"/>
      <c r="G7" s="36"/>
      <c r="H7" s="37"/>
      <c r="J7" s="38"/>
      <c r="AA7" s="39"/>
      <c r="AB7" s="40"/>
      <c r="AC7" s="41"/>
      <c r="AE7" s="42"/>
    </row>
    <row r="8" spans="2:42" x14ac:dyDescent="0.25">
      <c r="B8" s="272" t="s">
        <v>124</v>
      </c>
      <c r="C8" s="272"/>
      <c r="D8" s="272"/>
      <c r="E8" s="272"/>
      <c r="F8" s="272"/>
      <c r="G8" s="272"/>
      <c r="H8" s="272"/>
      <c r="I8" s="272"/>
      <c r="J8" s="272"/>
      <c r="K8" s="272"/>
      <c r="L8" s="272"/>
      <c r="M8" s="272"/>
      <c r="N8" s="272"/>
      <c r="O8" s="272"/>
      <c r="P8" s="272"/>
      <c r="Q8" s="272"/>
      <c r="R8" s="272"/>
      <c r="S8" s="272"/>
      <c r="T8" s="272"/>
      <c r="AC8" s="43"/>
    </row>
    <row r="9" spans="2:42" ht="13.8" thickBot="1" x14ac:dyDescent="0.3"/>
    <row r="10" spans="2:42" ht="30" customHeight="1" thickBot="1" x14ac:dyDescent="0.3">
      <c r="B10" s="131" t="s">
        <v>43</v>
      </c>
      <c r="C10" s="127"/>
      <c r="D10" s="128" t="s">
        <v>44</v>
      </c>
      <c r="E10" s="127"/>
      <c r="F10" s="128" t="s">
        <v>45</v>
      </c>
      <c r="G10" s="127"/>
      <c r="H10" s="128" t="s">
        <v>46</v>
      </c>
      <c r="I10" s="127"/>
      <c r="J10" s="130" t="s">
        <v>47</v>
      </c>
      <c r="K10" s="129"/>
      <c r="L10" s="128"/>
      <c r="M10" s="127"/>
      <c r="N10" s="130" t="s">
        <v>48</v>
      </c>
      <c r="O10" s="129"/>
      <c r="P10" s="128" t="s">
        <v>49</v>
      </c>
      <c r="Q10" s="127"/>
      <c r="R10" s="128"/>
      <c r="S10" s="127"/>
      <c r="T10" s="126" t="s">
        <v>50</v>
      </c>
      <c r="U10" s="50"/>
      <c r="W10" s="51"/>
      <c r="X10" s="51"/>
      <c r="Y10" s="51"/>
      <c r="Z10" s="51"/>
      <c r="AA10" s="51"/>
      <c r="AB10" s="51"/>
      <c r="AC10" s="51"/>
      <c r="AD10" s="51"/>
      <c r="AE10" s="52"/>
      <c r="AF10" s="52"/>
      <c r="AG10" s="51"/>
      <c r="AH10" s="51"/>
      <c r="AI10" s="52"/>
      <c r="AJ10" s="52"/>
      <c r="AK10" s="51"/>
      <c r="AL10" s="51"/>
      <c r="AM10" s="51"/>
      <c r="AN10" s="51"/>
      <c r="AO10" s="51"/>
      <c r="AP10" s="51"/>
    </row>
    <row r="11" spans="2:42" ht="30" customHeight="1" thickBot="1" x14ac:dyDescent="0.3">
      <c r="B11" s="125"/>
      <c r="C11" s="45"/>
      <c r="D11" s="46"/>
      <c r="E11" s="45"/>
      <c r="F11" s="124" t="s">
        <v>90</v>
      </c>
      <c r="G11" s="45"/>
      <c r="H11" s="46"/>
      <c r="I11" s="45"/>
      <c r="J11" s="47"/>
      <c r="K11" s="48"/>
      <c r="L11" s="46"/>
      <c r="M11" s="45"/>
      <c r="N11" s="47"/>
      <c r="O11" s="48"/>
      <c r="P11" s="46"/>
      <c r="Q11" s="45"/>
      <c r="R11" s="46"/>
      <c r="S11" s="45"/>
      <c r="T11" s="49"/>
      <c r="U11" s="50"/>
      <c r="W11" s="51"/>
      <c r="X11" s="51"/>
      <c r="Y11" s="51"/>
      <c r="Z11" s="51"/>
      <c r="AA11" s="51"/>
      <c r="AB11" s="51"/>
      <c r="AC11" s="51"/>
      <c r="AD11" s="51"/>
      <c r="AE11" s="52"/>
      <c r="AF11" s="52"/>
      <c r="AG11" s="51"/>
      <c r="AH11" s="51"/>
      <c r="AI11" s="52"/>
      <c r="AJ11" s="52"/>
      <c r="AK11" s="51"/>
      <c r="AL11" s="51"/>
      <c r="AM11" s="51"/>
      <c r="AN11" s="51"/>
      <c r="AO11" s="51"/>
      <c r="AP11" s="51"/>
    </row>
    <row r="12" spans="2:42" x14ac:dyDescent="0.25">
      <c r="B12" s="62"/>
      <c r="C12" s="63"/>
      <c r="D12" s="64"/>
      <c r="E12" s="65"/>
      <c r="F12" s="64"/>
      <c r="G12" s="65"/>
      <c r="H12" s="64"/>
      <c r="I12" s="65"/>
      <c r="J12" s="64"/>
      <c r="K12" s="65"/>
      <c r="L12" s="64"/>
      <c r="M12" s="65"/>
      <c r="N12" s="64"/>
      <c r="O12" s="65"/>
      <c r="P12" s="64"/>
      <c r="Q12" s="65"/>
      <c r="R12" s="64"/>
      <c r="S12" s="65"/>
      <c r="T12" s="66"/>
    </row>
    <row r="13" spans="2:42" x14ac:dyDescent="0.25">
      <c r="B13" s="67">
        <v>1</v>
      </c>
      <c r="C13" s="68"/>
      <c r="D13" s="69" t="s">
        <v>52</v>
      </c>
      <c r="E13" s="70"/>
      <c r="F13" s="71">
        <v>63181825</v>
      </c>
      <c r="G13" s="72"/>
      <c r="H13" s="73">
        <f>F13/$F$19</f>
        <v>0.24930971948404101</v>
      </c>
      <c r="I13" s="74"/>
      <c r="J13" s="75">
        <v>2.1669999999999998E-2</v>
      </c>
      <c r="K13" s="74"/>
      <c r="L13" s="69"/>
      <c r="M13" s="70"/>
      <c r="N13" s="76">
        <f>ROUND(H13*J13,6)</f>
        <v>5.4029999999999998E-3</v>
      </c>
      <c r="O13" s="74"/>
      <c r="P13" s="69"/>
      <c r="Q13" s="70"/>
      <c r="R13" s="69"/>
      <c r="S13" s="70"/>
      <c r="T13" s="77">
        <f>+N13</f>
        <v>5.4029999999999998E-3</v>
      </c>
      <c r="W13" s="78"/>
      <c r="X13" s="78"/>
      <c r="AA13" s="79"/>
      <c r="AB13" s="80"/>
      <c r="AC13" s="81"/>
      <c r="AD13" s="81"/>
      <c r="AE13" s="82"/>
      <c r="AF13" s="81"/>
      <c r="AI13" s="82"/>
      <c r="AJ13" s="81"/>
      <c r="AO13" s="81"/>
    </row>
    <row r="14" spans="2:42" x14ac:dyDescent="0.25">
      <c r="B14" s="67">
        <f>+B13+1</f>
        <v>2</v>
      </c>
      <c r="C14" s="68"/>
      <c r="D14" s="69" t="s">
        <v>53</v>
      </c>
      <c r="E14" s="70"/>
      <c r="F14" s="71">
        <v>94494753</v>
      </c>
      <c r="G14" s="72"/>
      <c r="H14" s="73">
        <f>F14/$F$19</f>
        <v>0.37286767774029544</v>
      </c>
      <c r="I14" s="74"/>
      <c r="J14" s="75">
        <v>4.2779999999999997E-3</v>
      </c>
      <c r="K14" s="74"/>
      <c r="L14" s="69"/>
      <c r="M14" s="70"/>
      <c r="N14" s="76">
        <f>ROUND(H14*J14,6)</f>
        <v>1.5950000000000001E-3</v>
      </c>
      <c r="O14" s="74"/>
      <c r="P14" s="69"/>
      <c r="Q14" s="70"/>
      <c r="R14" s="69"/>
      <c r="S14" s="70"/>
      <c r="T14" s="77">
        <f>+N14</f>
        <v>1.5950000000000001E-3</v>
      </c>
      <c r="W14" s="78"/>
      <c r="X14" s="78"/>
      <c r="AA14" s="79"/>
      <c r="AB14" s="80"/>
      <c r="AC14" s="81"/>
      <c r="AD14" s="81"/>
      <c r="AE14" s="82"/>
      <c r="AF14" s="81"/>
      <c r="AI14" s="82"/>
      <c r="AJ14" s="81"/>
      <c r="AO14" s="81"/>
    </row>
    <row r="15" spans="2:42" ht="26.4" x14ac:dyDescent="0.25">
      <c r="B15" s="67">
        <f>+B14+1</f>
        <v>3</v>
      </c>
      <c r="C15" s="68"/>
      <c r="D15" s="83" t="s">
        <v>54</v>
      </c>
      <c r="E15" s="70">
        <v>0</v>
      </c>
      <c r="F15" s="71">
        <v>0</v>
      </c>
      <c r="G15" s="72"/>
      <c r="H15" s="73">
        <v>0</v>
      </c>
      <c r="I15" s="74"/>
      <c r="J15" s="75">
        <v>1.1247E-2</v>
      </c>
      <c r="K15" s="74"/>
      <c r="L15" s="69"/>
      <c r="M15" s="70"/>
      <c r="N15" s="76">
        <f>ROUND(H15*J15,6)</f>
        <v>0</v>
      </c>
      <c r="O15" s="74"/>
      <c r="P15" s="69"/>
      <c r="Q15" s="70"/>
      <c r="R15" s="69"/>
      <c r="S15" s="70"/>
      <c r="T15" s="77">
        <f>+N15</f>
        <v>0</v>
      </c>
      <c r="W15" s="78"/>
      <c r="X15" s="78"/>
      <c r="AA15" s="79"/>
      <c r="AB15" s="80"/>
      <c r="AC15" s="81"/>
      <c r="AD15" s="81"/>
      <c r="AE15" s="82"/>
      <c r="AF15" s="81"/>
      <c r="AI15" s="82"/>
      <c r="AJ15" s="81"/>
      <c r="AO15" s="81"/>
    </row>
    <row r="16" spans="2:42" x14ac:dyDescent="0.25">
      <c r="B16" s="67">
        <f>+B15+1</f>
        <v>4</v>
      </c>
      <c r="C16" s="68"/>
      <c r="D16" s="84" t="s">
        <v>55</v>
      </c>
      <c r="E16" s="85"/>
      <c r="F16" s="71"/>
      <c r="G16" s="72"/>
      <c r="H16" s="73">
        <f>F16/$F$19</f>
        <v>0</v>
      </c>
      <c r="I16" s="74"/>
      <c r="J16" s="86"/>
      <c r="K16" s="74"/>
      <c r="L16" s="69"/>
      <c r="M16" s="70"/>
      <c r="N16" s="73"/>
      <c r="O16" s="74"/>
      <c r="P16" s="69"/>
      <c r="Q16" s="70"/>
      <c r="R16" s="69"/>
      <c r="S16" s="70"/>
      <c r="T16" s="77"/>
      <c r="W16" s="78"/>
      <c r="X16" s="78"/>
      <c r="Y16" s="31"/>
      <c r="Z16" s="31"/>
      <c r="AA16" s="79"/>
      <c r="AB16" s="80"/>
      <c r="AC16" s="81"/>
      <c r="AD16" s="81"/>
      <c r="AE16" s="81"/>
      <c r="AF16" s="81"/>
      <c r="AI16" s="81"/>
      <c r="AJ16" s="81"/>
      <c r="AO16" s="81"/>
    </row>
    <row r="17" spans="2:41" x14ac:dyDescent="0.25">
      <c r="B17" s="67">
        <f>+B16+1</f>
        <v>5</v>
      </c>
      <c r="C17" s="68"/>
      <c r="D17" s="69" t="s">
        <v>56</v>
      </c>
      <c r="E17" s="70"/>
      <c r="F17" s="71">
        <v>95750465</v>
      </c>
      <c r="G17" s="72"/>
      <c r="H17" s="73">
        <f>F17/$F$19</f>
        <v>0.37782260277566354</v>
      </c>
      <c r="I17" s="74"/>
      <c r="J17" s="87">
        <v>0.1216</v>
      </c>
      <c r="K17" s="74"/>
      <c r="L17" s="88" t="s">
        <v>57</v>
      </c>
      <c r="M17" s="89"/>
      <c r="N17" s="76">
        <f>ROUND(H17*J17,6)</f>
        <v>4.5942999999999998E-2</v>
      </c>
      <c r="O17" s="74"/>
      <c r="P17" s="90">
        <f>+P36</f>
        <v>1.6454134101192925</v>
      </c>
      <c r="Q17" s="74"/>
      <c r="R17" s="88" t="s">
        <v>58</v>
      </c>
      <c r="S17" s="89"/>
      <c r="T17" s="77">
        <f>ROUND(N17*P17,6)</f>
        <v>7.5594999999999996E-2</v>
      </c>
      <c r="W17" s="78"/>
      <c r="X17" s="78"/>
      <c r="AA17" s="79"/>
      <c r="AB17" s="80"/>
      <c r="AC17" s="81"/>
      <c r="AD17" s="81"/>
      <c r="AE17" s="81"/>
      <c r="AF17" s="81"/>
      <c r="AG17" s="91"/>
      <c r="AH17" s="91"/>
      <c r="AI17" s="82"/>
      <c r="AJ17" s="81"/>
      <c r="AK17" s="81"/>
      <c r="AL17" s="81"/>
      <c r="AM17" s="91"/>
      <c r="AN17" s="91"/>
      <c r="AO17" s="81"/>
    </row>
    <row r="18" spans="2:41" x14ac:dyDescent="0.25">
      <c r="B18" s="67"/>
      <c r="C18" s="68"/>
      <c r="D18" s="69"/>
      <c r="E18" s="70"/>
      <c r="F18" s="92" t="s">
        <v>59</v>
      </c>
      <c r="G18" s="93"/>
      <c r="H18" s="94" t="s">
        <v>59</v>
      </c>
      <c r="I18" s="93"/>
      <c r="J18" s="90"/>
      <c r="K18" s="74"/>
      <c r="L18" s="69"/>
      <c r="M18" s="70"/>
      <c r="N18" s="94" t="s">
        <v>59</v>
      </c>
      <c r="O18" s="93"/>
      <c r="P18" s="69"/>
      <c r="Q18" s="70"/>
      <c r="R18" s="69"/>
      <c r="S18" s="70"/>
      <c r="T18" s="95" t="s">
        <v>59</v>
      </c>
      <c r="W18" s="78"/>
      <c r="X18" s="78"/>
      <c r="AA18" s="96"/>
      <c r="AB18" s="96"/>
      <c r="AC18" s="96"/>
      <c r="AD18" s="96"/>
      <c r="AE18" s="81"/>
      <c r="AF18" s="81"/>
      <c r="AI18" s="96"/>
      <c r="AJ18" s="96"/>
      <c r="AO18" s="96"/>
    </row>
    <row r="19" spans="2:41" x14ac:dyDescent="0.25">
      <c r="B19" s="67">
        <f>+B17+1</f>
        <v>6</v>
      </c>
      <c r="C19" s="68"/>
      <c r="D19" s="84" t="s">
        <v>60</v>
      </c>
      <c r="E19" s="70"/>
      <c r="F19" s="97">
        <f>SUM(F13:F17)</f>
        <v>253427043</v>
      </c>
      <c r="G19" s="72"/>
      <c r="H19" s="73">
        <f>SUM(H13:H17)</f>
        <v>1</v>
      </c>
      <c r="I19" s="74"/>
      <c r="J19" s="90"/>
      <c r="K19" s="74"/>
      <c r="L19" s="69"/>
      <c r="M19" s="70"/>
      <c r="N19" s="73">
        <f>SUM(N13:N18)</f>
        <v>5.2940999999999995E-2</v>
      </c>
      <c r="O19" s="74"/>
      <c r="P19" s="69"/>
      <c r="Q19" s="70"/>
      <c r="R19" s="69"/>
      <c r="S19" s="70"/>
      <c r="T19" s="77">
        <f>SUM(T13:T18)</f>
        <v>8.2593E-2</v>
      </c>
      <c r="W19" s="78"/>
      <c r="X19" s="78"/>
      <c r="Y19" s="31"/>
      <c r="AA19" s="98"/>
      <c r="AB19" s="80"/>
      <c r="AC19" s="81"/>
      <c r="AD19" s="81"/>
      <c r="AE19" s="81"/>
      <c r="AF19" s="81"/>
      <c r="AI19" s="81"/>
      <c r="AJ19" s="81"/>
      <c r="AO19" s="81"/>
    </row>
    <row r="20" spans="2:41" x14ac:dyDescent="0.25">
      <c r="B20" s="67"/>
      <c r="C20" s="68"/>
      <c r="D20" s="69"/>
      <c r="E20" s="70"/>
      <c r="F20" s="92" t="s">
        <v>61</v>
      </c>
      <c r="G20" s="93"/>
      <c r="H20" s="92" t="s">
        <v>61</v>
      </c>
      <c r="I20" s="93"/>
      <c r="J20" s="69"/>
      <c r="K20" s="70"/>
      <c r="L20" s="69"/>
      <c r="M20" s="70"/>
      <c r="N20" s="94" t="s">
        <v>61</v>
      </c>
      <c r="O20" s="93"/>
      <c r="P20" s="69"/>
      <c r="Q20" s="70"/>
      <c r="R20" s="69"/>
      <c r="S20" s="70"/>
      <c r="T20" s="95" t="s">
        <v>61</v>
      </c>
      <c r="W20" s="78"/>
      <c r="X20" s="78"/>
      <c r="AA20" s="96"/>
      <c r="AB20" s="96"/>
      <c r="AC20" s="96"/>
      <c r="AD20" s="96"/>
      <c r="AI20" s="96"/>
      <c r="AJ20" s="96"/>
      <c r="AO20" s="96"/>
    </row>
    <row r="21" spans="2:41" ht="13.8" thickBot="1" x14ac:dyDescent="0.3">
      <c r="B21" s="99"/>
      <c r="C21" s="100"/>
      <c r="D21" s="101"/>
      <c r="E21" s="102"/>
      <c r="F21" s="101"/>
      <c r="G21" s="102"/>
      <c r="H21" s="101"/>
      <c r="I21" s="102"/>
      <c r="J21" s="101"/>
      <c r="K21" s="102"/>
      <c r="L21" s="101"/>
      <c r="M21" s="102"/>
      <c r="N21" s="101"/>
      <c r="O21" s="102"/>
      <c r="P21" s="101"/>
      <c r="Q21" s="102"/>
      <c r="R21" s="101"/>
      <c r="S21" s="102"/>
      <c r="T21" s="103"/>
      <c r="W21" s="78"/>
      <c r="X21" s="78"/>
    </row>
    <row r="22" spans="2:41" x14ac:dyDescent="0.25">
      <c r="B22" s="104"/>
      <c r="C22" s="105"/>
      <c r="D22" s="64"/>
      <c r="E22" s="64"/>
      <c r="F22" s="64"/>
      <c r="G22" s="64"/>
      <c r="H22" s="64"/>
      <c r="I22" s="64"/>
      <c r="J22" s="64"/>
      <c r="K22" s="64"/>
      <c r="L22" s="64"/>
      <c r="M22" s="64"/>
      <c r="N22" s="64"/>
      <c r="O22" s="65"/>
      <c r="P22" s="64"/>
      <c r="Q22" s="65"/>
      <c r="R22" s="64"/>
      <c r="S22" s="64"/>
      <c r="T22" s="66"/>
      <c r="W22" s="78"/>
      <c r="X22" s="78"/>
    </row>
    <row r="23" spans="2:41" x14ac:dyDescent="0.25">
      <c r="B23" s="106"/>
      <c r="C23" s="107"/>
      <c r="D23" s="69" t="s">
        <v>62</v>
      </c>
      <c r="E23" s="69"/>
      <c r="F23" s="69"/>
      <c r="G23" s="69"/>
      <c r="H23" s="69"/>
      <c r="I23" s="69"/>
      <c r="J23" s="69"/>
      <c r="K23" s="69"/>
      <c r="L23" s="69"/>
      <c r="M23" s="69"/>
      <c r="N23" s="69"/>
      <c r="O23" s="70"/>
      <c r="P23" s="108"/>
      <c r="Q23" s="70"/>
      <c r="R23" s="69"/>
      <c r="S23" s="69"/>
      <c r="T23" s="109"/>
      <c r="W23" s="78"/>
      <c r="X23" s="78"/>
      <c r="AK23" s="110"/>
    </row>
    <row r="24" spans="2:41" x14ac:dyDescent="0.25">
      <c r="B24" s="106" t="s">
        <v>57</v>
      </c>
      <c r="C24" s="107"/>
      <c r="D24" s="69" t="s">
        <v>63</v>
      </c>
      <c r="E24" s="69"/>
      <c r="F24" s="69"/>
      <c r="G24" s="69"/>
      <c r="H24" s="69"/>
      <c r="I24" s="69"/>
      <c r="J24" s="69"/>
      <c r="K24" s="69"/>
      <c r="L24" s="69"/>
      <c r="M24" s="69"/>
      <c r="N24" s="69"/>
      <c r="O24" s="70"/>
      <c r="P24" s="69"/>
      <c r="Q24" s="70"/>
      <c r="R24" s="69"/>
      <c r="S24" s="69"/>
      <c r="T24" s="109"/>
      <c r="W24" s="78"/>
      <c r="X24" s="78"/>
    </row>
    <row r="25" spans="2:41" x14ac:dyDescent="0.25">
      <c r="B25" s="67"/>
      <c r="C25" s="107"/>
      <c r="D25" s="69"/>
      <c r="E25" s="69"/>
      <c r="F25" s="69"/>
      <c r="G25" s="69"/>
      <c r="H25" s="69"/>
      <c r="I25" s="69"/>
      <c r="J25" s="69"/>
      <c r="K25" s="69"/>
      <c r="L25" s="69"/>
      <c r="M25" s="69"/>
      <c r="N25" s="69"/>
      <c r="O25" s="70"/>
      <c r="P25" s="69"/>
      <c r="Q25" s="70"/>
      <c r="R25" s="69"/>
      <c r="S25" s="69"/>
      <c r="T25" s="109"/>
      <c r="W25" s="78"/>
      <c r="X25" s="78"/>
    </row>
    <row r="26" spans="2:41" x14ac:dyDescent="0.25">
      <c r="B26" s="106" t="s">
        <v>58</v>
      </c>
      <c r="C26" s="107"/>
      <c r="D26" s="69" t="s">
        <v>64</v>
      </c>
      <c r="E26" s="69"/>
      <c r="F26" s="69"/>
      <c r="G26" s="69"/>
      <c r="H26" s="69"/>
      <c r="I26" s="69"/>
      <c r="J26" s="69"/>
      <c r="K26" s="69"/>
      <c r="L26" s="69"/>
      <c r="M26" s="69"/>
      <c r="N26" s="69"/>
      <c r="O26" s="70"/>
      <c r="P26" s="69"/>
      <c r="Q26" s="70"/>
      <c r="R26" s="69"/>
      <c r="S26" s="69"/>
      <c r="T26" s="109"/>
      <c r="W26" s="78"/>
      <c r="X26" s="78"/>
    </row>
    <row r="27" spans="2:41" x14ac:dyDescent="0.25">
      <c r="B27" s="67"/>
      <c r="C27" s="107"/>
      <c r="D27" s="69"/>
      <c r="E27" s="69"/>
      <c r="F27" s="69"/>
      <c r="G27" s="69"/>
      <c r="H27" s="69"/>
      <c r="I27" s="69"/>
      <c r="J27" s="69"/>
      <c r="K27" s="69"/>
      <c r="L27" s="69"/>
      <c r="M27" s="69"/>
      <c r="N27" s="69"/>
      <c r="O27" s="70"/>
      <c r="P27" s="69"/>
      <c r="Q27" s="70"/>
      <c r="R27" s="69"/>
      <c r="S27" s="69"/>
      <c r="T27" s="109"/>
      <c r="W27" s="78"/>
      <c r="X27" s="78"/>
    </row>
    <row r="28" spans="2:41" x14ac:dyDescent="0.25">
      <c r="B28" s="67">
        <v>7</v>
      </c>
      <c r="C28" s="107"/>
      <c r="D28" s="69" t="s">
        <v>65</v>
      </c>
      <c r="E28" s="69"/>
      <c r="F28" s="69"/>
      <c r="G28" s="69"/>
      <c r="H28" s="69"/>
      <c r="I28" s="69"/>
      <c r="J28" s="69"/>
      <c r="K28" s="69"/>
      <c r="L28" s="69"/>
      <c r="M28" s="69"/>
      <c r="N28" s="69"/>
      <c r="O28" s="70"/>
      <c r="P28" s="111">
        <v>100</v>
      </c>
      <c r="Q28" s="70"/>
      <c r="R28" s="69"/>
      <c r="S28" s="69"/>
      <c r="T28" s="109"/>
      <c r="W28" s="78"/>
      <c r="X28" s="78"/>
      <c r="AK28" s="112"/>
    </row>
    <row r="29" spans="2:41" x14ac:dyDescent="0.25">
      <c r="B29" s="67">
        <f>+B28+1</f>
        <v>8</v>
      </c>
      <c r="C29" s="107"/>
      <c r="D29" s="113" t="s">
        <v>66</v>
      </c>
      <c r="E29" s="69"/>
      <c r="F29" s="69"/>
      <c r="G29" s="69"/>
      <c r="H29" s="69"/>
      <c r="I29" s="69"/>
      <c r="J29" s="69"/>
      <c r="K29" s="69"/>
      <c r="L29" s="69"/>
      <c r="M29" s="69"/>
      <c r="N29" s="69"/>
      <c r="O29" s="70"/>
      <c r="P29" s="69"/>
      <c r="Q29" s="70"/>
      <c r="R29" s="69"/>
      <c r="S29" s="69"/>
      <c r="T29" s="109"/>
      <c r="W29" s="78"/>
      <c r="X29" s="78"/>
    </row>
    <row r="30" spans="2:41" x14ac:dyDescent="0.25">
      <c r="B30" s="67">
        <f t="shared" ref="B30:B36" si="0">+B29+1</f>
        <v>9</v>
      </c>
      <c r="C30" s="107"/>
      <c r="D30" s="113" t="s">
        <v>87</v>
      </c>
      <c r="E30" s="69"/>
      <c r="F30" s="69"/>
      <c r="G30" s="69"/>
      <c r="H30" s="69"/>
      <c r="I30" s="69"/>
      <c r="J30" s="69"/>
      <c r="K30" s="69"/>
      <c r="L30" s="69"/>
      <c r="M30" s="69"/>
      <c r="N30" s="69"/>
      <c r="O30" s="70"/>
      <c r="P30" s="114">
        <v>6.5</v>
      </c>
      <c r="Q30" s="70"/>
      <c r="R30" s="69"/>
      <c r="S30" s="69"/>
      <c r="T30" s="109"/>
      <c r="W30" s="78"/>
      <c r="X30" s="78"/>
      <c r="AK30" s="115"/>
    </row>
    <row r="31" spans="2:41" x14ac:dyDescent="0.25">
      <c r="B31" s="67">
        <f t="shared" si="0"/>
        <v>10</v>
      </c>
      <c r="C31" s="107"/>
      <c r="D31" s="69" t="s">
        <v>68</v>
      </c>
      <c r="E31" s="69"/>
      <c r="F31" s="69"/>
      <c r="G31" s="69"/>
      <c r="H31" s="69"/>
      <c r="I31" s="69"/>
      <c r="J31" s="69"/>
      <c r="K31" s="69"/>
      <c r="L31" s="69"/>
      <c r="M31" s="69"/>
      <c r="N31" s="69"/>
      <c r="O31" s="70"/>
      <c r="P31" s="116">
        <f>+P28-P30</f>
        <v>93.5</v>
      </c>
      <c r="Q31" s="70"/>
      <c r="R31" s="69"/>
      <c r="S31" s="69"/>
      <c r="T31" s="109"/>
      <c r="W31" s="78"/>
      <c r="X31" s="78"/>
      <c r="AK31" s="117"/>
    </row>
    <row r="32" spans="2:41" x14ac:dyDescent="0.25">
      <c r="B32" s="67">
        <f t="shared" si="0"/>
        <v>11</v>
      </c>
      <c r="C32" s="107"/>
      <c r="D32" s="69" t="s">
        <v>69</v>
      </c>
      <c r="E32" s="69"/>
      <c r="F32" s="69"/>
      <c r="G32" s="69"/>
      <c r="H32" s="69"/>
      <c r="I32" s="69"/>
      <c r="J32" s="69"/>
      <c r="K32" s="69"/>
      <c r="L32" s="69"/>
      <c r="M32" s="69"/>
      <c r="N32" s="69"/>
      <c r="O32" s="70"/>
      <c r="P32" s="116"/>
      <c r="Q32" s="70"/>
      <c r="R32" s="69"/>
      <c r="S32" s="69"/>
      <c r="T32" s="109"/>
      <c r="W32" s="78"/>
      <c r="X32" s="78"/>
      <c r="AK32" s="117"/>
    </row>
    <row r="33" spans="2:37" x14ac:dyDescent="0.25">
      <c r="B33" s="67">
        <f t="shared" si="0"/>
        <v>12</v>
      </c>
      <c r="C33" s="107"/>
      <c r="D33" s="69" t="s">
        <v>70</v>
      </c>
      <c r="E33" s="69"/>
      <c r="F33" s="69"/>
      <c r="G33" s="69"/>
      <c r="H33" s="69"/>
      <c r="I33" s="69"/>
      <c r="J33" s="69"/>
      <c r="K33" s="69"/>
      <c r="L33" s="69"/>
      <c r="M33" s="69"/>
      <c r="N33" s="69"/>
      <c r="O33" s="70"/>
      <c r="P33" s="114">
        <f>ROUND(P31*0.35,3)</f>
        <v>32.725000000000001</v>
      </c>
      <c r="Q33" s="70"/>
      <c r="R33" s="69"/>
      <c r="S33" s="69"/>
      <c r="T33" s="109"/>
      <c r="W33" s="78"/>
      <c r="X33" s="78"/>
      <c r="AK33" s="115"/>
    </row>
    <row r="34" spans="2:37" x14ac:dyDescent="0.25">
      <c r="B34" s="67">
        <f t="shared" si="0"/>
        <v>13</v>
      </c>
      <c r="C34" s="84"/>
      <c r="D34" s="69" t="s">
        <v>71</v>
      </c>
      <c r="E34" s="69"/>
      <c r="F34" s="69"/>
      <c r="G34" s="69"/>
      <c r="H34" s="69"/>
      <c r="I34" s="69"/>
      <c r="J34" s="69"/>
      <c r="K34" s="69"/>
      <c r="L34" s="69"/>
      <c r="M34" s="69"/>
      <c r="N34" s="69"/>
      <c r="O34" s="70"/>
      <c r="P34" s="116">
        <f>+P31-P33</f>
        <v>60.774999999999999</v>
      </c>
      <c r="Q34" s="70"/>
      <c r="R34" s="69"/>
      <c r="S34" s="69"/>
      <c r="T34" s="109"/>
      <c r="W34" s="78"/>
      <c r="AK34" s="117"/>
    </row>
    <row r="35" spans="2:37" x14ac:dyDescent="0.25">
      <c r="B35" s="67">
        <f t="shared" si="0"/>
        <v>14</v>
      </c>
      <c r="C35" s="84"/>
      <c r="D35" s="69" t="s">
        <v>72</v>
      </c>
      <c r="E35" s="69"/>
      <c r="F35" s="69"/>
      <c r="G35" s="69"/>
      <c r="H35" s="69"/>
      <c r="I35" s="69"/>
      <c r="J35" s="69"/>
      <c r="K35" s="69"/>
      <c r="L35" s="69"/>
      <c r="M35" s="69"/>
      <c r="N35" s="69"/>
      <c r="O35" s="70"/>
      <c r="P35" s="116"/>
      <c r="Q35" s="70"/>
      <c r="R35" s="69"/>
      <c r="S35" s="69"/>
      <c r="T35" s="109"/>
      <c r="W35" s="78"/>
      <c r="AK35" s="117"/>
    </row>
    <row r="36" spans="2:37" x14ac:dyDescent="0.25">
      <c r="B36" s="67">
        <f t="shared" si="0"/>
        <v>15</v>
      </c>
      <c r="C36" s="84"/>
      <c r="D36" s="118" t="s">
        <v>73</v>
      </c>
      <c r="E36" s="69"/>
      <c r="F36" s="69"/>
      <c r="G36" s="69"/>
      <c r="H36" s="69"/>
      <c r="I36" s="69"/>
      <c r="J36" s="69"/>
      <c r="K36" s="69"/>
      <c r="L36" s="69"/>
      <c r="M36" s="69"/>
      <c r="N36" s="69"/>
      <c r="O36" s="70"/>
      <c r="P36" s="119">
        <f>100/P34</f>
        <v>1.6454134101192925</v>
      </c>
      <c r="Q36" s="70"/>
      <c r="R36" s="69"/>
      <c r="S36" s="69"/>
      <c r="T36" s="109"/>
      <c r="W36" s="78"/>
      <c r="AK36" s="120"/>
    </row>
    <row r="37" spans="2:37" ht="13.8" thickBot="1" x14ac:dyDescent="0.3">
      <c r="B37" s="99"/>
      <c r="C37" s="121"/>
      <c r="D37" s="101"/>
      <c r="E37" s="101"/>
      <c r="F37" s="101"/>
      <c r="G37" s="101"/>
      <c r="H37" s="101"/>
      <c r="I37" s="101"/>
      <c r="J37" s="101"/>
      <c r="K37" s="101"/>
      <c r="L37" s="101"/>
      <c r="M37" s="101"/>
      <c r="N37" s="101"/>
      <c r="O37" s="102"/>
      <c r="P37" s="122"/>
      <c r="Q37" s="102"/>
      <c r="R37" s="101"/>
      <c r="S37" s="101"/>
      <c r="T37" s="103"/>
      <c r="W37" s="78"/>
      <c r="AK37" s="117"/>
    </row>
    <row r="40" spans="2:37" x14ac:dyDescent="0.25">
      <c r="D40" s="30" t="s">
        <v>74</v>
      </c>
    </row>
    <row r="63" spans="4:4" x14ac:dyDescent="0.25">
      <c r="D63" s="123" t="s">
        <v>84</v>
      </c>
    </row>
    <row r="65" spans="4:8" x14ac:dyDescent="0.25">
      <c r="D65" s="113" t="s">
        <v>85</v>
      </c>
      <c r="E65" s="69"/>
      <c r="F65" s="69"/>
      <c r="G65" s="69"/>
      <c r="H65" s="69"/>
    </row>
    <row r="66" spans="4:8" x14ac:dyDescent="0.25">
      <c r="D66" s="113"/>
      <c r="E66" s="69"/>
      <c r="F66" s="69"/>
      <c r="G66" s="69"/>
      <c r="H66" s="69"/>
    </row>
  </sheetData>
  <mergeCells count="4">
    <mergeCell ref="B4:T4"/>
    <mergeCell ref="B5:T5"/>
    <mergeCell ref="B6:T6"/>
    <mergeCell ref="B8:T8"/>
  </mergeCells>
  <printOptions horizontalCentered="1"/>
  <pageMargins left="0" right="0" top="0.5" bottom="0.5" header="0" footer="0"/>
  <pageSetup scale="9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Summary</vt:lpstr>
      <vt:lpstr>ES-OSS Allocation</vt:lpstr>
      <vt:lpstr>May 2015</vt:lpstr>
      <vt:lpstr>June 2015</vt:lpstr>
      <vt:lpstr>July 2015</vt:lpstr>
      <vt:lpstr>August 2015</vt:lpstr>
      <vt:lpstr>September 2015</vt:lpstr>
      <vt:lpstr>October 2015</vt:lpstr>
      <vt:lpstr>November 2015</vt:lpstr>
      <vt:lpstr>December 2015</vt:lpstr>
      <vt:lpstr>January 2016</vt:lpstr>
      <vt:lpstr>February 2016</vt:lpstr>
      <vt:lpstr>March 2016</vt:lpstr>
      <vt:lpstr>July 2016</vt:lpstr>
      <vt:lpstr>August 2016</vt:lpstr>
      <vt:lpstr>September 2016</vt:lpstr>
      <vt:lpstr>October 2016</vt:lpstr>
      <vt:lpstr>November 2016</vt:lpstr>
      <vt:lpstr>December 2016</vt:lpstr>
      <vt:lpstr>January 2017</vt:lpstr>
      <vt:lpstr>February 2017</vt:lpstr>
      <vt:lpstr>March 2017</vt:lpstr>
      <vt:lpstr>April 2017</vt:lpstr>
      <vt:lpstr>'April 2017'!Print_Area</vt:lpstr>
      <vt:lpstr>'August 2015'!Print_Area</vt:lpstr>
      <vt:lpstr>'August 2016'!Print_Area</vt:lpstr>
      <vt:lpstr>'December 2015'!Print_Area</vt:lpstr>
      <vt:lpstr>'December 2016'!Print_Area</vt:lpstr>
      <vt:lpstr>'February 2016'!Print_Area</vt:lpstr>
      <vt:lpstr>'February 2017'!Print_Area</vt:lpstr>
      <vt:lpstr>'January 2016'!Print_Area</vt:lpstr>
      <vt:lpstr>'January 2017'!Print_Area</vt:lpstr>
      <vt:lpstr>'July 2015'!Print_Area</vt:lpstr>
      <vt:lpstr>'July 2016'!Print_Area</vt:lpstr>
      <vt:lpstr>'June 2015'!Print_Area</vt:lpstr>
      <vt:lpstr>'March 2016'!Print_Area</vt:lpstr>
      <vt:lpstr>'March 2017'!Print_Area</vt:lpstr>
      <vt:lpstr>'May 2015'!Print_Area</vt:lpstr>
      <vt:lpstr>'November 2015'!Print_Area</vt:lpstr>
      <vt:lpstr>'November 2016'!Print_Area</vt:lpstr>
      <vt:lpstr>'October 2015'!Print_Area</vt:lpstr>
      <vt:lpstr>'October 2016'!Print_Area</vt:lpstr>
      <vt:lpstr>'September 2015'!Print_Area</vt:lpstr>
      <vt:lpstr>'September 2016'!Print_Area</vt:lpstr>
    </vt:vector>
  </TitlesOfParts>
  <Company>American Electric Power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AEP</dc:creator>
  <cp:lastModifiedBy>AEP</cp:lastModifiedBy>
  <dcterms:created xsi:type="dcterms:W3CDTF">2017-09-27T16:44:12Z</dcterms:created>
  <dcterms:modified xsi:type="dcterms:W3CDTF">2017-09-28T19:27:48Z</dcterms:modified>
</cp:coreProperties>
</file>