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7 CASES\1732 Duke Energy Kentucky\"/>
    </mc:Choice>
  </mc:AlternateContent>
  <bookViews>
    <workbookView xWindow="0" yWindow="0" windowWidth="19200" windowHeight="7455" activeTab="1"/>
  </bookViews>
  <sheets>
    <sheet name="Sheet1" sheetId="1" r:id="rId1"/>
    <sheet name="Sheet2" sheetId="2" r:id="rId2"/>
  </sheets>
  <definedNames>
    <definedName name="_xlnm.Print_Area" localSheetId="1">Sheet2!$A$1:$Q$27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2" l="1"/>
  <c r="Q21" i="2"/>
  <c r="M21" i="2"/>
  <c r="X21" i="2"/>
  <c r="V23" i="2"/>
  <c r="M20" i="2"/>
  <c r="X20" i="2" s="1"/>
  <c r="M19" i="2"/>
  <c r="X19" i="2" s="1"/>
  <c r="M18" i="2"/>
  <c r="X18" i="2" s="1"/>
  <c r="M17" i="2"/>
  <c r="M16" i="2"/>
  <c r="X16" i="2" s="1"/>
  <c r="M15" i="2"/>
  <c r="X15" i="2" s="1"/>
  <c r="M14" i="2"/>
  <c r="X14" i="2" s="1"/>
  <c r="M13" i="2"/>
  <c r="X13" i="2" s="1"/>
  <c r="M12" i="2"/>
  <c r="X12" i="2" s="1"/>
  <c r="M11" i="2"/>
  <c r="L20" i="2"/>
  <c r="L19" i="2"/>
  <c r="L18" i="2"/>
  <c r="L17" i="2"/>
  <c r="L16" i="2"/>
  <c r="L15" i="2"/>
  <c r="L14" i="2"/>
  <c r="L13" i="2"/>
  <c r="L12" i="2"/>
  <c r="L11" i="2"/>
  <c r="K20" i="2"/>
  <c r="K19" i="2"/>
  <c r="K18" i="2"/>
  <c r="K17" i="2"/>
  <c r="K16" i="2"/>
  <c r="K15" i="2"/>
  <c r="K14" i="2"/>
  <c r="K13" i="2"/>
  <c r="K12" i="2"/>
  <c r="K11" i="2"/>
  <c r="I20" i="2"/>
  <c r="I19" i="2"/>
  <c r="I18" i="2"/>
  <c r="I17" i="2"/>
  <c r="I16" i="2"/>
  <c r="I15" i="2"/>
  <c r="I14" i="2"/>
  <c r="I13" i="2"/>
  <c r="I12" i="2"/>
  <c r="I11" i="2"/>
  <c r="H20" i="2"/>
  <c r="H19" i="2"/>
  <c r="H18" i="2"/>
  <c r="H17" i="2"/>
  <c r="H16" i="2"/>
  <c r="H15" i="2"/>
  <c r="H14" i="2"/>
  <c r="H13" i="2"/>
  <c r="H12" i="2"/>
  <c r="H11" i="2"/>
  <c r="G20" i="2"/>
  <c r="G19" i="2"/>
  <c r="G18" i="2"/>
  <c r="G17" i="2"/>
  <c r="G16" i="2"/>
  <c r="G15" i="2"/>
  <c r="G14" i="2"/>
  <c r="G13" i="2"/>
  <c r="G12" i="2"/>
  <c r="G11" i="2"/>
  <c r="E20" i="2"/>
  <c r="W20" i="2" s="1"/>
  <c r="E19" i="2"/>
  <c r="W19" i="2" s="1"/>
  <c r="E18" i="2"/>
  <c r="W18" i="2" s="1"/>
  <c r="E17" i="2"/>
  <c r="W17" i="2" s="1"/>
  <c r="E16" i="2"/>
  <c r="W16" i="2" s="1"/>
  <c r="E15" i="2"/>
  <c r="W15" i="2" s="1"/>
  <c r="E14" i="2"/>
  <c r="W14" i="2" s="1"/>
  <c r="E13" i="2"/>
  <c r="W13" i="2" s="1"/>
  <c r="E12" i="2"/>
  <c r="W12" i="2" s="1"/>
  <c r="E11" i="2"/>
  <c r="D20" i="2"/>
  <c r="D19" i="2"/>
  <c r="D18" i="2"/>
  <c r="D17" i="2"/>
  <c r="D16" i="2"/>
  <c r="D15" i="2"/>
  <c r="D14" i="2"/>
  <c r="D13" i="2"/>
  <c r="D12" i="2"/>
  <c r="D11" i="2"/>
  <c r="N37" i="1"/>
  <c r="M37" i="1"/>
  <c r="L37" i="1"/>
  <c r="J37" i="1"/>
  <c r="I37" i="1"/>
  <c r="H37" i="1"/>
  <c r="F37" i="1"/>
  <c r="E37" i="1"/>
  <c r="D37" i="1"/>
  <c r="N35" i="1"/>
  <c r="M35" i="1"/>
  <c r="L35" i="1"/>
  <c r="J35" i="1"/>
  <c r="I35" i="1"/>
  <c r="H35" i="1"/>
  <c r="F35" i="1"/>
  <c r="E35" i="1"/>
  <c r="D35" i="1"/>
  <c r="N25" i="1"/>
  <c r="M25" i="1"/>
  <c r="L25" i="1"/>
  <c r="J25" i="1"/>
  <c r="I25" i="1"/>
  <c r="H25" i="1"/>
  <c r="F25" i="1"/>
  <c r="E25" i="1"/>
  <c r="D25" i="1"/>
  <c r="C20" i="2"/>
  <c r="C19" i="2"/>
  <c r="C18" i="2"/>
  <c r="C17" i="2"/>
  <c r="C16" i="2"/>
  <c r="C15" i="2"/>
  <c r="C14" i="2"/>
  <c r="C13" i="2"/>
  <c r="C12" i="2"/>
  <c r="C11" i="2"/>
  <c r="M34" i="1"/>
  <c r="L34" i="1"/>
  <c r="M33" i="1"/>
  <c r="M32" i="1"/>
  <c r="L32" i="1"/>
  <c r="M31" i="1"/>
  <c r="M30" i="1"/>
  <c r="L30" i="1"/>
  <c r="M29" i="1"/>
  <c r="M28" i="1"/>
  <c r="L28" i="1"/>
  <c r="N27" i="1"/>
  <c r="M27" i="1"/>
  <c r="L27" i="1"/>
  <c r="M23" i="1"/>
  <c r="L23" i="1"/>
  <c r="M22" i="1"/>
  <c r="L22" i="1"/>
  <c r="M21" i="1"/>
  <c r="L21" i="1"/>
  <c r="N20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N5" i="1"/>
  <c r="M5" i="1"/>
  <c r="L5" i="1"/>
  <c r="H34" i="1"/>
  <c r="H33" i="1"/>
  <c r="J33" i="1" s="1"/>
  <c r="N33" i="1" s="1"/>
  <c r="H32" i="1"/>
  <c r="J32" i="1" s="1"/>
  <c r="H31" i="1"/>
  <c r="L31" i="1" s="1"/>
  <c r="H30" i="1"/>
  <c r="J30" i="1" s="1"/>
  <c r="N30" i="1" s="1"/>
  <c r="H29" i="1"/>
  <c r="J29" i="1" s="1"/>
  <c r="N29" i="1" s="1"/>
  <c r="H28" i="1"/>
  <c r="J28" i="1" s="1"/>
  <c r="H27" i="1"/>
  <c r="J34" i="1"/>
  <c r="N34" i="1" s="1"/>
  <c r="J31" i="1"/>
  <c r="N31" i="1" s="1"/>
  <c r="J27" i="1"/>
  <c r="J23" i="1"/>
  <c r="N23" i="1" s="1"/>
  <c r="J22" i="1"/>
  <c r="N22" i="1" s="1"/>
  <c r="J21" i="1"/>
  <c r="J20" i="1"/>
  <c r="J19" i="1"/>
  <c r="N19" i="1" s="1"/>
  <c r="J18" i="1"/>
  <c r="J17" i="1"/>
  <c r="J16" i="1"/>
  <c r="N16" i="1" s="1"/>
  <c r="J15" i="1"/>
  <c r="N15" i="1" s="1"/>
  <c r="J14" i="1"/>
  <c r="N14" i="1" s="1"/>
  <c r="J13" i="1"/>
  <c r="J12" i="1"/>
  <c r="N12" i="1" s="1"/>
  <c r="J11" i="1"/>
  <c r="N11" i="1" s="1"/>
  <c r="J10" i="1"/>
  <c r="N10" i="1" s="1"/>
  <c r="J9" i="1"/>
  <c r="J8" i="1"/>
  <c r="N8" i="1" s="1"/>
  <c r="J7" i="1"/>
  <c r="N7" i="1" s="1"/>
  <c r="J6" i="1"/>
  <c r="N6" i="1" s="1"/>
  <c r="J5" i="1"/>
  <c r="F34" i="1"/>
  <c r="F33" i="1"/>
  <c r="F32" i="1"/>
  <c r="N32" i="1" s="1"/>
  <c r="F31" i="1"/>
  <c r="F30" i="1"/>
  <c r="F29" i="1"/>
  <c r="F28" i="1"/>
  <c r="N28" i="1" s="1"/>
  <c r="F27" i="1"/>
  <c r="F23" i="1"/>
  <c r="F22" i="1"/>
  <c r="F21" i="1"/>
  <c r="N21" i="1" s="1"/>
  <c r="F20" i="1"/>
  <c r="F19" i="1"/>
  <c r="F18" i="1"/>
  <c r="F17" i="1"/>
  <c r="N17" i="1" s="1"/>
  <c r="F16" i="1"/>
  <c r="F15" i="1"/>
  <c r="F14" i="1"/>
  <c r="F13" i="1"/>
  <c r="N13" i="1" s="1"/>
  <c r="F12" i="1"/>
  <c r="F11" i="1"/>
  <c r="F10" i="1"/>
  <c r="F9" i="1"/>
  <c r="N9" i="1" s="1"/>
  <c r="F8" i="1"/>
  <c r="F7" i="1"/>
  <c r="F6" i="1"/>
  <c r="F5" i="1"/>
  <c r="D23" i="2" l="1"/>
  <c r="O15" i="2"/>
  <c r="O19" i="2"/>
  <c r="Q20" i="2"/>
  <c r="I23" i="2"/>
  <c r="E23" i="2"/>
  <c r="W23" i="2" s="1"/>
  <c r="G23" i="2"/>
  <c r="H23" i="2"/>
  <c r="K23" i="2"/>
  <c r="L23" i="2"/>
  <c r="M23" i="2"/>
  <c r="C23" i="2"/>
  <c r="O12" i="2"/>
  <c r="O16" i="2"/>
  <c r="O20" i="2"/>
  <c r="Q12" i="2"/>
  <c r="W11" i="2"/>
  <c r="Q13" i="2"/>
  <c r="Q17" i="2"/>
  <c r="Q16" i="2"/>
  <c r="O13" i="2"/>
  <c r="O17" i="2"/>
  <c r="O14" i="2"/>
  <c r="O18" i="2"/>
  <c r="Q14" i="2"/>
  <c r="Q18" i="2"/>
  <c r="O11" i="2"/>
  <c r="X17" i="2"/>
  <c r="Q11" i="2"/>
  <c r="Q15" i="2"/>
  <c r="Q19" i="2"/>
  <c r="X11" i="2"/>
  <c r="L29" i="1"/>
  <c r="L33" i="1"/>
  <c r="N18" i="1"/>
  <c r="Q23" i="2" l="1"/>
  <c r="T18" i="2" s="1"/>
  <c r="O23" i="2"/>
  <c r="X23" i="2"/>
  <c r="T20" i="2" l="1"/>
  <c r="T15" i="2"/>
  <c r="T16" i="2"/>
  <c r="T14" i="2"/>
  <c r="T17" i="2"/>
  <c r="T13" i="2"/>
  <c r="T11" i="2"/>
  <c r="T19" i="2"/>
  <c r="T23" i="2"/>
  <c r="T21" i="2"/>
  <c r="T12" i="2"/>
</calcChain>
</file>

<file path=xl/sharedStrings.xml><?xml version="1.0" encoding="utf-8"?>
<sst xmlns="http://schemas.openxmlformats.org/spreadsheetml/2006/main" count="109" uniqueCount="60">
  <si>
    <t>RS</t>
  </si>
  <si>
    <t>DS</t>
  </si>
  <si>
    <t>DT-PRI</t>
  </si>
  <si>
    <t>DT-SEC</t>
  </si>
  <si>
    <t>EH</t>
  </si>
  <si>
    <t>SP</t>
  </si>
  <si>
    <t>GSFL</t>
  </si>
  <si>
    <t>DP</t>
  </si>
  <si>
    <t>TT</t>
  </si>
  <si>
    <t>DT-RTP PRI</t>
  </si>
  <si>
    <t>DT-RTP SEC</t>
  </si>
  <si>
    <t>DS-RTP</t>
  </si>
  <si>
    <t>TT-RTP</t>
  </si>
  <si>
    <t>SL</t>
  </si>
  <si>
    <t>TL</t>
  </si>
  <si>
    <t>UOLS</t>
  </si>
  <si>
    <t>NSU</t>
  </si>
  <si>
    <t>SC</t>
  </si>
  <si>
    <t>SE</t>
  </si>
  <si>
    <t>ID01</t>
  </si>
  <si>
    <t>IS</t>
  </si>
  <si>
    <t>INTERDEPARTMENTAL</t>
  </si>
  <si>
    <t>PJM AND TRANSMISSION</t>
  </si>
  <si>
    <t>BAD CHECK CHARGES</t>
  </si>
  <si>
    <t>RECONNECTION CHGS</t>
  </si>
  <si>
    <t>POLE AND LINE ATTACHMENTS</t>
  </si>
  <si>
    <t>RENTS</t>
  </si>
  <si>
    <t>WS</t>
  </si>
  <si>
    <t xml:space="preserve">SPECIAL CONTRACTS </t>
  </si>
  <si>
    <t>OTHER MISC</t>
  </si>
  <si>
    <t>CURRENT REVENUES</t>
  </si>
  <si>
    <t>TOTAL</t>
  </si>
  <si>
    <t>RIDERS</t>
  </si>
  <si>
    <t>BASE</t>
  </si>
  <si>
    <t>PROPOSED REVENUES</t>
  </si>
  <si>
    <t>PROPOSED INCREASE</t>
  </si>
  <si>
    <t>LIGHTING</t>
  </si>
  <si>
    <t>OTHER-WATER PUMPING</t>
  </si>
  <si>
    <t>X</t>
  </si>
  <si>
    <t>SUBTOTAL OTHER REV</t>
  </si>
  <si>
    <t>TOTAL REV</t>
  </si>
  <si>
    <t>SUBTOTAL RATE REV</t>
  </si>
  <si>
    <t>TOTAL RATE REVENUE</t>
  </si>
  <si>
    <t>PERCENT INCREASE</t>
  </si>
  <si>
    <t>INCREASE</t>
  </si>
  <si>
    <t>JEZ-2</t>
  </si>
  <si>
    <t>PCT INCR</t>
  </si>
  <si>
    <t>ROR @</t>
  </si>
  <si>
    <t>PRESENT</t>
  </si>
  <si>
    <t>PCT OF</t>
  </si>
  <si>
    <t>AVG</t>
  </si>
  <si>
    <t>RATE</t>
  </si>
  <si>
    <t>DUKE ENERGY KENTUCKY, INC.</t>
  </si>
  <si>
    <t>Proposed Class Revenue Increases Per Company Revenue Proof</t>
  </si>
  <si>
    <t>(Filing Schedule Series M)</t>
  </si>
  <si>
    <t>CURRENT REVENUES 1/</t>
  </si>
  <si>
    <t>1/  Per Filing Schedule M-2.2, pages 2 through 20.  Base revenues include fuel revenues consistent with Ziolkowski cost of service study.</t>
  </si>
  <si>
    <t>PROPOSED REVENUES 2/</t>
  </si>
  <si>
    <t>2/  Per Filing Schedule M-2.3, pages 2 through 20.  Base revenues include fuel revenues consistent with Ziolkowski cost of service study.</t>
  </si>
  <si>
    <t>Schedule GAW-5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</si>
</sst>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10" fontId="0" fillId="0" borderId="0" xfId="1" applyNumberFormat="1" applyFont="1"/>
    <xf numFmtId="0" fontId="0" fillId="0" borderId="0" xfId="0" applyBorder="1" applyAlignment="1">
      <alignment horizontal="center"/>
    </xf>
    <xf numFmtId="9" fontId="0" fillId="0" borderId="0" xfId="1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9" fontId="0" fillId="0" borderId="1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workbookViewId="0">
      <selection activeCell="A26" sqref="A26"/>
    </sheetView>
  </sheetViews>
  <sheetFormatPr defaultRowHeight="15" x14ac:dyDescent="0.25"/>
  <cols>
    <col min="2" max="2" width="10.85546875" bestFit="1" customWidth="1"/>
    <col min="3" max="3" width="28.28515625" bestFit="1" customWidth="1"/>
    <col min="4" max="4" width="11.140625" bestFit="1" customWidth="1"/>
    <col min="5" max="5" width="10.140625" style="1" bestFit="1" customWidth="1"/>
    <col min="6" max="6" width="11.140625" bestFit="1" customWidth="1"/>
    <col min="8" max="8" width="11.140625" style="1" bestFit="1" customWidth="1"/>
    <col min="9" max="9" width="10.140625" bestFit="1" customWidth="1"/>
    <col min="10" max="10" width="11.140625" bestFit="1" customWidth="1"/>
    <col min="12" max="12" width="10.140625" bestFit="1" customWidth="1"/>
    <col min="14" max="14" width="10.140625" bestFit="1" customWidth="1"/>
  </cols>
  <sheetData>
    <row r="2" spans="1:14" x14ac:dyDescent="0.25">
      <c r="D2" s="11" t="s">
        <v>30</v>
      </c>
      <c r="E2" s="11"/>
      <c r="F2" s="11"/>
      <c r="H2" s="11" t="s">
        <v>34</v>
      </c>
      <c r="I2" s="11"/>
      <c r="J2" s="11"/>
      <c r="L2" s="11" t="s">
        <v>35</v>
      </c>
      <c r="M2" s="11"/>
      <c r="N2" s="11"/>
    </row>
    <row r="3" spans="1:14" x14ac:dyDescent="0.25">
      <c r="D3" t="s">
        <v>31</v>
      </c>
      <c r="E3" s="1" t="s">
        <v>32</v>
      </c>
      <c r="F3" t="s">
        <v>33</v>
      </c>
      <c r="H3" s="1" t="s">
        <v>31</v>
      </c>
      <c r="I3" s="1" t="s">
        <v>32</v>
      </c>
      <c r="J3" t="s">
        <v>33</v>
      </c>
      <c r="L3" s="1" t="s">
        <v>31</v>
      </c>
      <c r="M3" s="1" t="s">
        <v>32</v>
      </c>
      <c r="N3" t="s">
        <v>33</v>
      </c>
    </row>
    <row r="5" spans="1:14" x14ac:dyDescent="0.25">
      <c r="A5" t="s">
        <v>38</v>
      </c>
      <c r="B5" t="s">
        <v>0</v>
      </c>
      <c r="D5" s="1">
        <v>131689037</v>
      </c>
      <c r="E5" s="1">
        <v>11298019</v>
      </c>
      <c r="F5" s="1">
        <f>D5-E5</f>
        <v>120391018</v>
      </c>
      <c r="H5" s="1">
        <v>154544306</v>
      </c>
      <c r="I5" s="1">
        <v>11298019</v>
      </c>
      <c r="J5" s="1">
        <f>H5-I5</f>
        <v>143246287</v>
      </c>
      <c r="L5" s="1">
        <f>H5-D5</f>
        <v>22855269</v>
      </c>
      <c r="M5" s="1">
        <f>I5-E5</f>
        <v>0</v>
      </c>
      <c r="N5" s="1">
        <f>J5-F5</f>
        <v>22855269</v>
      </c>
    </row>
    <row r="6" spans="1:14" x14ac:dyDescent="0.25">
      <c r="A6" t="s">
        <v>38</v>
      </c>
      <c r="B6" t="s">
        <v>1</v>
      </c>
      <c r="D6" s="1">
        <v>92330927</v>
      </c>
      <c r="E6" s="1">
        <v>2389064</v>
      </c>
      <c r="F6" s="1">
        <f t="shared" ref="F6:F34" si="0">D6-E6</f>
        <v>89941863</v>
      </c>
      <c r="H6" s="1">
        <v>105529716</v>
      </c>
      <c r="I6" s="1">
        <v>2389064</v>
      </c>
      <c r="J6" s="1">
        <f t="shared" ref="J6:J34" si="1">H6-I6</f>
        <v>103140652</v>
      </c>
      <c r="L6" s="1">
        <f t="shared" ref="L6:L34" si="2">H6-D6</f>
        <v>13198789</v>
      </c>
      <c r="M6" s="1">
        <f t="shared" ref="M6:M34" si="3">I6-E6</f>
        <v>0</v>
      </c>
      <c r="N6" s="1">
        <f t="shared" ref="N6:N34" si="4">J6-F6</f>
        <v>13198789</v>
      </c>
    </row>
    <row r="7" spans="1:14" x14ac:dyDescent="0.25">
      <c r="A7" t="s">
        <v>38</v>
      </c>
      <c r="B7" t="s">
        <v>2</v>
      </c>
      <c r="D7" s="1">
        <v>31781792</v>
      </c>
      <c r="E7" s="1">
        <v>1059707</v>
      </c>
      <c r="F7" s="1">
        <f t="shared" si="0"/>
        <v>30722085</v>
      </c>
      <c r="H7" s="1">
        <v>35822785</v>
      </c>
      <c r="I7" s="1">
        <v>1059707</v>
      </c>
      <c r="J7" s="1">
        <f t="shared" si="1"/>
        <v>34763078</v>
      </c>
      <c r="L7" s="1">
        <f t="shared" si="2"/>
        <v>4040993</v>
      </c>
      <c r="M7" s="1">
        <f t="shared" si="3"/>
        <v>0</v>
      </c>
      <c r="N7" s="1">
        <f t="shared" si="4"/>
        <v>4040993</v>
      </c>
    </row>
    <row r="8" spans="1:14" x14ac:dyDescent="0.25">
      <c r="A8" t="s">
        <v>38</v>
      </c>
      <c r="B8" t="s">
        <v>3</v>
      </c>
      <c r="D8" s="1">
        <v>47238249</v>
      </c>
      <c r="E8" s="1">
        <v>1469035</v>
      </c>
      <c r="F8" s="1">
        <f t="shared" si="0"/>
        <v>45769214</v>
      </c>
      <c r="H8" s="1">
        <v>53713265</v>
      </c>
      <c r="I8" s="1">
        <v>1469035</v>
      </c>
      <c r="J8" s="1">
        <f t="shared" si="1"/>
        <v>52244230</v>
      </c>
      <c r="L8" s="1">
        <f t="shared" si="2"/>
        <v>6475016</v>
      </c>
      <c r="M8" s="1">
        <f t="shared" si="3"/>
        <v>0</v>
      </c>
      <c r="N8" s="1">
        <f t="shared" si="4"/>
        <v>6475016</v>
      </c>
    </row>
    <row r="9" spans="1:14" x14ac:dyDescent="0.25">
      <c r="A9" t="s">
        <v>38</v>
      </c>
      <c r="B9" t="s">
        <v>4</v>
      </c>
      <c r="D9" s="1">
        <v>644536</v>
      </c>
      <c r="E9" s="1">
        <v>20908</v>
      </c>
      <c r="F9" s="1">
        <f t="shared" si="0"/>
        <v>623628</v>
      </c>
      <c r="H9" s="1">
        <v>736244</v>
      </c>
      <c r="I9" s="1">
        <v>20908</v>
      </c>
      <c r="J9" s="1">
        <f t="shared" si="1"/>
        <v>715336</v>
      </c>
      <c r="L9" s="1">
        <f t="shared" si="2"/>
        <v>91708</v>
      </c>
      <c r="M9" s="1">
        <f t="shared" si="3"/>
        <v>0</v>
      </c>
      <c r="N9" s="1">
        <f t="shared" si="4"/>
        <v>91708</v>
      </c>
    </row>
    <row r="10" spans="1:14" x14ac:dyDescent="0.25">
      <c r="A10" t="s">
        <v>38</v>
      </c>
      <c r="B10" t="s">
        <v>5</v>
      </c>
      <c r="D10" s="1">
        <v>29301</v>
      </c>
      <c r="E10" s="1">
        <v>571</v>
      </c>
      <c r="F10" s="1">
        <f t="shared" si="0"/>
        <v>28730</v>
      </c>
      <c r="H10" s="1">
        <v>32644</v>
      </c>
      <c r="I10" s="1">
        <v>571</v>
      </c>
      <c r="J10" s="1">
        <f t="shared" si="1"/>
        <v>32073</v>
      </c>
      <c r="L10" s="1">
        <f t="shared" si="2"/>
        <v>3343</v>
      </c>
      <c r="M10" s="1">
        <f t="shared" si="3"/>
        <v>0</v>
      </c>
      <c r="N10" s="1">
        <f t="shared" si="4"/>
        <v>3343</v>
      </c>
    </row>
    <row r="11" spans="1:14" x14ac:dyDescent="0.25">
      <c r="A11" t="s">
        <v>38</v>
      </c>
      <c r="B11" t="s">
        <v>6</v>
      </c>
      <c r="D11" s="1">
        <v>603277</v>
      </c>
      <c r="E11" s="1">
        <v>13280</v>
      </c>
      <c r="F11" s="1">
        <f t="shared" si="0"/>
        <v>589997</v>
      </c>
      <c r="H11" s="1">
        <v>690045</v>
      </c>
      <c r="I11" s="1">
        <v>13280</v>
      </c>
      <c r="J11" s="1">
        <f t="shared" si="1"/>
        <v>676765</v>
      </c>
      <c r="L11" s="1">
        <f t="shared" si="2"/>
        <v>86768</v>
      </c>
      <c r="M11" s="1">
        <f t="shared" si="3"/>
        <v>0</v>
      </c>
      <c r="N11" s="1">
        <f t="shared" si="4"/>
        <v>86768</v>
      </c>
    </row>
    <row r="12" spans="1:14" x14ac:dyDescent="0.25">
      <c r="A12" t="s">
        <v>38</v>
      </c>
      <c r="B12" t="s">
        <v>7</v>
      </c>
      <c r="D12" s="1">
        <v>954503</v>
      </c>
      <c r="E12" s="1">
        <v>27757</v>
      </c>
      <c r="F12" s="1">
        <f t="shared" si="0"/>
        <v>926746</v>
      </c>
      <c r="H12" s="1">
        <v>1122170</v>
      </c>
      <c r="I12" s="1">
        <v>27757</v>
      </c>
      <c r="J12" s="1">
        <f t="shared" si="1"/>
        <v>1094413</v>
      </c>
      <c r="L12" s="1">
        <f t="shared" si="2"/>
        <v>167667</v>
      </c>
      <c r="M12" s="1">
        <f t="shared" si="3"/>
        <v>0</v>
      </c>
      <c r="N12" s="1">
        <f t="shared" si="4"/>
        <v>167667</v>
      </c>
    </row>
    <row r="13" spans="1:14" x14ac:dyDescent="0.25">
      <c r="A13" t="s">
        <v>38</v>
      </c>
      <c r="B13" t="s">
        <v>8</v>
      </c>
      <c r="D13" s="1">
        <v>12738415</v>
      </c>
      <c r="E13" s="1">
        <v>-59173</v>
      </c>
      <c r="F13" s="1">
        <f t="shared" si="0"/>
        <v>12797588</v>
      </c>
      <c r="H13" s="1">
        <v>14154834</v>
      </c>
      <c r="I13" s="1">
        <v>-59173</v>
      </c>
      <c r="J13" s="1">
        <f t="shared" si="1"/>
        <v>14214007</v>
      </c>
      <c r="L13" s="1">
        <f t="shared" si="2"/>
        <v>1416419</v>
      </c>
      <c r="M13" s="1">
        <f t="shared" si="3"/>
        <v>0</v>
      </c>
      <c r="N13" s="1">
        <f t="shared" si="4"/>
        <v>1416419</v>
      </c>
    </row>
    <row r="14" spans="1:14" x14ac:dyDescent="0.25">
      <c r="A14" t="s">
        <v>38</v>
      </c>
      <c r="B14" t="s">
        <v>9</v>
      </c>
      <c r="D14" s="1">
        <v>0</v>
      </c>
      <c r="F14" s="1">
        <f t="shared" si="0"/>
        <v>0</v>
      </c>
      <c r="J14" s="1">
        <f t="shared" si="1"/>
        <v>0</v>
      </c>
      <c r="L14" s="1">
        <f t="shared" si="2"/>
        <v>0</v>
      </c>
      <c r="M14" s="1">
        <f t="shared" si="3"/>
        <v>0</v>
      </c>
      <c r="N14" s="1">
        <f t="shared" si="4"/>
        <v>0</v>
      </c>
    </row>
    <row r="15" spans="1:14" x14ac:dyDescent="0.25">
      <c r="A15" t="s">
        <v>38</v>
      </c>
      <c r="B15" t="s">
        <v>10</v>
      </c>
      <c r="D15" s="1">
        <v>143275</v>
      </c>
      <c r="E15" s="1">
        <v>8865</v>
      </c>
      <c r="F15" s="1">
        <f t="shared" si="0"/>
        <v>134410</v>
      </c>
      <c r="H15" s="1">
        <v>179232</v>
      </c>
      <c r="I15" s="1">
        <v>8865</v>
      </c>
      <c r="J15" s="1">
        <f t="shared" si="1"/>
        <v>170367</v>
      </c>
      <c r="L15" s="1">
        <f t="shared" si="2"/>
        <v>35957</v>
      </c>
      <c r="M15" s="1">
        <f t="shared" si="3"/>
        <v>0</v>
      </c>
      <c r="N15" s="1">
        <f t="shared" si="4"/>
        <v>35957</v>
      </c>
    </row>
    <row r="16" spans="1:14" x14ac:dyDescent="0.25">
      <c r="A16" t="s">
        <v>38</v>
      </c>
      <c r="B16" t="s">
        <v>11</v>
      </c>
      <c r="D16" s="1">
        <v>26237</v>
      </c>
      <c r="E16" s="1">
        <v>646</v>
      </c>
      <c r="F16" s="1">
        <f t="shared" si="0"/>
        <v>25591</v>
      </c>
      <c r="H16" s="1">
        <v>28858</v>
      </c>
      <c r="I16" s="1">
        <v>646</v>
      </c>
      <c r="J16" s="1">
        <f t="shared" si="1"/>
        <v>28212</v>
      </c>
      <c r="L16" s="1">
        <f t="shared" si="2"/>
        <v>2621</v>
      </c>
      <c r="M16" s="1">
        <f t="shared" si="3"/>
        <v>0</v>
      </c>
      <c r="N16" s="1">
        <f t="shared" si="4"/>
        <v>2621</v>
      </c>
    </row>
    <row r="17" spans="1:14" x14ac:dyDescent="0.25">
      <c r="A17" t="s">
        <v>38</v>
      </c>
      <c r="B17" t="s">
        <v>12</v>
      </c>
      <c r="D17" s="1">
        <v>419352</v>
      </c>
      <c r="E17" s="1">
        <v>-3571</v>
      </c>
      <c r="F17" s="1">
        <f t="shared" si="0"/>
        <v>422923</v>
      </c>
      <c r="H17" s="1">
        <v>468312</v>
      </c>
      <c r="I17" s="1">
        <v>-3571</v>
      </c>
      <c r="J17" s="1">
        <f t="shared" si="1"/>
        <v>471883</v>
      </c>
      <c r="L17" s="1">
        <f t="shared" si="2"/>
        <v>48960</v>
      </c>
      <c r="M17" s="1">
        <f t="shared" si="3"/>
        <v>0</v>
      </c>
      <c r="N17" s="1">
        <f t="shared" si="4"/>
        <v>48960</v>
      </c>
    </row>
    <row r="18" spans="1:14" x14ac:dyDescent="0.25">
      <c r="A18" t="s">
        <v>38</v>
      </c>
      <c r="B18" t="s">
        <v>13</v>
      </c>
      <c r="D18" s="1">
        <v>1346951</v>
      </c>
      <c r="E18" s="1">
        <v>-4943</v>
      </c>
      <c r="F18" s="1">
        <f t="shared" si="0"/>
        <v>1351894</v>
      </c>
      <c r="H18" s="1">
        <v>1506798</v>
      </c>
      <c r="I18" s="1">
        <v>-4943</v>
      </c>
      <c r="J18" s="1">
        <f t="shared" si="1"/>
        <v>1511741</v>
      </c>
      <c r="L18" s="1">
        <f t="shared" si="2"/>
        <v>159847</v>
      </c>
      <c r="M18" s="1">
        <f t="shared" si="3"/>
        <v>0</v>
      </c>
      <c r="N18" s="1">
        <f t="shared" si="4"/>
        <v>159847</v>
      </c>
    </row>
    <row r="19" spans="1:14" x14ac:dyDescent="0.25">
      <c r="A19" t="s">
        <v>38</v>
      </c>
      <c r="B19" t="s">
        <v>14</v>
      </c>
      <c r="D19" s="1">
        <v>71618</v>
      </c>
      <c r="E19" s="1">
        <v>-657</v>
      </c>
      <c r="F19" s="1">
        <f t="shared" si="0"/>
        <v>72275</v>
      </c>
      <c r="H19" s="1">
        <v>80031</v>
      </c>
      <c r="I19" s="1">
        <v>-657</v>
      </c>
      <c r="J19" s="1">
        <f t="shared" si="1"/>
        <v>80688</v>
      </c>
      <c r="L19" s="1">
        <f t="shared" si="2"/>
        <v>8413</v>
      </c>
      <c r="M19" s="1">
        <f t="shared" si="3"/>
        <v>0</v>
      </c>
      <c r="N19" s="1">
        <f t="shared" si="4"/>
        <v>8413</v>
      </c>
    </row>
    <row r="20" spans="1:14" x14ac:dyDescent="0.25">
      <c r="A20" t="s">
        <v>38</v>
      </c>
      <c r="B20" t="s">
        <v>15</v>
      </c>
      <c r="D20" s="1">
        <v>205052</v>
      </c>
      <c r="E20" s="1">
        <v>-2457</v>
      </c>
      <c r="F20" s="1">
        <f t="shared" si="0"/>
        <v>207509</v>
      </c>
      <c r="H20" s="1">
        <v>229058</v>
      </c>
      <c r="I20" s="1">
        <v>-2457</v>
      </c>
      <c r="J20" s="1">
        <f t="shared" si="1"/>
        <v>231515</v>
      </c>
      <c r="L20" s="1">
        <f t="shared" si="2"/>
        <v>24006</v>
      </c>
      <c r="M20" s="1">
        <f t="shared" si="3"/>
        <v>0</v>
      </c>
      <c r="N20" s="1">
        <f t="shared" si="4"/>
        <v>24006</v>
      </c>
    </row>
    <row r="21" spans="1:14" x14ac:dyDescent="0.25">
      <c r="A21" t="s">
        <v>38</v>
      </c>
      <c r="B21" t="s">
        <v>16</v>
      </c>
      <c r="D21" s="1">
        <v>62007</v>
      </c>
      <c r="E21" s="1">
        <v>-185</v>
      </c>
      <c r="F21" s="1">
        <f t="shared" si="0"/>
        <v>62192</v>
      </c>
      <c r="H21" s="1">
        <v>69359</v>
      </c>
      <c r="I21" s="1">
        <v>-185</v>
      </c>
      <c r="J21" s="1">
        <f t="shared" si="1"/>
        <v>69544</v>
      </c>
      <c r="L21" s="1">
        <f t="shared" si="2"/>
        <v>7352</v>
      </c>
      <c r="M21" s="1">
        <f t="shared" si="3"/>
        <v>0</v>
      </c>
      <c r="N21" s="1">
        <f t="shared" si="4"/>
        <v>7352</v>
      </c>
    </row>
    <row r="22" spans="1:14" x14ac:dyDescent="0.25">
      <c r="A22" t="s">
        <v>38</v>
      </c>
      <c r="B22" t="s">
        <v>17</v>
      </c>
      <c r="D22" s="1">
        <v>3713</v>
      </c>
      <c r="E22" s="1">
        <v>-45</v>
      </c>
      <c r="F22" s="1">
        <f t="shared" si="0"/>
        <v>3758</v>
      </c>
      <c r="H22" s="1">
        <v>4148</v>
      </c>
      <c r="I22" s="1">
        <v>-45</v>
      </c>
      <c r="J22" s="1">
        <f t="shared" si="1"/>
        <v>4193</v>
      </c>
      <c r="L22" s="1">
        <f t="shared" si="2"/>
        <v>435</v>
      </c>
      <c r="M22" s="1">
        <f t="shared" si="3"/>
        <v>0</v>
      </c>
      <c r="N22" s="1">
        <f t="shared" si="4"/>
        <v>435</v>
      </c>
    </row>
    <row r="23" spans="1:14" x14ac:dyDescent="0.25">
      <c r="A23" t="s">
        <v>38</v>
      </c>
      <c r="B23" t="s">
        <v>18</v>
      </c>
      <c r="D23" s="1">
        <v>191061</v>
      </c>
      <c r="E23" s="1">
        <v>-674</v>
      </c>
      <c r="F23" s="1">
        <f t="shared" si="0"/>
        <v>191735</v>
      </c>
      <c r="H23" s="1">
        <v>213711</v>
      </c>
      <c r="I23" s="1">
        <v>-674</v>
      </c>
      <c r="J23" s="1">
        <f t="shared" si="1"/>
        <v>214385</v>
      </c>
      <c r="L23" s="1">
        <f t="shared" si="2"/>
        <v>22650</v>
      </c>
      <c r="M23" s="1">
        <f t="shared" si="3"/>
        <v>0</v>
      </c>
      <c r="N23" s="1">
        <f t="shared" si="4"/>
        <v>22650</v>
      </c>
    </row>
    <row r="24" spans="1:14" x14ac:dyDescent="0.25">
      <c r="D24" s="1"/>
      <c r="F24" s="1"/>
      <c r="J24" s="1"/>
      <c r="L24" s="1"/>
      <c r="M24" s="1"/>
      <c r="N24" s="1"/>
    </row>
    <row r="25" spans="1:14" x14ac:dyDescent="0.25">
      <c r="A25" t="s">
        <v>41</v>
      </c>
      <c r="D25" s="1">
        <f>SUM(D5:D23)</f>
        <v>320479303</v>
      </c>
      <c r="E25" s="1">
        <f t="shared" ref="E25:N25" si="5">SUM(E5:E23)</f>
        <v>16216147</v>
      </c>
      <c r="F25" s="1">
        <f t="shared" si="5"/>
        <v>304263156</v>
      </c>
      <c r="H25" s="1">
        <f t="shared" si="5"/>
        <v>369125516</v>
      </c>
      <c r="I25" s="1">
        <f t="shared" si="5"/>
        <v>16216147</v>
      </c>
      <c r="J25" s="1">
        <f t="shared" si="5"/>
        <v>352909369</v>
      </c>
      <c r="L25" s="1">
        <f t="shared" si="5"/>
        <v>48646213</v>
      </c>
      <c r="M25" s="1">
        <f t="shared" si="5"/>
        <v>0</v>
      </c>
      <c r="N25" s="1">
        <f t="shared" si="5"/>
        <v>48646213</v>
      </c>
    </row>
    <row r="26" spans="1:14" x14ac:dyDescent="0.25">
      <c r="D26" s="1"/>
      <c r="F26" s="1"/>
      <c r="J26" s="1"/>
      <c r="L26" s="1"/>
      <c r="M26" s="1"/>
      <c r="N26" s="1"/>
    </row>
    <row r="27" spans="1:14" x14ac:dyDescent="0.25">
      <c r="B27" t="s">
        <v>19</v>
      </c>
      <c r="C27" t="s">
        <v>21</v>
      </c>
      <c r="D27" s="1">
        <v>51773</v>
      </c>
      <c r="F27" s="1">
        <f t="shared" si="0"/>
        <v>51773</v>
      </c>
      <c r="H27" s="1">
        <f>D27</f>
        <v>51773</v>
      </c>
      <c r="J27" s="1">
        <f t="shared" si="1"/>
        <v>51773</v>
      </c>
      <c r="L27" s="1">
        <f t="shared" si="2"/>
        <v>0</v>
      </c>
      <c r="M27" s="1">
        <f t="shared" si="3"/>
        <v>0</v>
      </c>
      <c r="N27" s="1">
        <f t="shared" si="4"/>
        <v>0</v>
      </c>
    </row>
    <row r="28" spans="1:14" x14ac:dyDescent="0.25">
      <c r="B28" t="s">
        <v>20</v>
      </c>
      <c r="C28" t="s">
        <v>22</v>
      </c>
      <c r="D28" s="1">
        <v>2837250</v>
      </c>
      <c r="F28" s="1">
        <f t="shared" si="0"/>
        <v>2837250</v>
      </c>
      <c r="H28" s="1">
        <f t="shared" ref="H28:H34" si="6">D28</f>
        <v>2837250</v>
      </c>
      <c r="J28" s="1">
        <f t="shared" si="1"/>
        <v>2837250</v>
      </c>
      <c r="L28" s="1">
        <f t="shared" si="2"/>
        <v>0</v>
      </c>
      <c r="M28" s="1">
        <f t="shared" si="3"/>
        <v>0</v>
      </c>
      <c r="N28" s="1">
        <f t="shared" si="4"/>
        <v>0</v>
      </c>
    </row>
    <row r="29" spans="1:14" x14ac:dyDescent="0.25">
      <c r="C29" t="s">
        <v>23</v>
      </c>
      <c r="D29" s="1">
        <v>24156</v>
      </c>
      <c r="F29" s="1">
        <f t="shared" si="0"/>
        <v>24156</v>
      </c>
      <c r="H29" s="1">
        <f t="shared" si="6"/>
        <v>24156</v>
      </c>
      <c r="J29" s="1">
        <f t="shared" si="1"/>
        <v>24156</v>
      </c>
      <c r="L29" s="1">
        <f t="shared" si="2"/>
        <v>0</v>
      </c>
      <c r="M29" s="1">
        <f t="shared" si="3"/>
        <v>0</v>
      </c>
      <c r="N29" s="1">
        <f t="shared" si="4"/>
        <v>0</v>
      </c>
    </row>
    <row r="30" spans="1:14" x14ac:dyDescent="0.25">
      <c r="C30" t="s">
        <v>24</v>
      </c>
      <c r="D30" s="1">
        <v>198096</v>
      </c>
      <c r="F30" s="1">
        <f t="shared" si="0"/>
        <v>198096</v>
      </c>
      <c r="H30" s="1">
        <f t="shared" si="6"/>
        <v>198096</v>
      </c>
      <c r="J30" s="1">
        <f t="shared" si="1"/>
        <v>198096</v>
      </c>
      <c r="L30" s="1">
        <f t="shared" si="2"/>
        <v>0</v>
      </c>
      <c r="M30" s="1">
        <f t="shared" si="3"/>
        <v>0</v>
      </c>
      <c r="N30" s="1">
        <f t="shared" si="4"/>
        <v>0</v>
      </c>
    </row>
    <row r="31" spans="1:14" x14ac:dyDescent="0.25">
      <c r="C31" t="s">
        <v>25</v>
      </c>
      <c r="D31" s="1">
        <v>230180</v>
      </c>
      <c r="F31" s="1">
        <f t="shared" si="0"/>
        <v>230180</v>
      </c>
      <c r="H31" s="1">
        <f t="shared" si="6"/>
        <v>230180</v>
      </c>
      <c r="J31" s="1">
        <f t="shared" si="1"/>
        <v>230180</v>
      </c>
      <c r="L31" s="1">
        <f t="shared" si="2"/>
        <v>0</v>
      </c>
      <c r="M31" s="1">
        <f t="shared" si="3"/>
        <v>0</v>
      </c>
      <c r="N31" s="1">
        <f t="shared" si="4"/>
        <v>0</v>
      </c>
    </row>
    <row r="32" spans="1:14" x14ac:dyDescent="0.25">
      <c r="C32" t="s">
        <v>26</v>
      </c>
      <c r="D32" s="1">
        <v>1058004</v>
      </c>
      <c r="F32" s="1">
        <f t="shared" si="0"/>
        <v>1058004</v>
      </c>
      <c r="H32" s="1">
        <f t="shared" si="6"/>
        <v>1058004</v>
      </c>
      <c r="J32" s="1">
        <f t="shared" si="1"/>
        <v>1058004</v>
      </c>
      <c r="L32" s="1">
        <f t="shared" si="2"/>
        <v>0</v>
      </c>
      <c r="M32" s="1">
        <f t="shared" si="3"/>
        <v>0</v>
      </c>
      <c r="N32" s="1">
        <f t="shared" si="4"/>
        <v>0</v>
      </c>
    </row>
    <row r="33" spans="1:14" x14ac:dyDescent="0.25">
      <c r="B33" t="s">
        <v>27</v>
      </c>
      <c r="C33" t="s">
        <v>28</v>
      </c>
      <c r="D33" s="1">
        <v>7722</v>
      </c>
      <c r="F33" s="1">
        <f t="shared" si="0"/>
        <v>7722</v>
      </c>
      <c r="H33" s="1">
        <f t="shared" si="6"/>
        <v>7722</v>
      </c>
      <c r="J33" s="1">
        <f t="shared" si="1"/>
        <v>7722</v>
      </c>
      <c r="L33" s="1">
        <f t="shared" si="2"/>
        <v>0</v>
      </c>
      <c r="M33" s="1">
        <f t="shared" si="3"/>
        <v>0</v>
      </c>
      <c r="N33" s="1">
        <f t="shared" si="4"/>
        <v>0</v>
      </c>
    </row>
    <row r="34" spans="1:14" x14ac:dyDescent="0.25">
      <c r="C34" t="s">
        <v>29</v>
      </c>
      <c r="D34" s="1">
        <v>189760</v>
      </c>
      <c r="F34" s="1">
        <f t="shared" si="0"/>
        <v>189760</v>
      </c>
      <c r="H34" s="1">
        <f t="shared" si="6"/>
        <v>189760</v>
      </c>
      <c r="J34" s="1">
        <f t="shared" si="1"/>
        <v>189760</v>
      </c>
      <c r="L34" s="1">
        <f t="shared" si="2"/>
        <v>0</v>
      </c>
      <c r="M34" s="1">
        <f t="shared" si="3"/>
        <v>0</v>
      </c>
      <c r="N34" s="1">
        <f t="shared" si="4"/>
        <v>0</v>
      </c>
    </row>
    <row r="35" spans="1:14" x14ac:dyDescent="0.25">
      <c r="A35" t="s">
        <v>39</v>
      </c>
      <c r="D35" s="1">
        <f>SUM(D27:D34)</f>
        <v>4596941</v>
      </c>
      <c r="E35" s="1">
        <f>SUM(E27:E34)</f>
        <v>0</v>
      </c>
      <c r="F35" s="1">
        <f>SUM(F27:F34)</f>
        <v>4596941</v>
      </c>
      <c r="H35" s="1">
        <f>SUM(H27:H34)</f>
        <v>4596941</v>
      </c>
      <c r="I35" s="1">
        <f>SUM(I27:I34)</f>
        <v>0</v>
      </c>
      <c r="J35" s="1">
        <f>SUM(J27:J34)</f>
        <v>4596941</v>
      </c>
      <c r="L35" s="1">
        <f>SUM(L27:L34)</f>
        <v>0</v>
      </c>
      <c r="M35" s="1">
        <f>SUM(M27:M34)</f>
        <v>0</v>
      </c>
      <c r="N35" s="1">
        <f>SUM(N27:N34)</f>
        <v>0</v>
      </c>
    </row>
    <row r="36" spans="1:14" x14ac:dyDescent="0.25">
      <c r="D36" s="1"/>
      <c r="F36" s="1"/>
      <c r="J36" s="1"/>
      <c r="L36" s="1"/>
      <c r="M36" s="1"/>
      <c r="N36" s="1"/>
    </row>
    <row r="37" spans="1:14" x14ac:dyDescent="0.25">
      <c r="A37" t="s">
        <v>40</v>
      </c>
      <c r="D37" s="1">
        <f>D35+D25</f>
        <v>325076244</v>
      </c>
      <c r="E37" s="1">
        <f>E35+E25</f>
        <v>16216147</v>
      </c>
      <c r="F37" s="1">
        <f>F35+F25</f>
        <v>308860097</v>
      </c>
      <c r="H37" s="1">
        <f>H35+H25</f>
        <v>373722457</v>
      </c>
      <c r="I37" s="1">
        <f>I35+I25</f>
        <v>16216147</v>
      </c>
      <c r="J37" s="1">
        <f>J35+J25</f>
        <v>357506310</v>
      </c>
      <c r="L37" s="1">
        <f>L35+L25</f>
        <v>48646213</v>
      </c>
      <c r="M37" s="1">
        <f>M35+M25</f>
        <v>0</v>
      </c>
      <c r="N37" s="1">
        <f>N35+N25</f>
        <v>48646213</v>
      </c>
    </row>
  </sheetData>
  <mergeCells count="3">
    <mergeCell ref="D2:F2"/>
    <mergeCell ref="H2:J2"/>
    <mergeCell ref="L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6" workbookViewId="0">
      <selection activeCell="P11" sqref="P11"/>
    </sheetView>
  </sheetViews>
  <sheetFormatPr defaultRowHeight="15" x14ac:dyDescent="0.25"/>
  <cols>
    <col min="1" max="1" width="23.28515625" bestFit="1" customWidth="1"/>
    <col min="2" max="2" width="2.28515625" customWidth="1"/>
    <col min="3" max="3" width="12.140625" bestFit="1" customWidth="1"/>
    <col min="4" max="4" width="11.140625" bestFit="1" customWidth="1"/>
    <col min="5" max="5" width="12.140625" bestFit="1" customWidth="1"/>
    <col min="6" max="6" width="3" customWidth="1"/>
    <col min="7" max="7" width="12.140625" bestFit="1" customWidth="1"/>
    <col min="8" max="8" width="11.140625" bestFit="1" customWidth="1"/>
    <col min="9" max="9" width="12.140625" bestFit="1" customWidth="1"/>
    <col min="10" max="10" width="2.85546875" customWidth="1"/>
    <col min="11" max="11" width="11.140625" bestFit="1" customWidth="1"/>
    <col min="12" max="12" width="9.28515625" bestFit="1" customWidth="1"/>
    <col min="13" max="13" width="11.140625" bestFit="1" customWidth="1"/>
    <col min="14" max="14" width="2.42578125" customWidth="1"/>
    <col min="18" max="18" width="2.7109375" customWidth="1"/>
    <col min="20" max="20" width="9.5703125" bestFit="1" customWidth="1"/>
    <col min="22" max="22" width="10.140625" bestFit="1" customWidth="1"/>
  </cols>
  <sheetData>
    <row r="1" spans="1:24" x14ac:dyDescent="0.25">
      <c r="O1" s="12" t="s">
        <v>59</v>
      </c>
    </row>
    <row r="3" spans="1:24" x14ac:dyDescent="0.2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x14ac:dyDescent="0.25">
      <c r="A4" s="14" t="s">
        <v>53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x14ac:dyDescent="0.25">
      <c r="A5" s="14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4" x14ac:dyDescent="0.25">
      <c r="A7" s="12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5"/>
      <c r="S7" s="5"/>
      <c r="T7" s="5" t="s">
        <v>44</v>
      </c>
      <c r="U7" s="5"/>
      <c r="V7" s="5"/>
      <c r="W7" s="5"/>
    </row>
    <row r="8" spans="1:24" x14ac:dyDescent="0.25">
      <c r="A8" s="12"/>
      <c r="B8" s="12"/>
      <c r="C8" s="15" t="s">
        <v>55</v>
      </c>
      <c r="D8" s="15"/>
      <c r="E8" s="15"/>
      <c r="F8" s="13"/>
      <c r="G8" s="15" t="s">
        <v>57</v>
      </c>
      <c r="H8" s="15"/>
      <c r="I8" s="15"/>
      <c r="J8" s="13"/>
      <c r="K8" s="15" t="s">
        <v>35</v>
      </c>
      <c r="L8" s="15"/>
      <c r="M8" s="15"/>
      <c r="N8" s="13"/>
      <c r="O8" s="15" t="s">
        <v>43</v>
      </c>
      <c r="P8" s="15"/>
      <c r="Q8" s="15"/>
      <c r="R8" s="3"/>
      <c r="S8" s="3" t="s">
        <v>47</v>
      </c>
      <c r="T8" s="3" t="s">
        <v>49</v>
      </c>
      <c r="U8" s="3"/>
      <c r="V8" s="11" t="s">
        <v>45</v>
      </c>
      <c r="W8" s="11"/>
    </row>
    <row r="9" spans="1:24" x14ac:dyDescent="0.25">
      <c r="A9" s="16" t="s">
        <v>51</v>
      </c>
      <c r="B9" s="17"/>
      <c r="C9" s="18" t="s">
        <v>31</v>
      </c>
      <c r="D9" s="19" t="s">
        <v>32</v>
      </c>
      <c r="E9" s="18" t="s">
        <v>33</v>
      </c>
      <c r="F9" s="13"/>
      <c r="G9" s="19" t="s">
        <v>31</v>
      </c>
      <c r="H9" s="19" t="s">
        <v>32</v>
      </c>
      <c r="I9" s="18" t="s">
        <v>33</v>
      </c>
      <c r="J9" s="13"/>
      <c r="K9" s="19" t="s">
        <v>31</v>
      </c>
      <c r="L9" s="19" t="s">
        <v>32</v>
      </c>
      <c r="M9" s="18" t="s">
        <v>33</v>
      </c>
      <c r="N9" s="13"/>
      <c r="O9" s="19" t="s">
        <v>31</v>
      </c>
      <c r="P9" s="19" t="s">
        <v>32</v>
      </c>
      <c r="Q9" s="18" t="s">
        <v>33</v>
      </c>
      <c r="R9" s="5"/>
      <c r="S9" s="5" t="s">
        <v>48</v>
      </c>
      <c r="T9" s="5" t="s">
        <v>50</v>
      </c>
      <c r="U9" s="5"/>
      <c r="V9" s="6" t="s">
        <v>44</v>
      </c>
      <c r="W9" s="6" t="s">
        <v>46</v>
      </c>
    </row>
    <row r="10" spans="1:24" x14ac:dyDescent="0.25">
      <c r="C10" s="1"/>
    </row>
    <row r="11" spans="1:24" x14ac:dyDescent="0.25">
      <c r="A11" t="s">
        <v>0</v>
      </c>
      <c r="C11" s="9">
        <f>Sheet1!D5</f>
        <v>131689037</v>
      </c>
      <c r="D11" s="9">
        <f>Sheet1!E5</f>
        <v>11298019</v>
      </c>
      <c r="E11" s="9">
        <f>Sheet1!F5</f>
        <v>120391018</v>
      </c>
      <c r="F11" s="9"/>
      <c r="G11" s="9">
        <f>Sheet1!H5</f>
        <v>154544306</v>
      </c>
      <c r="H11" s="9">
        <f>Sheet1!I5</f>
        <v>11298019</v>
      </c>
      <c r="I11" s="9">
        <f>Sheet1!J5</f>
        <v>143246287</v>
      </c>
      <c r="J11" s="9"/>
      <c r="K11" s="9">
        <f>Sheet1!L5</f>
        <v>22855269</v>
      </c>
      <c r="L11" s="9">
        <f>Sheet1!M5</f>
        <v>0</v>
      </c>
      <c r="M11" s="9">
        <f>Sheet1!N5</f>
        <v>22855269</v>
      </c>
      <c r="O11" s="2">
        <f>K11/C11</f>
        <v>0.17355483433294452</v>
      </c>
      <c r="Q11" s="2">
        <f>M11/E11</f>
        <v>0.18984197807846429</v>
      </c>
      <c r="R11" s="2"/>
      <c r="S11" s="2">
        <v>9.7999999999999997E-3</v>
      </c>
      <c r="T11" s="4">
        <f>Q11/Q$23</f>
        <v>1.187416724090359</v>
      </c>
      <c r="U11" s="2"/>
      <c r="V11" s="1">
        <v>22855023</v>
      </c>
      <c r="W11" s="2">
        <f>V11/E11</f>
        <v>0.1898399347366595</v>
      </c>
      <c r="X11" s="1">
        <f>M11-V11</f>
        <v>246</v>
      </c>
    </row>
    <row r="12" spans="1:24" x14ac:dyDescent="0.25">
      <c r="A12" t="s">
        <v>1</v>
      </c>
      <c r="C12" s="9">
        <f>Sheet1!D6+Sheet1!D16</f>
        <v>92357164</v>
      </c>
      <c r="D12" s="9">
        <f>Sheet1!E6+Sheet1!E16</f>
        <v>2389710</v>
      </c>
      <c r="E12" s="9">
        <f>Sheet1!F6+Sheet1!F16</f>
        <v>89967454</v>
      </c>
      <c r="F12" s="9"/>
      <c r="G12" s="9">
        <f>Sheet1!H6+Sheet1!H16</f>
        <v>105558574</v>
      </c>
      <c r="H12" s="9">
        <f>Sheet1!I6+Sheet1!I16</f>
        <v>2389710</v>
      </c>
      <c r="I12" s="9">
        <f>Sheet1!J6+Sheet1!J16</f>
        <v>103168864</v>
      </c>
      <c r="J12" s="9"/>
      <c r="K12" s="9">
        <f>Sheet1!L6+Sheet1!L16</f>
        <v>13201410</v>
      </c>
      <c r="L12" s="9">
        <f>Sheet1!M6+Sheet1!M16</f>
        <v>0</v>
      </c>
      <c r="M12" s="9">
        <f>Sheet1!N6+Sheet1!N16</f>
        <v>13201410</v>
      </c>
      <c r="O12" s="2">
        <f t="shared" ref="O12:O20" si="0">K12/C12</f>
        <v>0.14293866797382387</v>
      </c>
      <c r="Q12" s="2">
        <f t="shared" ref="Q12:Q20" si="1">M12/E12</f>
        <v>0.14673539611335451</v>
      </c>
      <c r="R12" s="2"/>
      <c r="S12" s="2">
        <v>5.57E-2</v>
      </c>
      <c r="T12" s="4">
        <f t="shared" ref="T12:T23" si="2">Q12/Q$23</f>
        <v>0.91779523751594316</v>
      </c>
      <c r="U12" s="2"/>
      <c r="V12" s="1">
        <v>12957571</v>
      </c>
      <c r="W12" s="2">
        <f t="shared" ref="W12:W23" si="3">V12/E12</f>
        <v>0.14402509378558162</v>
      </c>
      <c r="X12" s="1">
        <f t="shared" ref="X12:X21" si="4">M12-V12</f>
        <v>243839</v>
      </c>
    </row>
    <row r="13" spans="1:24" x14ac:dyDescent="0.25">
      <c r="A13" t="s">
        <v>6</v>
      </c>
      <c r="C13" s="9">
        <f>Sheet1!D11</f>
        <v>603277</v>
      </c>
      <c r="D13" s="9">
        <f>Sheet1!E11</f>
        <v>13280</v>
      </c>
      <c r="E13" s="9">
        <f>Sheet1!F11</f>
        <v>589997</v>
      </c>
      <c r="F13" s="9"/>
      <c r="G13" s="9">
        <f>Sheet1!H11</f>
        <v>690045</v>
      </c>
      <c r="H13" s="9">
        <f>Sheet1!I11</f>
        <v>13280</v>
      </c>
      <c r="I13" s="9">
        <f>Sheet1!J11</f>
        <v>676765</v>
      </c>
      <c r="J13" s="9"/>
      <c r="K13" s="9">
        <f>Sheet1!L11</f>
        <v>86768</v>
      </c>
      <c r="L13" s="9">
        <f>Sheet1!M11</f>
        <v>0</v>
      </c>
      <c r="M13" s="9">
        <f>Sheet1!N11</f>
        <v>86768</v>
      </c>
      <c r="O13" s="2">
        <f t="shared" si="0"/>
        <v>0.14382779386583608</v>
      </c>
      <c r="Q13" s="2">
        <f t="shared" si="1"/>
        <v>0.14706515456858255</v>
      </c>
      <c r="R13" s="2"/>
      <c r="S13" s="2">
        <v>0.13919999999999999</v>
      </c>
      <c r="T13" s="4">
        <f t="shared" si="2"/>
        <v>0.91985779875035112</v>
      </c>
      <c r="U13" s="2"/>
      <c r="V13" s="1">
        <v>47513</v>
      </c>
      <c r="W13" s="2">
        <f t="shared" si="3"/>
        <v>8.05309179538201E-2</v>
      </c>
      <c r="X13" s="1">
        <f t="shared" si="4"/>
        <v>39255</v>
      </c>
    </row>
    <row r="14" spans="1:24" x14ac:dyDescent="0.25">
      <c r="A14" t="s">
        <v>4</v>
      </c>
      <c r="C14" s="9">
        <f>Sheet1!D9</f>
        <v>644536</v>
      </c>
      <c r="D14" s="9">
        <f>Sheet1!E9</f>
        <v>20908</v>
      </c>
      <c r="E14" s="9">
        <f>Sheet1!F9</f>
        <v>623628</v>
      </c>
      <c r="F14" s="9"/>
      <c r="G14" s="9">
        <f>Sheet1!H9</f>
        <v>736244</v>
      </c>
      <c r="H14" s="9">
        <f>Sheet1!I9</f>
        <v>20908</v>
      </c>
      <c r="I14" s="9">
        <f>Sheet1!J9</f>
        <v>715336</v>
      </c>
      <c r="J14" s="9"/>
      <c r="K14" s="9">
        <f>Sheet1!L9</f>
        <v>91708</v>
      </c>
      <c r="L14" s="9">
        <f>Sheet1!M9</f>
        <v>0</v>
      </c>
      <c r="M14" s="9">
        <f>Sheet1!N9</f>
        <v>91708</v>
      </c>
      <c r="O14" s="2">
        <f t="shared" si="0"/>
        <v>0.14228530291558578</v>
      </c>
      <c r="Q14" s="2">
        <f t="shared" si="1"/>
        <v>0.14705561648931734</v>
      </c>
      <c r="R14" s="2"/>
      <c r="S14" s="2">
        <v>-0.12039999999999999</v>
      </c>
      <c r="T14" s="4">
        <f t="shared" si="2"/>
        <v>0.91979814031784923</v>
      </c>
      <c r="U14" s="2" t="s">
        <v>38</v>
      </c>
      <c r="V14" s="1">
        <v>323605</v>
      </c>
      <c r="W14" s="2">
        <f t="shared" si="3"/>
        <v>0.51890710487662517</v>
      </c>
      <c r="X14" s="1">
        <f t="shared" si="4"/>
        <v>-231897</v>
      </c>
    </row>
    <row r="15" spans="1:24" x14ac:dyDescent="0.25">
      <c r="A15" t="s">
        <v>5</v>
      </c>
      <c r="C15" s="9">
        <f>Sheet1!D10</f>
        <v>29301</v>
      </c>
      <c r="D15" s="9">
        <f>Sheet1!E10</f>
        <v>571</v>
      </c>
      <c r="E15" s="9">
        <f>Sheet1!F10</f>
        <v>28730</v>
      </c>
      <c r="F15" s="9"/>
      <c r="G15" s="9">
        <f>Sheet1!H10</f>
        <v>32644</v>
      </c>
      <c r="H15" s="9">
        <f>Sheet1!I10</f>
        <v>571</v>
      </c>
      <c r="I15" s="9">
        <f>Sheet1!J10</f>
        <v>32073</v>
      </c>
      <c r="J15" s="9"/>
      <c r="K15" s="9">
        <f>Sheet1!L10</f>
        <v>3343</v>
      </c>
      <c r="L15" s="9">
        <f>Sheet1!M10</f>
        <v>0</v>
      </c>
      <c r="M15" s="9">
        <f>Sheet1!N10</f>
        <v>3343</v>
      </c>
      <c r="O15" s="2">
        <f t="shared" si="0"/>
        <v>0.11409166922630627</v>
      </c>
      <c r="Q15" s="2">
        <f t="shared" si="1"/>
        <v>0.11635920640445527</v>
      </c>
      <c r="R15" s="2"/>
      <c r="S15" s="2">
        <v>9.2600000000000002E-2</v>
      </c>
      <c r="T15" s="4">
        <f t="shared" si="2"/>
        <v>0.72779934704128468</v>
      </c>
      <c r="U15" s="2"/>
      <c r="V15" s="1">
        <v>3343</v>
      </c>
      <c r="W15" s="2">
        <f t="shared" si="3"/>
        <v>0.11635920640445527</v>
      </c>
      <c r="X15" s="1">
        <f t="shared" si="4"/>
        <v>0</v>
      </c>
    </row>
    <row r="16" spans="1:24" x14ac:dyDescent="0.25">
      <c r="A16" t="s">
        <v>3</v>
      </c>
      <c r="C16" s="9">
        <f>Sheet1!D8+Sheet1!D15</f>
        <v>47381524</v>
      </c>
      <c r="D16" s="9">
        <f>Sheet1!E8+Sheet1!E15</f>
        <v>1477900</v>
      </c>
      <c r="E16" s="9">
        <f>Sheet1!F8+Sheet1!F15</f>
        <v>45903624</v>
      </c>
      <c r="F16" s="9"/>
      <c r="G16" s="9">
        <f>Sheet1!H8+Sheet1!H15</f>
        <v>53892497</v>
      </c>
      <c r="H16" s="9">
        <f>Sheet1!I8+Sheet1!I15</f>
        <v>1477900</v>
      </c>
      <c r="I16" s="9">
        <f>Sheet1!J8+Sheet1!J15</f>
        <v>52414597</v>
      </c>
      <c r="J16" s="9"/>
      <c r="K16" s="9">
        <f>Sheet1!L8+Sheet1!L15</f>
        <v>6510973</v>
      </c>
      <c r="L16" s="9">
        <f>Sheet1!M8+Sheet1!M15</f>
        <v>0</v>
      </c>
      <c r="M16" s="9">
        <f>Sheet1!N8+Sheet1!N15</f>
        <v>6510973</v>
      </c>
      <c r="O16" s="2">
        <f t="shared" si="0"/>
        <v>0.13741586277385254</v>
      </c>
      <c r="Q16" s="2">
        <f t="shared" si="1"/>
        <v>0.14184006474085795</v>
      </c>
      <c r="R16" s="2"/>
      <c r="S16" s="2">
        <v>4.1500000000000002E-2</v>
      </c>
      <c r="T16" s="4">
        <f t="shared" si="2"/>
        <v>0.88717609626750904</v>
      </c>
      <c r="U16" s="2"/>
      <c r="V16" s="1">
        <v>6142143</v>
      </c>
      <c r="W16" s="2">
        <f t="shared" si="3"/>
        <v>0.13380518714600834</v>
      </c>
      <c r="X16" s="1">
        <f t="shared" si="4"/>
        <v>368830</v>
      </c>
    </row>
    <row r="17" spans="1:24" x14ac:dyDescent="0.25">
      <c r="A17" t="s">
        <v>2</v>
      </c>
      <c r="C17" s="9">
        <f>Sheet1!D7+Sheet1!D14</f>
        <v>31781792</v>
      </c>
      <c r="D17" s="9">
        <f>Sheet1!E7+Sheet1!E14</f>
        <v>1059707</v>
      </c>
      <c r="E17" s="9">
        <f>Sheet1!F7+Sheet1!F14</f>
        <v>30722085</v>
      </c>
      <c r="F17" s="9"/>
      <c r="G17" s="9">
        <f>Sheet1!H7+Sheet1!H14</f>
        <v>35822785</v>
      </c>
      <c r="H17" s="9">
        <f>Sheet1!I7+Sheet1!I14</f>
        <v>1059707</v>
      </c>
      <c r="I17" s="9">
        <f>Sheet1!J7+Sheet1!J14</f>
        <v>34763078</v>
      </c>
      <c r="J17" s="9"/>
      <c r="K17" s="9">
        <f>Sheet1!L7+Sheet1!L14</f>
        <v>4040993</v>
      </c>
      <c r="L17" s="9">
        <f>Sheet1!M7+Sheet1!M14</f>
        <v>0</v>
      </c>
      <c r="M17" s="9">
        <f>Sheet1!N7+Sheet1!N14</f>
        <v>4040993</v>
      </c>
      <c r="O17" s="2">
        <f t="shared" si="0"/>
        <v>0.12714805382906036</v>
      </c>
      <c r="Q17" s="2">
        <f t="shared" si="1"/>
        <v>0.13153381354162649</v>
      </c>
      <c r="R17" s="2"/>
      <c r="S17" s="2">
        <v>2.1399999999999999E-2</v>
      </c>
      <c r="T17" s="4">
        <f t="shared" si="2"/>
        <v>0.82271292979341293</v>
      </c>
      <c r="U17" s="2"/>
      <c r="V17" s="1">
        <v>4409827</v>
      </c>
      <c r="W17" s="2">
        <f t="shared" si="3"/>
        <v>0.14353931381935828</v>
      </c>
      <c r="X17" s="1">
        <f t="shared" si="4"/>
        <v>-368834</v>
      </c>
    </row>
    <row r="18" spans="1:24" x14ac:dyDescent="0.25">
      <c r="A18" t="s">
        <v>7</v>
      </c>
      <c r="C18" s="9">
        <f>Sheet1!D12</f>
        <v>954503</v>
      </c>
      <c r="D18" s="9">
        <f>Sheet1!E12</f>
        <v>27757</v>
      </c>
      <c r="E18" s="9">
        <f>Sheet1!F12</f>
        <v>926746</v>
      </c>
      <c r="F18" s="9"/>
      <c r="G18" s="9">
        <f>Sheet1!H12</f>
        <v>1122170</v>
      </c>
      <c r="H18" s="9">
        <f>Sheet1!I12</f>
        <v>27757</v>
      </c>
      <c r="I18" s="9">
        <f>Sheet1!J12</f>
        <v>1094413</v>
      </c>
      <c r="J18" s="9"/>
      <c r="K18" s="9">
        <f>Sheet1!L12</f>
        <v>167667</v>
      </c>
      <c r="L18" s="9">
        <f>Sheet1!M12</f>
        <v>0</v>
      </c>
      <c r="M18" s="9">
        <f>Sheet1!N12</f>
        <v>167667</v>
      </c>
      <c r="O18" s="2">
        <f t="shared" si="0"/>
        <v>0.17565895549830646</v>
      </c>
      <c r="Q18" s="2">
        <f t="shared" si="1"/>
        <v>0.18092012266575738</v>
      </c>
      <c r="R18" s="2"/>
      <c r="S18" s="2">
        <v>8.9999999999999998E-4</v>
      </c>
      <c r="T18" s="4">
        <f t="shared" si="2"/>
        <v>1.1316126262075101</v>
      </c>
      <c r="U18" s="2"/>
      <c r="V18" s="1">
        <v>167668</v>
      </c>
      <c r="W18" s="2">
        <f t="shared" si="3"/>
        <v>0.18092120171006942</v>
      </c>
      <c r="X18" s="1">
        <f t="shared" si="4"/>
        <v>-1</v>
      </c>
    </row>
    <row r="19" spans="1:24" x14ac:dyDescent="0.25">
      <c r="A19" t="s">
        <v>8</v>
      </c>
      <c r="C19" s="9">
        <f>Sheet1!D13+Sheet1!D17</f>
        <v>13157767</v>
      </c>
      <c r="D19" s="9">
        <f>Sheet1!E13+Sheet1!E17</f>
        <v>-62744</v>
      </c>
      <c r="E19" s="9">
        <f>Sheet1!F13+Sheet1!F17</f>
        <v>13220511</v>
      </c>
      <c r="F19" s="9"/>
      <c r="G19" s="9">
        <f>Sheet1!H13+Sheet1!H17</f>
        <v>14623146</v>
      </c>
      <c r="H19" s="9">
        <f>Sheet1!I13+Sheet1!I17</f>
        <v>-62744</v>
      </c>
      <c r="I19" s="9">
        <f>Sheet1!J13+Sheet1!J17</f>
        <v>14685890</v>
      </c>
      <c r="J19" s="9"/>
      <c r="K19" s="9">
        <f>Sheet1!L13+Sheet1!L17</f>
        <v>1465379</v>
      </c>
      <c r="L19" s="9">
        <f>Sheet1!M13+Sheet1!M17</f>
        <v>0</v>
      </c>
      <c r="M19" s="9">
        <f>Sheet1!N13+Sheet1!N17</f>
        <v>1465379</v>
      </c>
      <c r="O19" s="2">
        <f t="shared" si="0"/>
        <v>0.11136988517884532</v>
      </c>
      <c r="Q19" s="2">
        <f t="shared" si="1"/>
        <v>0.11084132829661425</v>
      </c>
      <c r="R19" s="2"/>
      <c r="S19" s="2">
        <v>3.7999999999999999E-2</v>
      </c>
      <c r="T19" s="4">
        <f t="shared" si="2"/>
        <v>0.69328632303542204</v>
      </c>
      <c r="U19" s="2"/>
      <c r="V19" s="1">
        <v>1465620</v>
      </c>
      <c r="W19" s="2">
        <f t="shared" si="3"/>
        <v>0.11085955754660315</v>
      </c>
      <c r="X19" s="1">
        <f t="shared" si="4"/>
        <v>-241</v>
      </c>
    </row>
    <row r="20" spans="1:24" x14ac:dyDescent="0.25">
      <c r="A20" t="s">
        <v>36</v>
      </c>
      <c r="C20" s="9">
        <f>Sheet1!D18+Sheet1!D19+Sheet1!D20+Sheet1!D21+Sheet1!D22+Sheet1!D23</f>
        <v>1880402</v>
      </c>
      <c r="D20" s="9">
        <f>Sheet1!E18+Sheet1!E19+Sheet1!E20+Sheet1!E21+Sheet1!E22+Sheet1!E23</f>
        <v>-8961</v>
      </c>
      <c r="E20" s="9">
        <f>Sheet1!F18+Sheet1!F19+Sheet1!F20+Sheet1!F21+Sheet1!F22+Sheet1!F23</f>
        <v>1889363</v>
      </c>
      <c r="F20" s="9"/>
      <c r="G20" s="9">
        <f>Sheet1!H18+Sheet1!H19+Sheet1!H20+Sheet1!H21+Sheet1!H22+Sheet1!H23</f>
        <v>2103105</v>
      </c>
      <c r="H20" s="9">
        <f>Sheet1!I18+Sheet1!I19+Sheet1!I20+Sheet1!I21+Sheet1!I22+Sheet1!I23</f>
        <v>-8961</v>
      </c>
      <c r="I20" s="9">
        <f>Sheet1!J18+Sheet1!J19+Sheet1!J20+Sheet1!J21+Sheet1!J22+Sheet1!J23</f>
        <v>2112066</v>
      </c>
      <c r="J20" s="9"/>
      <c r="K20" s="9">
        <f>Sheet1!L18+Sheet1!L19+Sheet1!L20+Sheet1!L21+Sheet1!L22+Sheet1!L23</f>
        <v>222703</v>
      </c>
      <c r="L20" s="9">
        <f>Sheet1!M18+Sheet1!M19+Sheet1!M20+Sheet1!M21+Sheet1!M22+Sheet1!M23</f>
        <v>0</v>
      </c>
      <c r="M20" s="9">
        <f>Sheet1!N18+Sheet1!N19+Sheet1!N20+Sheet1!N21+Sheet1!N22+Sheet1!N23</f>
        <v>222703</v>
      </c>
      <c r="O20" s="2">
        <f t="shared" si="0"/>
        <v>0.11843371789649235</v>
      </c>
      <c r="Q20" s="2">
        <f t="shared" si="1"/>
        <v>0.11787200236270108</v>
      </c>
      <c r="R20" s="2"/>
      <c r="S20" s="2">
        <v>1.1900000000000001E-2</v>
      </c>
      <c r="T20" s="4">
        <f t="shared" si="2"/>
        <v>0.73726152837303915</v>
      </c>
      <c r="U20" s="2" t="s">
        <v>38</v>
      </c>
      <c r="V20" s="1">
        <v>222693</v>
      </c>
      <c r="W20" s="2">
        <f t="shared" si="3"/>
        <v>0.1178667095735441</v>
      </c>
      <c r="X20" s="1">
        <f t="shared" si="4"/>
        <v>10</v>
      </c>
    </row>
    <row r="21" spans="1:24" x14ac:dyDescent="0.25">
      <c r="A21" t="s">
        <v>37</v>
      </c>
      <c r="C21" s="9"/>
      <c r="D21" s="9"/>
      <c r="E21" s="9">
        <v>7414</v>
      </c>
      <c r="F21" s="9"/>
      <c r="G21" s="9"/>
      <c r="H21" s="9"/>
      <c r="I21" s="9">
        <v>7414</v>
      </c>
      <c r="J21" s="9"/>
      <c r="K21" s="9"/>
      <c r="L21" s="9"/>
      <c r="M21" s="9">
        <f>I21-E21</f>
        <v>0</v>
      </c>
      <c r="O21" s="2"/>
      <c r="Q21" s="2">
        <f t="shared" ref="Q21" si="5">M21/E21</f>
        <v>0</v>
      </c>
      <c r="R21" s="2"/>
      <c r="S21" s="2">
        <v>-0.16009999999999999</v>
      </c>
      <c r="T21" s="4">
        <f t="shared" si="2"/>
        <v>0</v>
      </c>
      <c r="V21" s="1">
        <v>51215</v>
      </c>
      <c r="W21" s="2">
        <f t="shared" si="3"/>
        <v>6.9078769894793632</v>
      </c>
      <c r="X21" s="1">
        <f t="shared" si="4"/>
        <v>-51215</v>
      </c>
    </row>
    <row r="22" spans="1:24" x14ac:dyDescent="0.25">
      <c r="A22" s="7"/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7"/>
      <c r="O22" s="7"/>
      <c r="P22" s="7"/>
      <c r="Q22" s="7"/>
      <c r="R22" s="7"/>
      <c r="S22" s="7"/>
      <c r="T22" s="8"/>
      <c r="U22" s="7"/>
      <c r="V22" s="7"/>
      <c r="W22" s="7"/>
    </row>
    <row r="23" spans="1:24" x14ac:dyDescent="0.25">
      <c r="A23" t="s">
        <v>42</v>
      </c>
      <c r="C23" s="9">
        <f>SUM(C11:C21)</f>
        <v>320479303</v>
      </c>
      <c r="D23" s="9">
        <f>SUM(D11:D21)</f>
        <v>16216147</v>
      </c>
      <c r="E23" s="9">
        <f>SUM(E11:E21)</f>
        <v>304270570</v>
      </c>
      <c r="F23" s="9"/>
      <c r="G23" s="9">
        <f>SUM(G11:G21)</f>
        <v>369125516</v>
      </c>
      <c r="H23" s="9">
        <f>SUM(H11:H21)</f>
        <v>16216147</v>
      </c>
      <c r="I23" s="9">
        <f>SUM(I11:I21)</f>
        <v>352916783</v>
      </c>
      <c r="J23" s="9"/>
      <c r="K23" s="9">
        <f>SUM(K11:K21)</f>
        <v>48646213</v>
      </c>
      <c r="L23" s="9">
        <f>SUM(L11:L21)</f>
        <v>0</v>
      </c>
      <c r="M23" s="9">
        <f>SUM(M11:M21)</f>
        <v>48646213</v>
      </c>
      <c r="O23" s="2">
        <f t="shared" ref="O23" si="6">K23/C23</f>
        <v>0.15179205815983693</v>
      </c>
      <c r="Q23" s="2">
        <f t="shared" ref="Q23" si="7">M23/E23</f>
        <v>0.15987814069563153</v>
      </c>
      <c r="R23" s="2"/>
      <c r="S23" s="2">
        <v>2.8299999999999999E-2</v>
      </c>
      <c r="T23" s="4">
        <f t="shared" si="2"/>
        <v>1</v>
      </c>
      <c r="U23" s="2"/>
      <c r="V23" s="1">
        <f>SUM(V11:V21)</f>
        <v>48646221</v>
      </c>
      <c r="W23" s="2">
        <f t="shared" si="3"/>
        <v>0.1598781669880199</v>
      </c>
      <c r="X23" s="1">
        <f>SUM(X11:X21)</f>
        <v>-8</v>
      </c>
    </row>
    <row r="26" spans="1:24" x14ac:dyDescent="0.25">
      <c r="A26" t="s">
        <v>56</v>
      </c>
    </row>
    <row r="27" spans="1:24" x14ac:dyDescent="0.25">
      <c r="A27" t="s">
        <v>58</v>
      </c>
    </row>
  </sheetData>
  <mergeCells count="8">
    <mergeCell ref="A3:Q3"/>
    <mergeCell ref="A4:Q4"/>
    <mergeCell ref="A5:Q5"/>
    <mergeCell ref="C8:E8"/>
    <mergeCell ref="G8:I8"/>
    <mergeCell ref="K8:M8"/>
    <mergeCell ref="O8:Q8"/>
    <mergeCell ref="V8:W8"/>
  </mergeCells>
  <printOptions horizontalCentered="1"/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Jenny Dolen</cp:lastModifiedBy>
  <cp:lastPrinted>2017-12-21T16:37:20Z</cp:lastPrinted>
  <dcterms:created xsi:type="dcterms:W3CDTF">2017-12-19T15:51:48Z</dcterms:created>
  <dcterms:modified xsi:type="dcterms:W3CDTF">2017-12-21T16:37:42Z</dcterms:modified>
</cp:coreProperties>
</file>