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codeName="ThisWorkbook" defaultThemeVersion="124226"/>
  <bookViews>
    <workbookView xWindow="120" yWindow="105" windowWidth="15180" windowHeight="8520" activeTab="1"/>
  </bookViews>
  <sheets>
    <sheet name="Print" sheetId="10" r:id="rId1"/>
    <sheet name="Schedule 1" sheetId="5" r:id="rId2"/>
    <sheet name="Schedule 2" sheetId="3" r:id="rId3"/>
    <sheet name="Schedule 3" sheetId="8" r:id="rId4"/>
    <sheet name="Schedule 4" sheetId="7" r:id="rId5"/>
    <sheet name="Schedule 5" sheetId="9" r:id="rId6"/>
    <sheet name="Schedule 6" sheetId="11" r:id="rId7"/>
  </sheets>
  <definedNames>
    <definedName name="_xlnm.Print_Area" localSheetId="1">'Schedule 1'!$A$1:$AC$41</definedName>
    <definedName name="_xlnm.Print_Area" localSheetId="2">'Schedule 2'!$A$1:$AC$70</definedName>
    <definedName name="_xlnm.Print_Area" localSheetId="3">'Schedule 3'!$A$1:$H$66</definedName>
    <definedName name="_xlnm.Print_Area" localSheetId="4">'Schedule 4'!$A$1:$AC$30</definedName>
    <definedName name="_xlnm.Print_Area" localSheetId="5">'Schedule 5'!$A$1:$AC$45</definedName>
    <definedName name="_xlnm.Print_Area" localSheetId="6">'Schedule 6'!$A$1:$AC$30</definedName>
    <definedName name="Schedule_1">'Schedule 1'!$A$1:$AC$41</definedName>
    <definedName name="Schedule_2">'Schedule 2'!$A$1:$AC$71</definedName>
    <definedName name="Schedule_3">'Schedule 3'!$A$1:$H$66</definedName>
    <definedName name="Schedule_4">'Schedule 4'!$A$1:$AC$30</definedName>
    <definedName name="Schedule_5" localSheetId="6">'Schedule 6'!$A$1:$AC$16</definedName>
    <definedName name="Schedule_5">'Schedule 5'!$A$1:$AC$45</definedName>
    <definedName name="Schedule_6">'Schedule 6'!$A$1:$AC$30</definedName>
  </definedNames>
  <calcPr calcId="145621" iterate="1" iterateCount="25"/>
</workbook>
</file>

<file path=xl/calcChain.xml><?xml version="1.0" encoding="utf-8"?>
<calcChain xmlns="http://schemas.openxmlformats.org/spreadsheetml/2006/main">
  <c r="Y29" i="9" l="1"/>
  <c r="W29" i="9"/>
  <c r="Y39" i="9" l="1"/>
  <c r="AC59" i="3" l="1"/>
  <c r="AA15" i="11"/>
  <c r="Y15" i="11"/>
  <c r="W15" i="11"/>
  <c r="AC15" i="11" s="1"/>
  <c r="U15" i="11"/>
  <c r="S15" i="11"/>
  <c r="Q15" i="11"/>
  <c r="O15" i="11"/>
  <c r="M15" i="11"/>
  <c r="K15" i="11"/>
  <c r="I15" i="11"/>
  <c r="G15" i="11"/>
  <c r="E15" i="11"/>
  <c r="AC13" i="11"/>
  <c r="AC11" i="11"/>
  <c r="AC9" i="11"/>
  <c r="AB9" i="11"/>
  <c r="AA9" i="11"/>
  <c r="Y9" i="11"/>
  <c r="W9" i="11"/>
  <c r="U9" i="11"/>
  <c r="S9" i="11"/>
  <c r="Q9" i="11"/>
  <c r="O9" i="11"/>
  <c r="M9" i="11"/>
  <c r="K9" i="11"/>
  <c r="I9" i="11"/>
  <c r="H9" i="11"/>
  <c r="G9" i="11"/>
  <c r="E9" i="11"/>
  <c r="A2" i="11"/>
  <c r="C15" i="5" l="1"/>
  <c r="C60" i="8"/>
  <c r="A4" i="8"/>
  <c r="C58" i="8"/>
  <c r="E13" i="9" l="1"/>
  <c r="I29" i="9" l="1"/>
  <c r="AA26" i="3" l="1"/>
  <c r="Y26" i="3"/>
  <c r="W26" i="3"/>
  <c r="U26" i="3"/>
  <c r="S26" i="3"/>
  <c r="Q26" i="3"/>
  <c r="O26" i="3"/>
  <c r="M26" i="3"/>
  <c r="K26" i="3"/>
  <c r="I26" i="3"/>
  <c r="G26" i="3"/>
  <c r="E26" i="3"/>
  <c r="F42" i="8"/>
  <c r="A15" i="5"/>
  <c r="C9" i="5" l="1"/>
  <c r="Y25" i="3" l="1"/>
  <c r="G25" i="3"/>
  <c r="A2" i="9" l="1"/>
  <c r="A2" i="7"/>
  <c r="A2" i="8"/>
  <c r="A2" i="3"/>
  <c r="AC20" i="5" l="1"/>
  <c r="AC42" i="3" l="1"/>
  <c r="AC40" i="3"/>
  <c r="AA44" i="3" l="1"/>
  <c r="Y44" i="3"/>
  <c r="W44" i="3"/>
  <c r="U44" i="3"/>
  <c r="S44" i="3"/>
  <c r="Q44" i="3"/>
  <c r="O44" i="3"/>
  <c r="M44" i="3"/>
  <c r="K44" i="3"/>
  <c r="I44" i="3"/>
  <c r="G44" i="3"/>
  <c r="E44" i="3"/>
  <c r="AC44" i="3" l="1"/>
  <c r="AC12" i="7"/>
  <c r="AC18" i="3" l="1"/>
  <c r="AC35" i="9"/>
  <c r="AC33" i="9"/>
  <c r="Q39" i="9"/>
  <c r="K39" i="9"/>
  <c r="K25" i="3" s="1"/>
  <c r="AC23" i="9"/>
  <c r="AC25" i="9"/>
  <c r="AC11" i="9"/>
  <c r="F40" i="8"/>
  <c r="F24" i="8"/>
  <c r="AA39" i="9"/>
  <c r="AA25" i="3" s="1"/>
  <c r="W39" i="9"/>
  <c r="W25" i="3" s="1"/>
  <c r="U39" i="9"/>
  <c r="S39" i="9"/>
  <c r="O39" i="9"/>
  <c r="O25" i="3" s="1"/>
  <c r="M39" i="9"/>
  <c r="M25" i="3" s="1"/>
  <c r="I39" i="9"/>
  <c r="G39" i="9"/>
  <c r="E39" i="9"/>
  <c r="E25" i="3" s="1"/>
  <c r="AC37" i="9"/>
  <c r="AC31" i="9"/>
  <c r="AC29" i="9"/>
  <c r="AC27" i="9"/>
  <c r="AC21" i="9"/>
  <c r="AC19" i="9"/>
  <c r="AC17" i="9"/>
  <c r="AC15" i="9"/>
  <c r="AC13" i="9"/>
  <c r="AC9" i="9"/>
  <c r="E26" i="7"/>
  <c r="AA24" i="7"/>
  <c r="Y24" i="7"/>
  <c r="Y26" i="7" s="1"/>
  <c r="W24" i="7"/>
  <c r="U24" i="7"/>
  <c r="S24" i="7"/>
  <c r="Q24" i="7"/>
  <c r="Q26" i="7" s="1"/>
  <c r="O24" i="7"/>
  <c r="M24" i="7"/>
  <c r="K24" i="7"/>
  <c r="I24" i="7"/>
  <c r="G24" i="7"/>
  <c r="E24" i="7"/>
  <c r="AC22" i="7"/>
  <c r="AC20" i="7"/>
  <c r="AA16" i="7"/>
  <c r="Y16" i="7"/>
  <c r="W16" i="7"/>
  <c r="U16" i="7"/>
  <c r="U26" i="7" s="1"/>
  <c r="S16" i="7"/>
  <c r="S26" i="7" s="1"/>
  <c r="Q16" i="7"/>
  <c r="O16" i="7"/>
  <c r="O26" i="7" s="1"/>
  <c r="M16" i="7"/>
  <c r="M26" i="7" s="1"/>
  <c r="K16" i="7"/>
  <c r="I16" i="7"/>
  <c r="I26" i="7" s="1"/>
  <c r="G16" i="7"/>
  <c r="G26" i="7" s="1"/>
  <c r="E16" i="7"/>
  <c r="AC16" i="7" s="1"/>
  <c r="AC14" i="7"/>
  <c r="A10" i="7"/>
  <c r="AB8" i="7"/>
  <c r="AB9" i="9" s="1"/>
  <c r="AA8" i="7"/>
  <c r="AA9" i="9" s="1"/>
  <c r="Z8" i="7"/>
  <c r="Y8" i="7"/>
  <c r="Y9" i="9" s="1"/>
  <c r="X8" i="7"/>
  <c r="W8" i="7"/>
  <c r="W9" i="9" s="1"/>
  <c r="V8" i="7"/>
  <c r="U8" i="7"/>
  <c r="U9" i="9" s="1"/>
  <c r="T8" i="7"/>
  <c r="S8" i="7"/>
  <c r="R8" i="7"/>
  <c r="Q8" i="7"/>
  <c r="Q9" i="9" s="1"/>
  <c r="P8" i="7"/>
  <c r="O8" i="7"/>
  <c r="O9" i="9" s="1"/>
  <c r="N8" i="7"/>
  <c r="M8" i="7"/>
  <c r="M9" i="9" s="1"/>
  <c r="L8" i="7"/>
  <c r="K8" i="7"/>
  <c r="K9" i="9" s="1"/>
  <c r="J8" i="7"/>
  <c r="I8" i="7"/>
  <c r="I9" i="9" s="1"/>
  <c r="H8" i="7"/>
  <c r="H9" i="9" s="1"/>
  <c r="G8" i="7"/>
  <c r="G9" i="9" s="1"/>
  <c r="F8" i="7"/>
  <c r="E8" i="7"/>
  <c r="E9" i="9" s="1"/>
  <c r="K26" i="7"/>
  <c r="S9" i="9"/>
  <c r="AC24" i="7"/>
  <c r="AA26" i="7"/>
  <c r="W26" i="7"/>
  <c r="A12" i="8"/>
  <c r="A10" i="8"/>
  <c r="A8" i="8"/>
  <c r="AC38" i="3"/>
  <c r="AC36" i="3"/>
  <c r="AC34" i="3"/>
  <c r="AC32" i="3"/>
  <c r="AC30" i="3"/>
  <c r="AC24" i="3"/>
  <c r="AC22" i="3"/>
  <c r="AC20" i="3"/>
  <c r="AC16" i="3"/>
  <c r="AC14" i="3"/>
  <c r="AC12" i="3"/>
  <c r="A10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A4" i="3" s="1"/>
  <c r="A4" i="11" s="1"/>
  <c r="A12" i="5"/>
  <c r="A18" i="5" s="1"/>
  <c r="A20" i="5" s="1"/>
  <c r="A22" i="5" s="1"/>
  <c r="A24" i="5" s="1"/>
  <c r="A27" i="5" s="1"/>
  <c r="A4" i="7" l="1"/>
  <c r="A4" i="9"/>
  <c r="I25" i="3"/>
  <c r="Q25" i="3"/>
  <c r="S25" i="3"/>
  <c r="U25" i="3"/>
  <c r="F46" i="8"/>
  <c r="G46" i="3"/>
  <c r="E46" i="3"/>
  <c r="AA46" i="3"/>
  <c r="W46" i="3"/>
  <c r="Y46" i="3"/>
  <c r="O46" i="3"/>
  <c r="AC26" i="7"/>
  <c r="AC12" i="5" s="1"/>
  <c r="A14" i="8"/>
  <c r="A12" i="7"/>
  <c r="A12" i="3"/>
  <c r="A14" i="7"/>
  <c r="AC39" i="9"/>
  <c r="U46" i="3"/>
  <c r="S46" i="3"/>
  <c r="Q46" i="3"/>
  <c r="M46" i="3"/>
  <c r="K46" i="3"/>
  <c r="I46" i="3"/>
  <c r="AC26" i="3"/>
  <c r="F50" i="8" l="1"/>
  <c r="F52" i="8" s="1"/>
  <c r="F60" i="8" s="1"/>
  <c r="A14" i="3"/>
  <c r="A16" i="3" s="1"/>
  <c r="A16" i="8"/>
  <c r="A16" i="7"/>
  <c r="A18" i="8"/>
  <c r="AC46" i="3"/>
  <c r="AC50" i="3" s="1"/>
  <c r="AC54" i="3" s="1"/>
  <c r="AC15" i="5" l="1"/>
  <c r="A18" i="3"/>
  <c r="A20" i="3" s="1"/>
  <c r="A28" i="3" s="1"/>
  <c r="A18" i="7"/>
  <c r="A20" i="7" s="1"/>
  <c r="A26" i="8"/>
  <c r="AC56" i="3"/>
  <c r="AC61" i="3" s="1"/>
  <c r="AC10" i="5" s="1"/>
  <c r="AC18" i="5" l="1"/>
  <c r="A30" i="3"/>
  <c r="A32" i="3"/>
  <c r="A22" i="7"/>
  <c r="A24" i="7" s="1"/>
  <c r="A26" i="7" s="1"/>
  <c r="A30" i="8"/>
  <c r="A34" i="8"/>
  <c r="A32" i="8"/>
  <c r="A34" i="3" l="1"/>
  <c r="A36" i="3" s="1"/>
  <c r="A38" i="3" s="1"/>
  <c r="A40" i="3" s="1"/>
  <c r="A42" i="3" s="1"/>
  <c r="A44" i="3" s="1"/>
  <c r="A46" i="3" s="1"/>
  <c r="A48" i="3" s="1"/>
  <c r="A50" i="3" s="1"/>
  <c r="A52" i="3" s="1"/>
  <c r="A54" i="3" s="1"/>
  <c r="A56" i="3" s="1"/>
  <c r="AC22" i="5"/>
  <c r="AC27" i="5" s="1"/>
  <c r="A36" i="8"/>
  <c r="A38" i="8" s="1"/>
  <c r="A42" i="8" l="1"/>
  <c r="A44" i="8" s="1"/>
  <c r="A46" i="8"/>
  <c r="A48" i="8" s="1"/>
  <c r="A40" i="8"/>
  <c r="A50" i="8" s="1"/>
  <c r="A52" i="8" s="1"/>
  <c r="A54" i="8" l="1"/>
  <c r="A56" i="8" s="1"/>
  <c r="A58" i="8" s="1"/>
  <c r="A60" i="8" s="1"/>
</calcChain>
</file>

<file path=xl/sharedStrings.xml><?xml version="1.0" encoding="utf-8"?>
<sst xmlns="http://schemas.openxmlformats.org/spreadsheetml/2006/main" count="196" uniqueCount="115">
  <si>
    <t>Asset Energy</t>
  </si>
  <si>
    <t>Bilateral Sales</t>
  </si>
  <si>
    <t>Bilateral Purchases</t>
  </si>
  <si>
    <t>Hedges</t>
  </si>
  <si>
    <t>DUKE ENERGY KENTUCKY</t>
  </si>
  <si>
    <t>OFF-SYSTEM SALES SCHEDULE</t>
  </si>
  <si>
    <t>Line</t>
  </si>
  <si>
    <t>No.</t>
  </si>
  <si>
    <t>Description</t>
  </si>
  <si>
    <t>Total</t>
  </si>
  <si>
    <t>(+)</t>
  </si>
  <si>
    <t>(-)</t>
  </si>
  <si>
    <t xml:space="preserve"> </t>
  </si>
  <si>
    <t>÷</t>
  </si>
  <si>
    <t xml:space="preserve">     (FAC Schedule 3, Line C)</t>
  </si>
  <si>
    <t>Effective Date for Billing:</t>
  </si>
  <si>
    <t>Submitted by:</t>
  </si>
  <si>
    <t>Title:</t>
  </si>
  <si>
    <t>Date Submitted:</t>
  </si>
  <si>
    <r>
      <t xml:space="preserve">Non-Native Fuel Cost </t>
    </r>
    <r>
      <rPr>
        <vertAlign val="superscript"/>
        <sz val="10"/>
        <rFont val="Arial"/>
        <family val="2"/>
      </rPr>
      <t>(a)</t>
    </r>
  </si>
  <si>
    <t xml:space="preserve">Profit Sharing Mechanism Credit Rate ($/kWh) </t>
  </si>
  <si>
    <r>
      <t>NO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Cost</t>
    </r>
  </si>
  <si>
    <r>
      <t>SO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Cost</t>
    </r>
  </si>
  <si>
    <t xml:space="preserve">  Sub-Total Expenses</t>
  </si>
  <si>
    <t xml:space="preserve">  Sub-Total Revenues</t>
  </si>
  <si>
    <t>Variable Costs Allocable to Off-System Sales</t>
  </si>
  <si>
    <t>Off-System Sales Revenue</t>
  </si>
  <si>
    <t>Billing Month</t>
  </si>
  <si>
    <t>Total Amount of Credits Owed to Customers</t>
  </si>
  <si>
    <t>Actual Amount Credited to Customers</t>
  </si>
  <si>
    <t>Net Margins on Sales of Emission Allowances</t>
  </si>
  <si>
    <t>Variable O&amp;M Cost</t>
  </si>
  <si>
    <t>Non-Asset Energy</t>
  </si>
  <si>
    <t>SO2 Sales Margin</t>
  </si>
  <si>
    <t>Proceeds</t>
  </si>
  <si>
    <t>Cost of Sale</t>
  </si>
  <si>
    <t>Margin</t>
  </si>
  <si>
    <t>NOx Sales Margin</t>
  </si>
  <si>
    <t>Total EA Sales Margin (Line 4 + Line 8)</t>
  </si>
  <si>
    <t>EMISSION ALLOWANCE SALES MARGIN</t>
  </si>
  <si>
    <r>
      <t xml:space="preserve">Prior Period Carryforward </t>
    </r>
    <r>
      <rPr>
        <vertAlign val="superscript"/>
        <sz val="10"/>
        <rFont val="Arial"/>
        <family val="2"/>
      </rPr>
      <t>(b)</t>
    </r>
  </si>
  <si>
    <t>ANCILLARY SERVICES MARKET</t>
  </si>
  <si>
    <t>Capacity</t>
  </si>
  <si>
    <t xml:space="preserve">Ancillary Services Market </t>
  </si>
  <si>
    <t>Remainder Allocated to Customers  (Line 21 x Line 22)</t>
  </si>
  <si>
    <t>PJM Regulation</t>
  </si>
  <si>
    <t>PJM Sync Reserve</t>
  </si>
  <si>
    <t>PJM Synchr Condens</t>
  </si>
  <si>
    <t>PJM DA Sched Reserve</t>
  </si>
  <si>
    <t>PJM DASR Credit</t>
  </si>
  <si>
    <t>Blackstart</t>
  </si>
  <si>
    <t>PJM Reactive Service</t>
  </si>
  <si>
    <t>DA Sched Reserves</t>
  </si>
  <si>
    <r>
      <t xml:space="preserve">Percentage Allocated to Customers (75% of margins &gt; $1.00 million) </t>
    </r>
    <r>
      <rPr>
        <vertAlign val="superscript"/>
        <sz val="10"/>
        <rFont val="Arial"/>
        <family val="2"/>
      </rPr>
      <t>(b)</t>
    </r>
  </si>
  <si>
    <r>
      <t xml:space="preserve">PJM Bal &amp; DA Oper Reserve Credits </t>
    </r>
    <r>
      <rPr>
        <vertAlign val="superscript"/>
        <sz val="10"/>
        <rFont val="Arial"/>
        <family val="2"/>
      </rPr>
      <t>(a)</t>
    </r>
  </si>
  <si>
    <t>PJM and Other Costs</t>
  </si>
  <si>
    <t>Reg Supply</t>
  </si>
  <si>
    <t>PJM DA Load Resp Chrg</t>
  </si>
  <si>
    <t>PJM Emergency Energy</t>
  </si>
  <si>
    <t>PJM Non-Sync Reserve</t>
  </si>
  <si>
    <t>PJM Reactive Supply</t>
  </si>
  <si>
    <t>Off-System Sales Margin Allocated to Customers</t>
  </si>
  <si>
    <t>PJM RT Load Resp Chrg</t>
  </si>
  <si>
    <r>
      <t xml:space="preserve">Percentage Allocated to Customers (75% of margins &gt; $1.0 million) </t>
    </r>
    <r>
      <rPr>
        <vertAlign val="superscript"/>
        <sz val="10"/>
        <rFont val="Arial"/>
        <family val="2"/>
      </rPr>
      <t>(a)</t>
    </r>
  </si>
  <si>
    <t>Off-System Sales Margin (Line 9 - Line 18)</t>
  </si>
  <si>
    <t xml:space="preserve">  Sub-Total  (Line 19 - Line 20, if negative = 0)</t>
  </si>
  <si>
    <t>Remainder of Off-System Sales Margin Allocated to Customers  (Line 21 x Line 22)</t>
  </si>
  <si>
    <t xml:space="preserve"> (if line 21 &gt; 0 then Line 20 + Line 23, otherwise Line 19)</t>
  </si>
  <si>
    <t>Rates &amp; Regulatory Strategy Manager</t>
  </si>
  <si>
    <t>/s/ Theodore H. Czupik Jr.</t>
  </si>
  <si>
    <r>
      <t>(Gain)/Loss on Sale of Fuel</t>
    </r>
    <r>
      <rPr>
        <vertAlign val="superscript"/>
        <sz val="10"/>
        <color indexed="8"/>
        <rFont val="Arial"/>
        <family val="2"/>
      </rPr>
      <t>(d)</t>
    </r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</si>
  <si>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Per the Commission's Order dated December 22, 2010, in Case No. 2010-00203.</t>
    </r>
  </si>
  <si>
    <t>Note:</t>
  </si>
  <si>
    <t>Schedule 1</t>
  </si>
  <si>
    <t>Schedule 2</t>
  </si>
  <si>
    <t>Schedule 3</t>
  </si>
  <si>
    <t>Schedule 4</t>
  </si>
  <si>
    <t>Schedule 5</t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</si>
  <si>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Line 12 - Line 6, ties to Duke Energy Kentucky's FAC Filing, Schedule 4, Schedule 6 or Schedule 7, Line C.</t>
    </r>
  </si>
  <si>
    <r>
      <t xml:space="preserve">Ancillary Services Market (Schedule 5, Line 15) </t>
    </r>
    <r>
      <rPr>
        <vertAlign val="superscript"/>
        <sz val="10"/>
        <rFont val="Arial"/>
        <family val="2"/>
      </rPr>
      <t xml:space="preserve">(c) </t>
    </r>
  </si>
  <si>
    <t>Note:  Per the Commission's Order dated January 30, 2009, in Case No 2008-00489</t>
  </si>
  <si>
    <t>Net Refund due to (from) Customers</t>
  </si>
  <si>
    <t>PJM Bal &amp; DA Oper Reserve Credits</t>
  </si>
  <si>
    <t>Non-Native Fuel Cost</t>
  </si>
  <si>
    <t>Total Allocated to Customers (Line 20 + Line 23)</t>
  </si>
  <si>
    <r>
      <t xml:space="preserve">Total Off-System Sales Margin (Line 10 - Line 18) </t>
    </r>
    <r>
      <rPr>
        <vertAlign val="superscript"/>
        <sz val="10"/>
        <rFont val="Arial"/>
        <family val="2"/>
      </rPr>
      <t>(b)</t>
    </r>
  </si>
  <si>
    <r>
      <t xml:space="preserve">Allocated to Customers (up to 100% of first $1.00 million) </t>
    </r>
    <r>
      <rPr>
        <vertAlign val="superscript"/>
        <sz val="10"/>
        <rFont val="Arial"/>
        <family val="2"/>
      </rPr>
      <t>(b)</t>
    </r>
  </si>
  <si>
    <r>
      <t xml:space="preserve">Note:  </t>
    </r>
    <r>
      <rPr>
        <vertAlign val="superscript"/>
        <sz val="10"/>
        <rFont val="Arial"/>
        <family val="2"/>
      </rPr>
      <t/>
    </r>
  </si>
  <si>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Per provisions included in the Commission's Order dated December 22, 2010,</t>
    </r>
  </si>
  <si>
    <t>in Case No. 2010-00203.</t>
  </si>
  <si>
    <r>
      <rPr>
        <vertAlign val="superscript"/>
        <sz val="10"/>
        <rFont val="Arial"/>
        <family val="2"/>
      </rPr>
      <t>(b)</t>
    </r>
    <r>
      <rPr>
        <sz val="10"/>
        <rFont val="Arial"/>
        <family val="2"/>
      </rPr>
      <t xml:space="preserve"> Incremental change from prior filing is due to PJM resettlements.   </t>
    </r>
  </si>
  <si>
    <r>
      <t xml:space="preserve">Allocated to Customers (guaranteed 100% of first $1.0 million) </t>
    </r>
    <r>
      <rPr>
        <vertAlign val="superscript"/>
        <sz val="10"/>
        <rFont val="Arial"/>
        <family val="2"/>
      </rPr>
      <t>(a)</t>
    </r>
  </si>
  <si>
    <t xml:space="preserve">    market are netted together for a given month.  Monthly net revenues are included in the PSM.  Monthly</t>
  </si>
  <si>
    <t xml:space="preserve">    net costs are not included in the PSM.</t>
  </si>
  <si>
    <r>
      <rPr>
        <vertAlign val="superscript"/>
        <sz val="10"/>
        <rFont val="Arial"/>
        <family val="2"/>
      </rPr>
      <t>(c)</t>
    </r>
    <r>
      <rPr>
        <sz val="10"/>
        <rFont val="Arial"/>
        <family val="2"/>
      </rPr>
      <t xml:space="preserve"> Per the Commission's Order in Case No. 2008-00489, revenues and costs from participation in the ASM </t>
    </r>
  </si>
  <si>
    <t>Sub-Total</t>
  </si>
  <si>
    <t>Sub-Total Expenses</t>
  </si>
  <si>
    <t>Sub-Total Revenues</t>
  </si>
  <si>
    <t>(Schedule 3, Line 28)</t>
  </si>
  <si>
    <t>(Schedule 4, Line 9)</t>
  </si>
  <si>
    <t>CALCULATION OF RIDER PSM CREDIT FOR MARCH 2015 - MAY 2015 BILLING</t>
  </si>
  <si>
    <t>Sales (kWh) from FAC Filing October, November, and December 2014</t>
  </si>
  <si>
    <t>March 3, 2015</t>
  </si>
  <si>
    <t>January 30, 2015</t>
  </si>
  <si>
    <t>Schedule 6</t>
  </si>
  <si>
    <t>CAPACITY TRANSACTIONS</t>
  </si>
  <si>
    <t>Revenue Received for Capacity Sales</t>
  </si>
  <si>
    <t>Less: Cost of Replacement Capacity</t>
  </si>
  <si>
    <t>To Schedule 2, Line 25</t>
  </si>
  <si>
    <t>Net to Flow Through Rider PSM</t>
  </si>
  <si>
    <t>(Schedule 2, Line 26)</t>
  </si>
  <si>
    <r>
      <rPr>
        <vertAlign val="superscript"/>
        <sz val="10"/>
        <rFont val="Arial"/>
        <family val="2"/>
      </rPr>
      <t>(d)</t>
    </r>
    <r>
      <rPr>
        <sz val="10"/>
        <rFont val="Arial"/>
        <family val="2"/>
      </rPr>
      <t xml:space="preserve"> Inclusion of $534,000 of gas losses per Commission's Order dated November 25, 2014, in Case No. 2014-00078.</t>
    </r>
  </si>
  <si>
    <r>
      <rPr>
        <vertAlign val="superscript"/>
        <sz val="10"/>
        <rFont val="Arial"/>
        <family val="2"/>
      </rPr>
      <t>(e)</t>
    </r>
    <r>
      <rPr>
        <sz val="10"/>
        <rFont val="Arial"/>
        <family val="2"/>
      </rPr>
      <t xml:space="preserve"> Per the Commission's Order dated December 4, 2014, in Case No. 2014-00201.</t>
    </r>
  </si>
  <si>
    <r>
      <t xml:space="preserve">Plus 75% of Difference Between Capacity Revenue and Capacity Cost </t>
    </r>
    <r>
      <rPr>
        <vertAlign val="superscript"/>
        <sz val="10"/>
        <rFont val="Arial"/>
        <family val="2"/>
      </rPr>
      <t>(e)</t>
    </r>
  </si>
  <si>
    <t>Note: Per the Commission's Order dated December 4, 2014, in Case No. 2014-00201.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</si>
</sst>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00000_);\(#,##0.000000\)"/>
    <numFmt numFmtId="166" formatCode="[$-409]mmm\-yy;@"/>
    <numFmt numFmtId="167" formatCode="&quot;$&quot;#,##0"/>
    <numFmt numFmtId="168" formatCode="mm/dd/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8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4"/>
      <color rgb="FF000000"/>
      <name val="Arial"/>
      <family val="2"/>
    </font>
    <font>
      <b/>
      <u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3" fillId="0" borderId="0" xfId="0" applyFont="1"/>
    <xf numFmtId="38" fontId="0" fillId="0" borderId="0" xfId="0" applyNumberFormat="1"/>
    <xf numFmtId="0" fontId="1" fillId="0" borderId="0" xfId="0" applyFont="1"/>
    <xf numFmtId="0" fontId="0" fillId="0" borderId="0" xfId="0" applyFill="1"/>
    <xf numFmtId="38" fontId="4" fillId="0" borderId="0" xfId="0" applyNumberFormat="1" applyFont="1" applyAlignment="1">
      <alignment horizontal="right"/>
    </xf>
    <xf numFmtId="38" fontId="4" fillId="0" borderId="0" xfId="0" applyNumberFormat="1" applyFont="1" applyFill="1" applyAlignment="1">
      <alignment horizontal="right"/>
    </xf>
    <xf numFmtId="0" fontId="5" fillId="0" borderId="0" xfId="0" applyFont="1"/>
    <xf numFmtId="17" fontId="6" fillId="0" borderId="0" xfId="0" applyNumberFormat="1" applyFont="1" applyAlignment="1"/>
    <xf numFmtId="38" fontId="7" fillId="0" borderId="0" xfId="0" applyNumberFormat="1" applyFont="1" applyAlignment="1">
      <alignment horizontal="center"/>
    </xf>
    <xf numFmtId="8" fontId="7" fillId="0" borderId="0" xfId="0" applyNumberFormat="1" applyFont="1" applyAlignment="1">
      <alignment horizontal="center"/>
    </xf>
    <xf numFmtId="38" fontId="0" fillId="0" borderId="0" xfId="0" applyNumberFormat="1" applyFill="1"/>
    <xf numFmtId="8" fontId="0" fillId="0" borderId="0" xfId="0" applyNumberFormat="1" applyFill="1"/>
    <xf numFmtId="38" fontId="1" fillId="0" borderId="0" xfId="0" applyNumberFormat="1" applyFont="1" applyFill="1" applyAlignment="1">
      <alignment horizontal="right"/>
    </xf>
    <xf numFmtId="8" fontId="4" fillId="0" borderId="0" xfId="0" applyNumberFormat="1" applyFont="1" applyFill="1"/>
    <xf numFmtId="0" fontId="0" fillId="0" borderId="0" xfId="0" applyFill="1" applyBorder="1"/>
    <xf numFmtId="38" fontId="0" fillId="0" borderId="0" xfId="0" applyNumberFormat="1" applyFill="1" applyBorder="1"/>
    <xf numFmtId="38" fontId="1" fillId="0" borderId="0" xfId="0" applyNumberFormat="1" applyFont="1" applyFill="1" applyBorder="1" applyAlignment="1">
      <alignment horizontal="right"/>
    </xf>
    <xf numFmtId="164" fontId="1" fillId="0" borderId="0" xfId="2" applyNumberFormat="1" applyFill="1" applyBorder="1"/>
    <xf numFmtId="8" fontId="0" fillId="0" borderId="0" xfId="0" applyNumberFormat="1"/>
    <xf numFmtId="0" fontId="0" fillId="0" borderId="0" xfId="0" applyBorder="1"/>
    <xf numFmtId="164" fontId="1" fillId="0" borderId="0" xfId="2" applyNumberFormat="1"/>
    <xf numFmtId="38" fontId="1" fillId="0" borderId="0" xfId="0" applyNumberFormat="1" applyFont="1"/>
    <xf numFmtId="38" fontId="1" fillId="0" borderId="0" xfId="2" applyNumberFormat="1" applyFill="1" applyBorder="1"/>
    <xf numFmtId="0" fontId="9" fillId="0" borderId="0" xfId="0" applyFont="1" applyFill="1"/>
    <xf numFmtId="164" fontId="1" fillId="0" borderId="0" xfId="2" applyNumberFormat="1" applyFill="1" applyBorder="1" applyAlignment="1">
      <alignment horizontal="right"/>
    </xf>
    <xf numFmtId="8" fontId="0" fillId="0" borderId="0" xfId="0" applyNumberFormat="1" applyFill="1" applyBorder="1"/>
    <xf numFmtId="0" fontId="8" fillId="0" borderId="0" xfId="0" applyFont="1" applyBorder="1"/>
    <xf numFmtId="38" fontId="0" fillId="0" borderId="0" xfId="0" applyNumberFormat="1" applyBorder="1"/>
    <xf numFmtId="38" fontId="8" fillId="0" borderId="0" xfId="0" applyNumberFormat="1" applyFont="1" applyBorder="1"/>
    <xf numFmtId="38" fontId="1" fillId="0" borderId="0" xfId="0" applyNumberFormat="1" applyFont="1" applyBorder="1" applyAlignment="1">
      <alignment horizontal="right"/>
    </xf>
    <xf numFmtId="8" fontId="0" fillId="0" borderId="0" xfId="0" applyNumberFormat="1" applyBorder="1"/>
    <xf numFmtId="164" fontId="1" fillId="0" borderId="0" xfId="2" applyNumberFormat="1" applyBorder="1"/>
    <xf numFmtId="0" fontId="1" fillId="0" borderId="0" xfId="0" applyFont="1" applyFill="1" applyBorder="1"/>
    <xf numFmtId="38" fontId="8" fillId="0" borderId="0" xfId="0" applyNumberFormat="1" applyFont="1" applyFill="1" applyBorder="1"/>
    <xf numFmtId="38" fontId="1" fillId="0" borderId="0" xfId="0" applyNumberFormat="1" applyFont="1" applyFill="1"/>
    <xf numFmtId="0" fontId="5" fillId="0" borderId="0" xfId="0" applyFont="1" applyBorder="1"/>
    <xf numFmtId="37" fontId="0" fillId="0" borderId="0" xfId="0" applyNumberFormat="1" applyFill="1" applyBorder="1"/>
    <xf numFmtId="37" fontId="0" fillId="0" borderId="0" xfId="0" applyNumberFormat="1" applyBorder="1"/>
    <xf numFmtId="37" fontId="1" fillId="0" borderId="0" xfId="0" applyNumberFormat="1" applyFont="1" applyFill="1" applyBorder="1" applyAlignment="1">
      <alignment horizontal="right"/>
    </xf>
    <xf numFmtId="37" fontId="0" fillId="0" borderId="0" xfId="0" applyNumberFormat="1" applyFill="1"/>
    <xf numFmtId="0" fontId="5" fillId="0" borderId="0" xfId="0" applyFont="1" applyBorder="1" applyAlignment="1">
      <alignment horizontal="center"/>
    </xf>
    <xf numFmtId="0" fontId="9" fillId="0" borderId="0" xfId="0" applyFont="1" applyFill="1" applyBorder="1"/>
    <xf numFmtId="0" fontId="5" fillId="0" borderId="0" xfId="0" applyFont="1" applyAlignment="1">
      <alignment horizontal="left"/>
    </xf>
    <xf numFmtId="37" fontId="1" fillId="0" borderId="0" xfId="2" applyNumberFormat="1" applyBorder="1"/>
    <xf numFmtId="37" fontId="1" fillId="0" borderId="0" xfId="0" applyNumberFormat="1" applyFon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7" fillId="0" borderId="0" xfId="0" applyNumberFormat="1" applyFont="1" applyBorder="1" applyAlignment="1">
      <alignment horizontal="center"/>
    </xf>
    <xf numFmtId="37" fontId="0" fillId="0" borderId="0" xfId="0" applyNumberFormat="1"/>
    <xf numFmtId="37" fontId="4" fillId="0" borderId="0" xfId="0" applyNumberFormat="1" applyFont="1" applyBorder="1"/>
    <xf numFmtId="37" fontId="1" fillId="0" borderId="0" xfId="2" applyNumberFormat="1"/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quotePrefix="1" applyFill="1" applyAlignment="1">
      <alignment horizontal="center"/>
    </xf>
    <xf numFmtId="42" fontId="1" fillId="0" borderId="0" xfId="2" applyNumberFormat="1" applyBorder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Alignment="1">
      <alignment horizontal="left"/>
    </xf>
    <xf numFmtId="0" fontId="10" fillId="0" borderId="0" xfId="0" quotePrefix="1" applyFont="1" applyFill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5" fontId="0" fillId="0" borderId="0" xfId="0" applyNumberFormat="1" applyFill="1" applyBorder="1"/>
    <xf numFmtId="0" fontId="5" fillId="0" borderId="1" xfId="0" applyFont="1" applyBorder="1" applyAlignment="1">
      <alignment horizontal="center"/>
    </xf>
    <xf numFmtId="5" fontId="13" fillId="0" borderId="0" xfId="0" applyNumberFormat="1" applyFont="1" applyFill="1" applyBorder="1"/>
    <xf numFmtId="37" fontId="13" fillId="0" borderId="0" xfId="0" applyNumberFormat="1" applyFont="1" applyFill="1" applyBorder="1"/>
    <xf numFmtId="10" fontId="13" fillId="0" borderId="0" xfId="0" applyNumberFormat="1" applyFont="1" applyFill="1"/>
    <xf numFmtId="0" fontId="8" fillId="0" borderId="0" xfId="0" applyFont="1"/>
    <xf numFmtId="5" fontId="13" fillId="0" borderId="0" xfId="0" applyNumberFormat="1" applyFont="1" applyFill="1" applyBorder="1" applyAlignment="1">
      <alignment horizontal="right"/>
    </xf>
    <xf numFmtId="37" fontId="13" fillId="0" borderId="0" xfId="0" applyNumberFormat="1" applyFont="1" applyBorder="1"/>
    <xf numFmtId="0" fontId="5" fillId="0" borderId="0" xfId="0" quotePrefix="1" applyFont="1" applyAlignment="1">
      <alignment horizontal="center"/>
    </xf>
    <xf numFmtId="5" fontId="1" fillId="0" borderId="0" xfId="2" applyNumberFormat="1" applyBorder="1"/>
    <xf numFmtId="17" fontId="5" fillId="0" borderId="1" xfId="0" applyNumberFormat="1" applyFont="1" applyBorder="1" applyAlignment="1">
      <alignment horizontal="center"/>
    </xf>
    <xf numFmtId="164" fontId="5" fillId="0" borderId="1" xfId="2" applyNumberFormat="1" applyFont="1" applyBorder="1" applyAlignment="1">
      <alignment horizontal="center"/>
    </xf>
    <xf numFmtId="5" fontId="10" fillId="0" borderId="0" xfId="2" applyNumberFormat="1" applyFont="1" applyFill="1" applyBorder="1"/>
    <xf numFmtId="5" fontId="1" fillId="0" borderId="0" xfId="2" applyNumberFormat="1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37" fontId="0" fillId="0" borderId="3" xfId="0" applyNumberFormat="1" applyBorder="1"/>
    <xf numFmtId="37" fontId="1" fillId="0" borderId="3" xfId="2" applyNumberFormat="1" applyBorder="1"/>
    <xf numFmtId="5" fontId="0" fillId="0" borderId="0" xfId="0" applyNumberFormat="1" applyBorder="1"/>
    <xf numFmtId="5" fontId="0" fillId="0" borderId="2" xfId="0" applyNumberFormat="1" applyBorder="1"/>
    <xf numFmtId="5" fontId="0" fillId="0" borderId="2" xfId="0" applyNumberFormat="1" applyFill="1" applyBorder="1"/>
    <xf numFmtId="37" fontId="13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0" fillId="0" borderId="0" xfId="0" applyFill="1" applyBorder="1" applyAlignment="1">
      <alignment horizontal="left"/>
    </xf>
    <xf numFmtId="38" fontId="5" fillId="0" borderId="0" xfId="0" quotePrefix="1" applyNumberFormat="1" applyFont="1" applyBorder="1" applyAlignment="1">
      <alignment horizontal="center"/>
    </xf>
    <xf numFmtId="8" fontId="0" fillId="2" borderId="0" xfId="0" applyNumberFormat="1" applyFill="1"/>
    <xf numFmtId="37" fontId="1" fillId="0" borderId="0" xfId="2" applyNumberFormat="1" applyFill="1" applyBorder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5" fontId="1" fillId="0" borderId="0" xfId="0" applyNumberFormat="1" applyFont="1" applyFill="1" applyBorder="1" applyAlignment="1">
      <alignment horizontal="right"/>
    </xf>
    <xf numFmtId="0" fontId="1" fillId="0" borderId="0" xfId="0" quotePrefix="1" applyFont="1" applyAlignment="1">
      <alignment horizontal="left"/>
    </xf>
    <xf numFmtId="5" fontId="10" fillId="0" borderId="2" xfId="2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5" fontId="13" fillId="0" borderId="0" xfId="3" applyNumberFormat="1" applyFont="1" applyFill="1" applyBorder="1"/>
    <xf numFmtId="5" fontId="1" fillId="0" borderId="0" xfId="3" applyNumberFormat="1" applyFont="1" applyFill="1" applyBorder="1" applyAlignment="1">
      <alignment horizontal="right"/>
    </xf>
    <xf numFmtId="5" fontId="13" fillId="0" borderId="0" xfId="3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37" fontId="10" fillId="0" borderId="0" xfId="2" applyNumberFormat="1" applyFont="1" applyFill="1" applyBorder="1"/>
    <xf numFmtId="17" fontId="5" fillId="0" borderId="1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5" fontId="7" fillId="0" borderId="0" xfId="3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Continuous"/>
    </xf>
    <xf numFmtId="37" fontId="1" fillId="0" borderId="2" xfId="0" quotePrefix="1" applyNumberFormat="1" applyFont="1" applyFill="1" applyBorder="1" applyAlignment="1">
      <alignment horizontal="centerContinuous"/>
    </xf>
    <xf numFmtId="37" fontId="10" fillId="0" borderId="2" xfId="0" quotePrefix="1" applyNumberFormat="1" applyFont="1" applyFill="1" applyBorder="1" applyAlignment="1">
      <alignment horizontal="centerContinuous"/>
    </xf>
    <xf numFmtId="0" fontId="5" fillId="0" borderId="0" xfId="0" quotePrefix="1" applyFont="1" applyAlignment="1">
      <alignment horizontal="centerContinuous"/>
    </xf>
    <xf numFmtId="0" fontId="15" fillId="0" borderId="0" xfId="0" applyFont="1" applyAlignment="1">
      <alignment horizontal="centerContinuous"/>
    </xf>
    <xf numFmtId="5" fontId="1" fillId="0" borderId="0" xfId="0" applyNumberFormat="1" applyFont="1" applyFill="1" applyBorder="1"/>
    <xf numFmtId="0" fontId="1" fillId="0" borderId="0" xfId="0" quotePrefix="1" applyFont="1" applyBorder="1" applyAlignment="1">
      <alignment horizontal="left" indent="1"/>
    </xf>
    <xf numFmtId="37" fontId="8" fillId="0" borderId="0" xfId="0" applyNumberFormat="1" applyFont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7" fontId="8" fillId="0" borderId="0" xfId="2" applyNumberFormat="1" applyFont="1" applyFill="1" applyBorder="1"/>
    <xf numFmtId="37" fontId="1" fillId="0" borderId="2" xfId="0" applyNumberFormat="1" applyFont="1" applyBorder="1" applyAlignment="1">
      <alignment horizontal="centerContinuous"/>
    </xf>
    <xf numFmtId="37" fontId="0" fillId="0" borderId="2" xfId="0" applyNumberFormat="1" applyBorder="1" applyAlignment="1">
      <alignment horizontal="centerContinuous"/>
    </xf>
    <xf numFmtId="164" fontId="5" fillId="0" borderId="0" xfId="2" applyNumberFormat="1" applyFont="1"/>
    <xf numFmtId="37" fontId="13" fillId="0" borderId="4" xfId="2" applyNumberFormat="1" applyFont="1" applyFill="1" applyBorder="1"/>
    <xf numFmtId="10" fontId="13" fillId="0" borderId="4" xfId="2" applyNumberFormat="1" applyFont="1" applyBorder="1"/>
    <xf numFmtId="5" fontId="1" fillId="0" borderId="5" xfId="2" applyNumberFormat="1" applyBorder="1"/>
    <xf numFmtId="164" fontId="5" fillId="0" borderId="0" xfId="2" applyNumberFormat="1" applyFont="1" applyBorder="1"/>
    <xf numFmtId="0" fontId="5" fillId="0" borderId="0" xfId="0" applyFont="1" applyBorder="1" applyAlignment="1">
      <alignment horizontal="centerContinuous"/>
    </xf>
    <xf numFmtId="0" fontId="5" fillId="0" borderId="0" xfId="0" quotePrefix="1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17" fontId="6" fillId="0" borderId="0" xfId="0" applyNumberFormat="1" applyFont="1" applyBorder="1" applyAlignment="1"/>
    <xf numFmtId="0" fontId="5" fillId="0" borderId="0" xfId="0" quotePrefix="1" applyFont="1" applyBorder="1" applyAlignment="1"/>
    <xf numFmtId="0" fontId="5" fillId="0" borderId="0" xfId="0" applyFont="1" applyBorder="1" applyAlignment="1"/>
    <xf numFmtId="37" fontId="13" fillId="0" borderId="4" xfId="0" applyNumberFormat="1" applyFont="1" applyFill="1" applyBorder="1"/>
    <xf numFmtId="5" fontId="13" fillId="0" borderId="4" xfId="0" applyNumberFormat="1" applyFont="1" applyFill="1" applyBorder="1"/>
    <xf numFmtId="5" fontId="1" fillId="0" borderId="4" xfId="0" applyNumberFormat="1" applyFont="1" applyFill="1" applyBorder="1"/>
    <xf numFmtId="42" fontId="1" fillId="0" borderId="2" xfId="2" applyNumberFormat="1" applyBorder="1"/>
    <xf numFmtId="167" fontId="1" fillId="0" borderId="0" xfId="2" applyNumberFormat="1" applyBorder="1"/>
    <xf numFmtId="165" fontId="1" fillId="0" borderId="5" xfId="2" applyNumberFormat="1" applyBorder="1"/>
    <xf numFmtId="0" fontId="16" fillId="0" borderId="0" xfId="3" applyFont="1" applyBorder="1"/>
    <xf numFmtId="0" fontId="5" fillId="0" borderId="0" xfId="0" quotePrefix="1" applyFont="1" applyAlignment="1"/>
    <xf numFmtId="167" fontId="13" fillId="0" borderId="0" xfId="0" applyNumberFormat="1" applyFont="1" applyFill="1" applyBorder="1"/>
    <xf numFmtId="167" fontId="0" fillId="0" borderId="0" xfId="0" applyNumberFormat="1" applyFill="1" applyBorder="1"/>
    <xf numFmtId="167" fontId="1" fillId="0" borderId="0" xfId="0" applyNumberFormat="1" applyFont="1" applyFill="1" applyBorder="1" applyAlignment="1">
      <alignment horizontal="right"/>
    </xf>
    <xf numFmtId="167" fontId="13" fillId="0" borderId="4" xfId="0" applyNumberFormat="1" applyFont="1" applyFill="1" applyBorder="1"/>
    <xf numFmtId="167" fontId="1" fillId="0" borderId="4" xfId="2" applyNumberFormat="1" applyBorder="1"/>
    <xf numFmtId="167" fontId="13" fillId="0" borderId="0" xfId="0" applyNumberFormat="1" applyFont="1" applyFill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7" fontId="1" fillId="0" borderId="0" xfId="2" applyNumberFormat="1" applyFill="1" applyBorder="1"/>
    <xf numFmtId="167" fontId="1" fillId="0" borderId="4" xfId="0" applyNumberFormat="1" applyFont="1" applyFill="1" applyBorder="1" applyAlignment="1">
      <alignment horizontal="right"/>
    </xf>
    <xf numFmtId="167" fontId="1" fillId="0" borderId="4" xfId="2" applyNumberFormat="1" applyFill="1" applyBorder="1"/>
    <xf numFmtId="167" fontId="13" fillId="0" borderId="5" xfId="0" applyNumberFormat="1" applyFont="1" applyFill="1" applyBorder="1" applyAlignment="1">
      <alignment horizontal="right"/>
    </xf>
    <xf numFmtId="167" fontId="1" fillId="0" borderId="5" xfId="2" applyNumberFormat="1" applyFill="1" applyBorder="1"/>
    <xf numFmtId="5" fontId="13" fillId="0" borderId="4" xfId="3" applyNumberFormat="1" applyFont="1" applyFill="1" applyBorder="1"/>
    <xf numFmtId="5" fontId="1" fillId="0" borderId="4" xfId="2" applyNumberFormat="1" applyBorder="1"/>
    <xf numFmtId="5" fontId="1" fillId="0" borderId="5" xfId="0" applyNumberFormat="1" applyFont="1" applyFill="1" applyBorder="1" applyAlignment="1">
      <alignment horizontal="right"/>
    </xf>
    <xf numFmtId="42" fontId="13" fillId="0" borderId="0" xfId="0" applyNumberFormat="1" applyFont="1" applyFill="1" applyBorder="1"/>
    <xf numFmtId="42" fontId="0" fillId="0" borderId="4" xfId="0" applyNumberFormat="1" applyBorder="1"/>
    <xf numFmtId="42" fontId="0" fillId="0" borderId="4" xfId="0" applyNumberFormat="1" applyFill="1" applyBorder="1"/>
    <xf numFmtId="42" fontId="0" fillId="0" borderId="0" xfId="0" applyNumberFormat="1" applyFill="1" applyBorder="1"/>
    <xf numFmtId="42" fontId="0" fillId="0" borderId="0" xfId="0" applyNumberFormat="1" applyFill="1"/>
    <xf numFmtId="42" fontId="13" fillId="0" borderId="4" xfId="1" applyNumberFormat="1" applyFont="1" applyFill="1" applyBorder="1"/>
    <xf numFmtId="42" fontId="13" fillId="0" borderId="0" xfId="0" applyNumberFormat="1" applyFont="1" applyFill="1"/>
    <xf numFmtId="42" fontId="0" fillId="0" borderId="5" xfId="0" applyNumberFormat="1" applyFill="1" applyBorder="1"/>
    <xf numFmtId="38" fontId="5" fillId="0" borderId="0" xfId="0" quotePrefix="1" applyNumberFormat="1" applyFont="1" applyBorder="1" applyAlignment="1">
      <alignment horizontal="centerContinuous"/>
    </xf>
    <xf numFmtId="37" fontId="0" fillId="0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38" fontId="0" fillId="0" borderId="7" xfId="0" applyNumberFormat="1" applyFill="1" applyBorder="1"/>
    <xf numFmtId="0" fontId="1" fillId="0" borderId="0" xfId="0" applyFont="1" applyAlignment="1">
      <alignment horizontal="left" indent="1"/>
    </xf>
    <xf numFmtId="0" fontId="1" fillId="0" borderId="0" xfId="0" quotePrefix="1" applyFont="1" applyAlignment="1">
      <alignment horizontal="left" indent="2"/>
    </xf>
    <xf numFmtId="166" fontId="15" fillId="0" borderId="1" xfId="0" applyNumberFormat="1" applyFont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7" fontId="15" fillId="0" borderId="6" xfId="0" applyNumberFormat="1" applyFont="1" applyBorder="1" applyAlignment="1">
      <alignment horizontal="center"/>
    </xf>
    <xf numFmtId="17" fontId="15" fillId="0" borderId="0" xfId="0" applyNumberFormat="1" applyFont="1" applyBorder="1" applyAlignment="1">
      <alignment horizontal="center"/>
    </xf>
    <xf numFmtId="38" fontId="5" fillId="0" borderId="0" xfId="0" quotePrefix="1" applyNumberFormat="1" applyFont="1" applyBorder="1" applyAlignment="1">
      <alignment horizontal="centerContinuous" vertical="center"/>
    </xf>
    <xf numFmtId="168" fontId="0" fillId="0" borderId="0" xfId="0" applyNumberFormat="1"/>
    <xf numFmtId="0" fontId="1" fillId="0" borderId="0" xfId="0" quotePrefix="1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5" fontId="1" fillId="0" borderId="5" xfId="3" applyNumberFormat="1" applyFont="1" applyFill="1" applyBorder="1"/>
    <xf numFmtId="0" fontId="15" fillId="0" borderId="0" xfId="0" applyFont="1" applyBorder="1" applyAlignment="1">
      <alignment horizontal="centerContinuous"/>
    </xf>
    <xf numFmtId="37" fontId="1" fillId="3" borderId="8" xfId="0" applyNumberFormat="1" applyFont="1" applyFill="1" applyBorder="1" applyAlignment="1">
      <alignment horizontal="centerContinuous"/>
    </xf>
    <xf numFmtId="37" fontId="0" fillId="3" borderId="9" xfId="0" applyNumberFormat="1" applyFill="1" applyBorder="1" applyAlignment="1">
      <alignment horizontal="centerContinuous"/>
    </xf>
    <xf numFmtId="37" fontId="0" fillId="3" borderId="10" xfId="0" applyNumberFormat="1" applyFill="1" applyBorder="1" applyAlignment="1">
      <alignment horizontal="centerContinuous"/>
    </xf>
  </cellXfs>
  <cellStyles count="4">
    <cellStyle name="Comma" xfId="1" builtinId="3"/>
    <cellStyle name="Currency" xfId="2" builtinId="4"/>
    <cellStyle name="Normal" xfId="0" builtinId="0"/>
    <cellStyle name="Normal 4" xfId="3"/>
  </cellStyles>
  <dxfs count="0"/>
  <tableStyles count="0" defaultTableStyle="TableStyleMedium9" defaultPivotStyle="PivotStyleLight16"/>
  <colors>
    <mruColors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17</xdr:row>
      <xdr:rowOff>91440</xdr:rowOff>
    </xdr:from>
    <xdr:to>
      <xdr:col>28</xdr:col>
      <xdr:colOff>609600</xdr:colOff>
      <xdr:row>17</xdr:row>
      <xdr:rowOff>114300</xdr:rowOff>
    </xdr:to>
    <xdr:cxnSp macro="">
      <xdr:nvCxnSpPr>
        <xdr:cNvPr id="3" name="Straight Arrow Connector 2"/>
        <xdr:cNvCxnSpPr/>
      </xdr:nvCxnSpPr>
      <xdr:spPr>
        <a:xfrm flipH="1" flipV="1">
          <a:off x="4480560" y="3200400"/>
          <a:ext cx="9006840" cy="2286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609600</xdr:colOff>
      <xdr:row>15</xdr:row>
      <xdr:rowOff>30480</xdr:rowOff>
    </xdr:from>
    <xdr:to>
      <xdr:col>28</xdr:col>
      <xdr:colOff>617220</xdr:colOff>
      <xdr:row>17</xdr:row>
      <xdr:rowOff>121920</xdr:rowOff>
    </xdr:to>
    <xdr:cxnSp macro="">
      <xdr:nvCxnSpPr>
        <xdr:cNvPr id="8" name="Straight Connector 7"/>
        <xdr:cNvCxnSpPr/>
      </xdr:nvCxnSpPr>
      <xdr:spPr>
        <a:xfrm>
          <a:off x="13487400" y="2834640"/>
          <a:ext cx="7620" cy="3962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"/>
  <sheetViews>
    <sheetView view="pageLayout" zoomScaleNormal="100" workbookViewId="0"/>
  </sheetViews>
  <sheetFormatPr defaultRowHeight="12.75" x14ac:dyDescent="0.2"/>
  <sheetData/>
  <printOptions horizontalCentered="1"/>
  <pageMargins left="0.7" right="0.7" top="0.75" bottom="0.75" header="0.3" footer="0.3"/>
  <pageSetup fitToHeight="0" orientation="landscape" cellComments="asDisplayed" r:id="rId1"/>
  <headerFooter>
    <oddHeader>&amp;R&amp;"Times New Roman,Bold"KyPSC Case No. 2017-00321
AG-DR-02-022 Attachment 1
Page &amp;P of &amp;N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ThisWorkbook.PRINT_ALL">
                <anchor moveWithCells="1" sizeWithCells="1">
                  <from>
                    <xdr:col>3</xdr:col>
                    <xdr:colOff>0</xdr:colOff>
                    <xdr:row>3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T143"/>
  <sheetViews>
    <sheetView tabSelected="1" defaultGridColor="0" view="pageLayout" colorId="57" zoomScaleNormal="100" zoomScaleSheetLayoutView="75" workbookViewId="0"/>
  </sheetViews>
  <sheetFormatPr defaultRowHeight="12.75" x14ac:dyDescent="0.2"/>
  <cols>
    <col min="1" max="1" width="5.5703125" style="52" customWidth="1"/>
    <col min="2" max="2" width="1.7109375" customWidth="1"/>
    <col min="3" max="3" width="51.85546875" bestFit="1" customWidth="1"/>
    <col min="4" max="4" width="1.7109375" customWidth="1"/>
    <col min="5" max="5" width="9.7109375" customWidth="1"/>
    <col min="6" max="6" width="1.7109375" customWidth="1"/>
    <col min="7" max="7" width="9.7109375" customWidth="1"/>
    <col min="8" max="8" width="1.7109375" customWidth="1"/>
    <col min="9" max="9" width="9.7109375" customWidth="1"/>
    <col min="10" max="10" width="1.7109375" customWidth="1"/>
    <col min="11" max="11" width="9.7109375" customWidth="1"/>
    <col min="12" max="12" width="1.7109375" customWidth="1"/>
    <col min="13" max="13" width="9.7109375" customWidth="1"/>
    <col min="14" max="14" width="1.7109375" customWidth="1"/>
    <col min="15" max="15" width="9.7109375" customWidth="1"/>
    <col min="16" max="16" width="1.5703125" customWidth="1"/>
    <col min="17" max="17" width="11.28515625" customWidth="1"/>
    <col min="18" max="18" width="1.7109375" customWidth="1"/>
    <col min="19" max="19" width="10.7109375" customWidth="1"/>
    <col min="20" max="20" width="1.710937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5" width="9.7109375" customWidth="1"/>
    <col min="26" max="26" width="1.7109375" customWidth="1"/>
    <col min="27" max="27" width="9.7109375" customWidth="1"/>
    <col min="28" max="28" width="3.140625" customWidth="1"/>
    <col min="29" max="29" width="15.42578125" style="21" customWidth="1"/>
    <col min="30" max="30" width="11.28515625" customWidth="1"/>
    <col min="31" max="31" width="10.7109375" customWidth="1"/>
    <col min="32" max="32" width="12.5703125" customWidth="1"/>
    <col min="33" max="33" width="11.7109375" customWidth="1"/>
    <col min="34" max="34" width="11.28515625" bestFit="1" customWidth="1"/>
  </cols>
  <sheetData>
    <row r="1" spans="1:46" ht="15" customHeight="1" x14ac:dyDescent="0.25">
      <c r="AC1" s="122" t="s">
        <v>73</v>
      </c>
    </row>
    <row r="2" spans="1:46" ht="15" customHeight="1" x14ac:dyDescent="0.25">
      <c r="A2" s="114" t="s">
        <v>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46" ht="17.100000000000001" customHeight="1" x14ac:dyDescent="0.25">
      <c r="A3" s="114" t="s">
        <v>100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46" ht="15" customHeight="1" x14ac:dyDescent="0.25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46" ht="15" customHeight="1" x14ac:dyDescent="0.25">
      <c r="C5" s="43"/>
      <c r="D5" s="43"/>
    </row>
    <row r="6" spans="1:46" ht="20.25" customHeight="1" x14ac:dyDescent="0.25">
      <c r="A6" s="108" t="s">
        <v>6</v>
      </c>
      <c r="E6" s="176" t="s">
        <v>27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89"/>
      <c r="W6" s="89"/>
      <c r="X6" s="89"/>
      <c r="Y6" s="89"/>
      <c r="Z6" s="89"/>
      <c r="AA6" s="89"/>
      <c r="AB6" s="5"/>
    </row>
    <row r="7" spans="1:46" s="7" customFormat="1" ht="18.75" customHeight="1" thickBot="1" x14ac:dyDescent="0.3">
      <c r="A7" s="64" t="s">
        <v>7</v>
      </c>
      <c r="C7" s="64" t="s">
        <v>8</v>
      </c>
      <c r="E7" s="171">
        <v>41640</v>
      </c>
      <c r="F7" s="172"/>
      <c r="G7" s="171">
        <v>41671</v>
      </c>
      <c r="H7" s="172"/>
      <c r="I7" s="171">
        <v>41699</v>
      </c>
      <c r="J7" s="172"/>
      <c r="K7" s="171">
        <v>41730</v>
      </c>
      <c r="L7" s="173"/>
      <c r="M7" s="171">
        <v>41760</v>
      </c>
      <c r="N7" s="173"/>
      <c r="O7" s="171">
        <v>41791</v>
      </c>
      <c r="P7" s="173"/>
      <c r="Q7" s="171">
        <v>41821</v>
      </c>
      <c r="R7" s="173"/>
      <c r="S7" s="171">
        <v>41852</v>
      </c>
      <c r="T7" s="173"/>
      <c r="U7" s="171">
        <v>41883</v>
      </c>
      <c r="V7" s="173"/>
      <c r="W7" s="174">
        <v>41913</v>
      </c>
      <c r="X7" s="175"/>
      <c r="Y7" s="174">
        <v>41944</v>
      </c>
      <c r="Z7" s="175"/>
      <c r="AA7" s="174">
        <v>41974</v>
      </c>
      <c r="AB7" s="8"/>
      <c r="AC7" s="64" t="s">
        <v>9</v>
      </c>
      <c r="AD7" s="8"/>
      <c r="AE7" s="8"/>
    </row>
    <row r="8" spans="1:46" ht="15" customHeight="1" x14ac:dyDescent="0.2">
      <c r="C8" s="20"/>
      <c r="D8" s="20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4"/>
      <c r="AD8" s="38"/>
      <c r="AE8" s="38"/>
      <c r="AF8" s="38"/>
      <c r="AG8" s="38"/>
      <c r="AH8" s="38"/>
      <c r="AI8" s="38"/>
      <c r="AJ8" s="38"/>
      <c r="AK8" s="48"/>
      <c r="AL8" s="48"/>
      <c r="AM8" s="48"/>
      <c r="AN8" s="48"/>
    </row>
    <row r="9" spans="1:46" ht="15" customHeight="1" x14ac:dyDescent="0.2">
      <c r="A9" s="52">
        <v>1</v>
      </c>
      <c r="C9" s="95" t="str">
        <f>"Off-System Sales Margin Allocated to Customers from "&amp;TEXT(E7,"yyyy")</f>
        <v>Off-System Sales Margin Allocated to Customers from 2014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D9" s="38"/>
      <c r="AE9" s="38"/>
      <c r="AF9" s="38"/>
      <c r="AG9" s="38"/>
      <c r="AH9" s="38"/>
      <c r="AI9" s="38"/>
      <c r="AJ9" s="38"/>
      <c r="AK9" s="48"/>
      <c r="AL9" s="48"/>
      <c r="AM9" s="48"/>
      <c r="AN9" s="48"/>
    </row>
    <row r="10" spans="1:46" ht="15" customHeight="1" x14ac:dyDescent="0.2">
      <c r="C10" s="169" t="s">
        <v>110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 t="s">
        <v>10</v>
      </c>
      <c r="AC10" s="55">
        <f>'Schedule 2'!AC61</f>
        <v>4001590</v>
      </c>
      <c r="AD10" s="38"/>
      <c r="AE10" s="38"/>
      <c r="AF10" s="38"/>
      <c r="AG10" s="38"/>
      <c r="AH10" s="38"/>
      <c r="AI10" s="38"/>
      <c r="AJ10" s="38"/>
      <c r="AK10" s="48"/>
      <c r="AL10" s="48"/>
      <c r="AM10" s="48"/>
      <c r="AN10" s="48"/>
    </row>
    <row r="11" spans="1:46" ht="15" customHeight="1" x14ac:dyDescent="0.2">
      <c r="C11" s="20"/>
      <c r="D11" s="20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44"/>
      <c r="AD11" s="38"/>
      <c r="AE11" s="38"/>
      <c r="AF11" s="38"/>
      <c r="AG11" s="38"/>
      <c r="AH11" s="38"/>
      <c r="AI11" s="38"/>
      <c r="AJ11" s="38"/>
      <c r="AK11" s="48"/>
      <c r="AL11" s="48"/>
      <c r="AM11" s="48"/>
      <c r="AN11" s="48"/>
    </row>
    <row r="12" spans="1:46" ht="15" customHeight="1" x14ac:dyDescent="0.2">
      <c r="A12" s="52">
        <f>A9+1</f>
        <v>2</v>
      </c>
      <c r="C12" s="15" t="s">
        <v>30</v>
      </c>
      <c r="D12" s="15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46" t="s">
        <v>10</v>
      </c>
      <c r="AC12" s="55">
        <f>'Schedule 4'!AC26</f>
        <v>139</v>
      </c>
      <c r="AD12" s="38"/>
      <c r="AE12" s="38"/>
      <c r="AF12" s="38"/>
      <c r="AG12" s="38"/>
      <c r="AH12" s="38"/>
      <c r="AI12" s="38"/>
      <c r="AJ12" s="38"/>
      <c r="AK12" s="48"/>
      <c r="AL12" s="48"/>
      <c r="AM12" s="48"/>
      <c r="AN12" s="48"/>
      <c r="AO12" s="19"/>
      <c r="AP12" s="19"/>
      <c r="AQ12" s="19"/>
      <c r="AR12" s="19"/>
      <c r="AS12" s="19"/>
      <c r="AT12" s="19"/>
    </row>
    <row r="13" spans="1:46" ht="15" customHeight="1" x14ac:dyDescent="0.2">
      <c r="C13" s="179" t="s">
        <v>99</v>
      </c>
      <c r="D13" s="1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46"/>
      <c r="AC13" s="44"/>
      <c r="AD13" s="38"/>
      <c r="AE13" s="38"/>
      <c r="AF13" s="38"/>
      <c r="AG13" s="38"/>
      <c r="AH13" s="38"/>
      <c r="AI13" s="38"/>
      <c r="AJ13" s="38"/>
      <c r="AK13" s="48"/>
      <c r="AL13" s="48"/>
      <c r="AM13" s="48"/>
      <c r="AN13" s="48"/>
      <c r="AO13" s="19"/>
      <c r="AP13" s="19"/>
      <c r="AQ13" s="19"/>
      <c r="AR13" s="19"/>
      <c r="AS13" s="19"/>
      <c r="AT13" s="19"/>
    </row>
    <row r="14" spans="1:46" ht="15" customHeight="1" x14ac:dyDescent="0.2">
      <c r="C14" s="20"/>
      <c r="D14" s="20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4"/>
      <c r="AD14" s="38"/>
      <c r="AE14" s="38"/>
      <c r="AF14" s="38"/>
      <c r="AG14" s="38"/>
      <c r="AH14" s="38"/>
      <c r="AI14" s="38"/>
      <c r="AJ14" s="38"/>
      <c r="AK14" s="48"/>
      <c r="AL14" s="48"/>
      <c r="AM14" s="48"/>
      <c r="AN14" s="48"/>
      <c r="AO14" s="19"/>
      <c r="AP14" s="19"/>
      <c r="AQ14" s="19"/>
      <c r="AR14" s="19"/>
      <c r="AS14" s="19"/>
      <c r="AT14" s="19"/>
    </row>
    <row r="15" spans="1:46" ht="15" customHeight="1" x14ac:dyDescent="0.2">
      <c r="A15" s="52">
        <f>A12+1</f>
        <v>3</v>
      </c>
      <c r="C15" s="102" t="str">
        <f>'Schedule 3'!C60</f>
        <v>Remaining PSM Credit Due to (From) Customers at 12/31/13</v>
      </c>
      <c r="E15" s="37"/>
      <c r="F15" s="37"/>
      <c r="G15" s="37"/>
      <c r="H15" s="37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46" t="s">
        <v>10</v>
      </c>
      <c r="AC15" s="136">
        <f>'Schedule 3'!F60</f>
        <v>625032</v>
      </c>
      <c r="AD15" s="38"/>
      <c r="AE15" s="38"/>
      <c r="AF15" s="38"/>
      <c r="AG15" s="38"/>
      <c r="AH15" s="38"/>
      <c r="AI15" s="38"/>
      <c r="AJ15" s="38"/>
      <c r="AK15" s="48"/>
      <c r="AL15" s="48"/>
      <c r="AM15" s="48"/>
      <c r="AN15" s="48"/>
    </row>
    <row r="16" spans="1:46" ht="15" customHeight="1" x14ac:dyDescent="0.2">
      <c r="C16" s="180" t="s">
        <v>98</v>
      </c>
      <c r="D16" s="20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4"/>
      <c r="AD16" s="38"/>
      <c r="AE16" s="38"/>
      <c r="AF16" s="38"/>
      <c r="AG16" s="38"/>
      <c r="AH16" s="38"/>
      <c r="AI16" s="38"/>
      <c r="AJ16" s="38"/>
      <c r="AK16" s="48"/>
      <c r="AL16" s="48"/>
      <c r="AM16" s="48"/>
      <c r="AN16" s="48"/>
    </row>
    <row r="17" spans="1:40" ht="15" customHeight="1" x14ac:dyDescent="0.2">
      <c r="C17" s="180"/>
      <c r="D17" s="20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4"/>
      <c r="AD17" s="38"/>
      <c r="AE17" s="38"/>
      <c r="AF17" s="38"/>
      <c r="AG17" s="38"/>
      <c r="AH17" s="38"/>
      <c r="AI17" s="38"/>
      <c r="AJ17" s="38"/>
      <c r="AK17" s="48"/>
      <c r="AL17" s="48"/>
      <c r="AM17" s="48"/>
      <c r="AN17" s="48"/>
    </row>
    <row r="18" spans="1:40" ht="15" customHeight="1" x14ac:dyDescent="0.2">
      <c r="A18" s="52">
        <f>A15+1</f>
        <v>4</v>
      </c>
      <c r="C18" s="20" t="s">
        <v>28</v>
      </c>
      <c r="D18" s="20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55">
        <f>SUM(AC10:AC15)</f>
        <v>4626761</v>
      </c>
      <c r="AD18" s="38"/>
      <c r="AE18" s="38"/>
      <c r="AF18" s="38"/>
      <c r="AG18" s="38"/>
      <c r="AH18" s="38"/>
      <c r="AI18" s="38"/>
      <c r="AJ18" s="38"/>
      <c r="AK18" s="48"/>
      <c r="AL18" s="48"/>
      <c r="AM18" s="48"/>
      <c r="AN18" s="48"/>
    </row>
    <row r="19" spans="1:40" ht="15" customHeight="1" x14ac:dyDescent="0.2">
      <c r="C19" s="20"/>
      <c r="D19" s="20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44"/>
      <c r="AD19" s="38"/>
      <c r="AE19" s="38"/>
      <c r="AF19" s="38"/>
      <c r="AG19" s="38"/>
      <c r="AH19" s="38"/>
      <c r="AI19" s="38"/>
      <c r="AJ19" s="38"/>
      <c r="AK19" s="48"/>
      <c r="AL19" s="48"/>
      <c r="AM19" s="48"/>
      <c r="AN19" s="48"/>
    </row>
    <row r="20" spans="1:40" ht="15" customHeight="1" x14ac:dyDescent="0.2">
      <c r="A20" s="52">
        <f>A18+1</f>
        <v>5</v>
      </c>
      <c r="C20" s="59" t="s">
        <v>29</v>
      </c>
      <c r="E20" s="65">
        <v>171410</v>
      </c>
      <c r="F20" s="70"/>
      <c r="G20" s="65">
        <v>165449</v>
      </c>
      <c r="H20" s="70"/>
      <c r="I20" s="65">
        <v>206727</v>
      </c>
      <c r="J20" s="70"/>
      <c r="K20" s="65">
        <v>182444</v>
      </c>
      <c r="L20" s="70"/>
      <c r="M20" s="65">
        <v>176784</v>
      </c>
      <c r="N20" s="70"/>
      <c r="O20" s="65">
        <v>998188</v>
      </c>
      <c r="P20" s="70"/>
      <c r="Q20" s="65">
        <v>1099218</v>
      </c>
      <c r="R20" s="37"/>
      <c r="S20" s="65">
        <v>1015592</v>
      </c>
      <c r="T20" s="37"/>
      <c r="U20" s="65">
        <v>748950</v>
      </c>
      <c r="V20" s="70"/>
      <c r="W20" s="65">
        <v>598404</v>
      </c>
      <c r="X20" s="66"/>
      <c r="Y20" s="65">
        <v>504598</v>
      </c>
      <c r="Z20" s="66"/>
      <c r="AA20" s="65">
        <v>-45162</v>
      </c>
      <c r="AB20" s="38" t="s">
        <v>11</v>
      </c>
      <c r="AC20" s="136">
        <f>SUM(E20:AB20)</f>
        <v>5822602</v>
      </c>
      <c r="AD20" s="38"/>
      <c r="AE20" s="38"/>
      <c r="AF20" s="38"/>
      <c r="AG20" s="38"/>
      <c r="AH20" s="38"/>
      <c r="AI20" s="38"/>
      <c r="AJ20" s="38"/>
      <c r="AK20" s="48"/>
      <c r="AL20" s="48"/>
      <c r="AM20" s="48"/>
      <c r="AN20" s="48"/>
    </row>
    <row r="21" spans="1:40" ht="15" customHeight="1" x14ac:dyDescent="0.2">
      <c r="C21" s="20"/>
      <c r="D21" s="20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4"/>
      <c r="AD21" s="38"/>
      <c r="AE21" s="38"/>
      <c r="AF21" s="38"/>
      <c r="AG21" s="38"/>
      <c r="AH21" s="38"/>
      <c r="AI21" s="38"/>
      <c r="AJ21" s="38"/>
      <c r="AK21" s="48"/>
      <c r="AL21" s="48"/>
      <c r="AM21" s="48"/>
      <c r="AN21" s="48"/>
    </row>
    <row r="22" spans="1:40" ht="15" customHeight="1" x14ac:dyDescent="0.2">
      <c r="A22" s="52">
        <f>A20+1</f>
        <v>6</v>
      </c>
      <c r="C22" s="92" t="s">
        <v>81</v>
      </c>
      <c r="D22" s="20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55">
        <f>AC18-AC20</f>
        <v>-1195841</v>
      </c>
      <c r="AD22" s="38"/>
      <c r="AE22" s="38"/>
      <c r="AF22" s="38"/>
      <c r="AG22" s="38"/>
      <c r="AH22" s="38"/>
      <c r="AI22" s="38"/>
      <c r="AJ22" s="38"/>
      <c r="AK22" s="48"/>
      <c r="AL22" s="48"/>
      <c r="AM22" s="48"/>
      <c r="AN22" s="48"/>
    </row>
    <row r="23" spans="1:40" ht="15" customHeight="1" x14ac:dyDescent="0.2">
      <c r="C23" s="20"/>
      <c r="D23" s="20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4"/>
      <c r="AD23" s="38"/>
      <c r="AE23" s="38"/>
      <c r="AF23" s="38"/>
      <c r="AG23" s="38"/>
      <c r="AH23" s="38"/>
      <c r="AI23" s="38"/>
      <c r="AJ23" s="38"/>
      <c r="AK23" s="48"/>
      <c r="AL23" s="48"/>
      <c r="AM23" s="48"/>
      <c r="AN23" s="48"/>
    </row>
    <row r="24" spans="1:40" ht="15" customHeight="1" x14ac:dyDescent="0.2">
      <c r="A24" s="58">
        <f>A22+1</f>
        <v>7</v>
      </c>
      <c r="C24" s="139" t="s">
        <v>101</v>
      </c>
      <c r="D24" s="20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</row>
    <row r="25" spans="1:40" ht="15" customHeight="1" x14ac:dyDescent="0.2">
      <c r="C25" s="15" t="s">
        <v>14</v>
      </c>
      <c r="D25" s="20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54" t="s">
        <v>13</v>
      </c>
      <c r="AC25" s="66">
        <v>949769794</v>
      </c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</row>
    <row r="26" spans="1:40" ht="15" customHeight="1" x14ac:dyDescent="0.2">
      <c r="C26" s="20"/>
      <c r="D26" s="20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4"/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</row>
    <row r="27" spans="1:40" ht="15" customHeight="1" thickBot="1" x14ac:dyDescent="0.25">
      <c r="A27" s="52">
        <f>A24+1</f>
        <v>8</v>
      </c>
      <c r="C27" s="60" t="s">
        <v>20</v>
      </c>
      <c r="D27" s="5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138">
        <f>AC22/AC25</f>
        <v>-1.2590851041531439E-3</v>
      </c>
      <c r="AD27" s="38"/>
      <c r="AE27" s="38"/>
      <c r="AF27" s="38"/>
      <c r="AG27" s="38"/>
      <c r="AH27" s="38"/>
      <c r="AI27" s="38"/>
      <c r="AJ27" s="38"/>
      <c r="AK27" s="48"/>
      <c r="AL27" s="48"/>
      <c r="AM27" s="48"/>
      <c r="AN27" s="48"/>
    </row>
    <row r="28" spans="1:40" ht="15" customHeight="1" thickTop="1" x14ac:dyDescent="0.2">
      <c r="C28" s="20"/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48"/>
      <c r="AL28" s="48"/>
      <c r="AM28" s="48"/>
      <c r="AN28" s="48"/>
    </row>
    <row r="29" spans="1:40" ht="15" customHeight="1" x14ac:dyDescent="0.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48"/>
      <c r="AL29" s="48"/>
      <c r="AM29" s="48"/>
      <c r="AN29" s="48"/>
    </row>
    <row r="30" spans="1:40" ht="15" customHeight="1" x14ac:dyDescent="0.2">
      <c r="C30" s="20"/>
      <c r="D30" s="2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48"/>
      <c r="AL30" s="48"/>
      <c r="AM30" s="48"/>
      <c r="AN30" s="48"/>
    </row>
    <row r="31" spans="1:40" ht="15" customHeight="1" x14ac:dyDescent="0.2">
      <c r="C31" s="56" t="s">
        <v>15</v>
      </c>
      <c r="D31" s="20"/>
      <c r="E31" s="111" t="s">
        <v>102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44"/>
      <c r="AD31" s="38"/>
      <c r="AE31" s="38"/>
      <c r="AF31" s="38"/>
      <c r="AG31" s="38"/>
      <c r="AH31" s="38"/>
      <c r="AI31" s="38"/>
      <c r="AJ31" s="38"/>
      <c r="AK31" s="48"/>
      <c r="AL31" s="48"/>
      <c r="AM31" s="48"/>
      <c r="AN31" s="48"/>
    </row>
    <row r="32" spans="1:40" ht="15" customHeight="1" x14ac:dyDescent="0.2">
      <c r="C32" s="56"/>
      <c r="D32" s="2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48"/>
      <c r="AL32" s="48"/>
      <c r="AM32" s="48"/>
      <c r="AN32" s="48"/>
    </row>
    <row r="33" spans="3:40" ht="15" customHeight="1" x14ac:dyDescent="0.2">
      <c r="C33" s="56"/>
      <c r="D33" s="2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48"/>
      <c r="AL33" s="48"/>
      <c r="AM33" s="48"/>
      <c r="AN33" s="48"/>
    </row>
    <row r="34" spans="3:40" ht="15" customHeight="1" x14ac:dyDescent="0.2">
      <c r="C34" s="56"/>
      <c r="D34" s="2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48"/>
      <c r="AL34" s="48"/>
      <c r="AM34" s="48"/>
      <c r="AN34" s="48"/>
    </row>
    <row r="35" spans="3:40" ht="15" customHeight="1" x14ac:dyDescent="0.2">
      <c r="C35" s="56" t="s">
        <v>16</v>
      </c>
      <c r="D35" s="20"/>
      <c r="E35" s="120" t="s">
        <v>69</v>
      </c>
      <c r="F35" s="121"/>
      <c r="G35" s="120"/>
      <c r="H35" s="121"/>
      <c r="I35" s="120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44"/>
      <c r="AD35" s="38"/>
      <c r="AE35" s="38"/>
      <c r="AF35" s="38"/>
      <c r="AG35" s="38"/>
      <c r="AH35" s="38"/>
      <c r="AI35" s="38"/>
      <c r="AJ35" s="38"/>
      <c r="AK35" s="48"/>
      <c r="AL35" s="48"/>
      <c r="AM35" s="48"/>
      <c r="AN35" s="48"/>
    </row>
    <row r="36" spans="3:40" ht="15" customHeight="1" x14ac:dyDescent="0.2">
      <c r="C36" s="56"/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48"/>
      <c r="AL36" s="48"/>
      <c r="AM36" s="48"/>
      <c r="AN36" s="48"/>
    </row>
    <row r="37" spans="3:40" ht="15" customHeight="1" x14ac:dyDescent="0.2">
      <c r="C37" s="56" t="s">
        <v>17</v>
      </c>
      <c r="D37" s="20"/>
      <c r="E37" s="120" t="s">
        <v>68</v>
      </c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44"/>
      <c r="AD37" s="38"/>
      <c r="AE37" s="38"/>
      <c r="AF37" s="38"/>
      <c r="AG37" s="38"/>
      <c r="AH37" s="38"/>
      <c r="AI37" s="38"/>
      <c r="AJ37" s="38"/>
      <c r="AK37" s="48"/>
      <c r="AL37" s="48"/>
      <c r="AM37" s="48"/>
      <c r="AN37" s="48"/>
    </row>
    <row r="38" spans="3:40" ht="15" customHeight="1" x14ac:dyDescent="0.2">
      <c r="C38" s="56"/>
      <c r="D38" s="2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48"/>
      <c r="AL38" s="48"/>
      <c r="AM38" s="48"/>
      <c r="AN38" s="48"/>
    </row>
    <row r="39" spans="3:40" ht="15" customHeight="1" x14ac:dyDescent="0.2">
      <c r="C39" s="56" t="s">
        <v>18</v>
      </c>
      <c r="D39" s="20"/>
      <c r="E39" s="111" t="s">
        <v>103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44"/>
      <c r="AD39" s="38"/>
      <c r="AE39" s="38"/>
      <c r="AF39" s="38"/>
      <c r="AG39" s="38"/>
      <c r="AH39" s="38"/>
      <c r="AI39" s="38"/>
      <c r="AJ39" s="38"/>
      <c r="AK39" s="48"/>
      <c r="AL39" s="48"/>
      <c r="AM39" s="48"/>
      <c r="AN39" s="48"/>
    </row>
    <row r="40" spans="3:40" ht="15" customHeight="1" x14ac:dyDescent="0.2">
      <c r="C40" s="20"/>
      <c r="D40" s="2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48"/>
      <c r="AL40" s="48"/>
      <c r="AM40" s="48"/>
      <c r="AN40" s="48"/>
    </row>
    <row r="41" spans="3:40" ht="15" customHeight="1" x14ac:dyDescent="0.2">
      <c r="C41" s="20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48"/>
      <c r="AL41" s="48"/>
      <c r="AM41" s="48"/>
      <c r="AN41" s="48"/>
    </row>
    <row r="42" spans="3:40" ht="15" customHeight="1" x14ac:dyDescent="0.2">
      <c r="C42" s="20"/>
      <c r="D42" s="2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48"/>
      <c r="AL42" s="48"/>
      <c r="AM42" s="48"/>
      <c r="AN42" s="48"/>
    </row>
    <row r="43" spans="3:40" ht="15" customHeight="1" x14ac:dyDescent="0.2">
      <c r="C43" s="20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48"/>
      <c r="AL43" s="48"/>
      <c r="AM43" s="48"/>
      <c r="AN43" s="48"/>
    </row>
    <row r="44" spans="3:40" ht="15" customHeight="1" x14ac:dyDescent="0.2">
      <c r="C44" s="20"/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48"/>
      <c r="AL44" s="48"/>
      <c r="AM44" s="48"/>
      <c r="AN44" s="48"/>
    </row>
    <row r="45" spans="3:40" ht="15" customHeight="1" x14ac:dyDescent="0.2">
      <c r="C45" s="20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48"/>
      <c r="AL45" s="48"/>
      <c r="AM45" s="48"/>
      <c r="AN45" s="48"/>
    </row>
    <row r="46" spans="3:40" ht="15" customHeight="1" x14ac:dyDescent="0.2">
      <c r="C46" s="20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48"/>
      <c r="AL46" s="48"/>
      <c r="AM46" s="48"/>
      <c r="AN46" s="48"/>
    </row>
    <row r="47" spans="3:40" ht="15" customHeight="1" x14ac:dyDescent="0.2">
      <c r="C47" s="20"/>
      <c r="D47" s="2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48"/>
      <c r="AL47" s="48"/>
      <c r="AM47" s="48"/>
      <c r="AN47" s="48"/>
    </row>
    <row r="48" spans="3:40" ht="15" customHeight="1" x14ac:dyDescent="0.2">
      <c r="C48" s="20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48"/>
      <c r="AL48" s="48"/>
      <c r="AM48" s="48"/>
      <c r="AN48" s="48"/>
    </row>
    <row r="49" spans="3:40" ht="15" customHeight="1" x14ac:dyDescent="0.2">
      <c r="C49" s="20"/>
      <c r="D49" s="2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48"/>
      <c r="AL49" s="48"/>
      <c r="AM49" s="48"/>
      <c r="AN49" s="48"/>
    </row>
    <row r="50" spans="3:40" ht="15" customHeight="1" x14ac:dyDescent="0.2"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48"/>
      <c r="AL50" s="48"/>
      <c r="AM50" s="48"/>
      <c r="AN50" s="48"/>
    </row>
    <row r="51" spans="3:40" ht="15" customHeight="1" x14ac:dyDescent="0.2">
      <c r="C51" s="20"/>
      <c r="D51" s="2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38"/>
      <c r="AH51" s="38"/>
      <c r="AI51" s="38"/>
      <c r="AJ51" s="38"/>
      <c r="AK51" s="48"/>
      <c r="AL51" s="48"/>
      <c r="AM51" s="48"/>
      <c r="AN51" s="48"/>
    </row>
    <row r="52" spans="3:40" ht="15" customHeight="1" x14ac:dyDescent="0.2">
      <c r="C52" s="20"/>
      <c r="D52" s="20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4"/>
      <c r="AD52" s="38"/>
      <c r="AE52" s="38"/>
      <c r="AF52" s="38"/>
      <c r="AG52" s="38"/>
      <c r="AH52" s="38"/>
      <c r="AI52" s="38"/>
      <c r="AJ52" s="38"/>
      <c r="AK52" s="48"/>
      <c r="AL52" s="48"/>
      <c r="AM52" s="48"/>
      <c r="AN52" s="48"/>
    </row>
    <row r="53" spans="3:40" ht="15" customHeight="1" x14ac:dyDescent="0.2">
      <c r="C53" s="20"/>
      <c r="D53" s="20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38"/>
      <c r="AH53" s="38"/>
      <c r="AI53" s="38"/>
      <c r="AJ53" s="38"/>
      <c r="AK53" s="48"/>
      <c r="AL53" s="48"/>
      <c r="AM53" s="48"/>
      <c r="AN53" s="48"/>
    </row>
    <row r="54" spans="3:40" ht="15" customHeight="1" x14ac:dyDescent="0.2">
      <c r="C54" s="20"/>
      <c r="D54" s="20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44"/>
      <c r="AD54" s="38"/>
      <c r="AE54" s="38"/>
      <c r="AF54" s="38"/>
      <c r="AG54" s="38"/>
      <c r="AH54" s="38"/>
      <c r="AI54" s="38"/>
      <c r="AJ54" s="38"/>
      <c r="AK54" s="48"/>
      <c r="AL54" s="48"/>
      <c r="AM54" s="48"/>
      <c r="AN54" s="48"/>
    </row>
    <row r="55" spans="3:40" ht="15" customHeight="1" x14ac:dyDescent="0.2">
      <c r="C55" s="20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38"/>
      <c r="AH55" s="38"/>
      <c r="AI55" s="38"/>
      <c r="AJ55" s="38"/>
      <c r="AK55" s="48"/>
      <c r="AL55" s="48"/>
      <c r="AM55" s="48"/>
      <c r="AN55" s="48"/>
    </row>
    <row r="56" spans="3:40" ht="15" customHeight="1" x14ac:dyDescent="0.2">
      <c r="C56" s="20"/>
      <c r="D56" s="2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4"/>
      <c r="AD56" s="38"/>
      <c r="AE56" s="38"/>
      <c r="AF56" s="38"/>
      <c r="AG56" s="38"/>
      <c r="AH56" s="38"/>
      <c r="AI56" s="38"/>
      <c r="AJ56" s="38"/>
      <c r="AK56" s="48"/>
      <c r="AL56" s="48"/>
      <c r="AM56" s="48"/>
      <c r="AN56" s="48"/>
    </row>
    <row r="57" spans="3:40" ht="15" customHeight="1" x14ac:dyDescent="0.2">
      <c r="C57" s="20"/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4"/>
      <c r="AD57" s="38"/>
      <c r="AE57" s="38"/>
      <c r="AF57" s="38"/>
      <c r="AG57" s="38"/>
      <c r="AH57" s="38"/>
      <c r="AI57" s="38"/>
      <c r="AJ57" s="38"/>
      <c r="AK57" s="48"/>
      <c r="AL57" s="48"/>
      <c r="AM57" s="48"/>
      <c r="AN57" s="48"/>
    </row>
    <row r="58" spans="3:40" ht="15" customHeight="1" x14ac:dyDescent="0.2">
      <c r="C58" s="20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4"/>
      <c r="AD58" s="38"/>
      <c r="AE58" s="38"/>
      <c r="AF58" s="38"/>
      <c r="AG58" s="38"/>
      <c r="AH58" s="38"/>
      <c r="AI58" s="38"/>
      <c r="AJ58" s="38"/>
      <c r="AK58" s="48"/>
      <c r="AL58" s="48"/>
      <c r="AM58" s="48"/>
      <c r="AN58" s="48"/>
    </row>
    <row r="59" spans="3:40" ht="15" customHeight="1" x14ac:dyDescent="0.2">
      <c r="C59" s="20"/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4"/>
      <c r="AD59" s="38"/>
      <c r="AE59" s="38"/>
      <c r="AF59" s="38"/>
      <c r="AG59" s="38"/>
      <c r="AH59" s="38"/>
      <c r="AI59" s="38"/>
      <c r="AJ59" s="38"/>
      <c r="AK59" s="48"/>
      <c r="AL59" s="48"/>
      <c r="AM59" s="48"/>
      <c r="AN59" s="48"/>
    </row>
    <row r="60" spans="3:40" ht="15" customHeight="1" x14ac:dyDescent="0.2">
      <c r="C60" s="20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4"/>
      <c r="AD60" s="38"/>
      <c r="AE60" s="38"/>
      <c r="AF60" s="38"/>
      <c r="AG60" s="38"/>
      <c r="AH60" s="38"/>
      <c r="AI60" s="38"/>
      <c r="AJ60" s="38"/>
      <c r="AK60" s="48"/>
      <c r="AL60" s="48"/>
      <c r="AM60" s="48"/>
      <c r="AN60" s="48"/>
    </row>
    <row r="61" spans="3:40" ht="15" customHeight="1" x14ac:dyDescent="0.2">
      <c r="C61" s="20"/>
      <c r="D61" s="2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4"/>
      <c r="AD61" s="38"/>
      <c r="AE61" s="38"/>
      <c r="AF61" s="38"/>
      <c r="AG61" s="38"/>
      <c r="AH61" s="38"/>
      <c r="AI61" s="38"/>
      <c r="AJ61" s="38"/>
      <c r="AK61" s="48"/>
      <c r="AL61" s="48"/>
      <c r="AM61" s="48"/>
      <c r="AN61" s="48"/>
    </row>
    <row r="62" spans="3:40" ht="15" customHeight="1" x14ac:dyDescent="0.2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0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3:40" ht="15" customHeight="1" x14ac:dyDescent="0.2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50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3:40" ht="15" customHeight="1" x14ac:dyDescent="0.2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50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5:40" ht="15" customHeight="1" x14ac:dyDescent="0.2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0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5:40" ht="15" customHeight="1" x14ac:dyDescent="0.2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5:40" ht="15" customHeight="1" x14ac:dyDescent="0.2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5:40" ht="15" customHeight="1" x14ac:dyDescent="0.2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0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5:40" ht="15" customHeight="1" x14ac:dyDescent="0.2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5:40" ht="15" customHeight="1" x14ac:dyDescent="0.2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0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5:40" ht="15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0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5:40" ht="15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5:40" ht="15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0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5:40" ht="15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5:40" ht="15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0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5:40" ht="15" customHeight="1" x14ac:dyDescent="0.2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0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5:40" ht="15" customHeight="1" x14ac:dyDescent="0.2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0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5:40" ht="15" customHeight="1" x14ac:dyDescent="0.2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0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5:40" ht="15" customHeight="1" x14ac:dyDescent="0.2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5:40" ht="15" customHeight="1" x14ac:dyDescent="0.2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5:40" ht="15" customHeight="1" x14ac:dyDescent="0.2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5:40" ht="15" customHeight="1" x14ac:dyDescent="0.2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0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5:40" ht="15" customHeight="1" x14ac:dyDescent="0.2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0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5:40" ht="15" customHeight="1" x14ac:dyDescent="0.2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0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5:40" ht="15" customHeight="1" x14ac:dyDescent="0.2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0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5:40" ht="15" customHeight="1" x14ac:dyDescent="0.2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5:40" ht="15" customHeight="1" x14ac:dyDescent="0.2"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50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</row>
    <row r="88" spans="5:40" ht="15" customHeight="1" x14ac:dyDescent="0.2"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50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</row>
    <row r="89" spans="5:40" ht="15" customHeight="1" x14ac:dyDescent="0.2"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50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</row>
    <row r="90" spans="5:40" ht="15" customHeight="1" x14ac:dyDescent="0.2"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50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</row>
    <row r="91" spans="5:40" ht="15" customHeight="1" x14ac:dyDescent="0.2"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50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</row>
    <row r="92" spans="5:40" ht="15" customHeight="1" x14ac:dyDescent="0.2"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50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</row>
    <row r="93" spans="5:40" ht="15" customHeight="1" x14ac:dyDescent="0.2"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50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</row>
    <row r="94" spans="5:40" ht="15" customHeight="1" x14ac:dyDescent="0.2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0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</row>
    <row r="95" spans="5:40" ht="15" customHeight="1" x14ac:dyDescent="0.2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0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</row>
    <row r="96" spans="5:40" ht="15" customHeight="1" x14ac:dyDescent="0.2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</row>
    <row r="97" spans="5:40" ht="15" customHeight="1" x14ac:dyDescent="0.2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</row>
    <row r="98" spans="5:40" ht="15" customHeight="1" x14ac:dyDescent="0.2"/>
    <row r="99" spans="5:40" ht="15" customHeight="1" x14ac:dyDescent="0.2"/>
    <row r="100" spans="5:40" ht="15" customHeight="1" x14ac:dyDescent="0.2"/>
    <row r="101" spans="5:40" ht="15" customHeight="1" x14ac:dyDescent="0.2"/>
    <row r="102" spans="5:40" ht="15" customHeight="1" x14ac:dyDescent="0.2"/>
    <row r="103" spans="5:40" ht="15" customHeight="1" x14ac:dyDescent="0.2"/>
    <row r="104" spans="5:40" ht="15" customHeight="1" x14ac:dyDescent="0.2"/>
    <row r="105" spans="5:40" ht="15" customHeight="1" x14ac:dyDescent="0.2"/>
    <row r="106" spans="5:40" ht="15" customHeight="1" x14ac:dyDescent="0.2"/>
    <row r="107" spans="5:40" ht="15" customHeight="1" x14ac:dyDescent="0.2"/>
    <row r="108" spans="5:40" ht="15" customHeight="1" x14ac:dyDescent="0.2"/>
    <row r="109" spans="5:40" ht="15" customHeight="1" x14ac:dyDescent="0.2"/>
    <row r="110" spans="5:40" ht="15" customHeight="1" x14ac:dyDescent="0.2"/>
    <row r="111" spans="5:40" ht="15" customHeight="1" x14ac:dyDescent="0.2"/>
    <row r="112" spans="5:40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</sheetData>
  <phoneticPr fontId="2" type="noConversion"/>
  <printOptions horizontalCentered="1"/>
  <pageMargins left="0.7" right="0.7" top="0.75" bottom="0.75" header="0.3" footer="0.3"/>
  <pageSetup scale="56" fitToHeight="0" orientation="landscape" cellComments="asDisplayed" r:id="rId1"/>
  <headerFooter>
    <oddHeader>&amp;R&amp;"Times New Roman,Bold"KyPSC Case No. 2017-00321
AG-DR-02-022 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175"/>
  <sheetViews>
    <sheetView defaultGridColor="0" view="pageLayout" colorId="57" zoomScaleNormal="100" zoomScaleSheetLayoutView="75" workbookViewId="0"/>
  </sheetViews>
  <sheetFormatPr defaultRowHeight="12.75" x14ac:dyDescent="0.2"/>
  <cols>
    <col min="1" max="1" width="5.140625" customWidth="1"/>
    <col min="2" max="2" width="1.7109375" customWidth="1"/>
    <col min="3" max="3" width="41.7109375" customWidth="1"/>
    <col min="4" max="4" width="3.7109375" customWidth="1"/>
    <col min="5" max="5" width="11.2851562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1.2851562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0.7109375" customWidth="1"/>
    <col min="28" max="28" width="1.7109375" customWidth="1"/>
    <col min="29" max="29" width="13.7109375" style="21" customWidth="1"/>
    <col min="30" max="30" width="11.28515625" bestFit="1" customWidth="1"/>
  </cols>
  <sheetData>
    <row r="1" spans="1:42" ht="15" customHeight="1" x14ac:dyDescent="0.25">
      <c r="AC1" s="122" t="s">
        <v>74</v>
      </c>
    </row>
    <row r="2" spans="1:42" ht="15" customHeight="1" x14ac:dyDescent="0.25">
      <c r="A2" s="110" t="str">
        <f>'Schedule 1'!A2</f>
        <v>DUKE ENERGY KENTUCKY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42" ht="17.100000000000001" customHeight="1" x14ac:dyDescent="0.25">
      <c r="A3" s="114" t="s">
        <v>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42" ht="15" customHeight="1" x14ac:dyDescent="0.25">
      <c r="A4" s="113" t="str">
        <f>"PERIOD:    YEAR TO DATE - DECEMBER 31, "&amp;TEXT(E8,"yyyy")</f>
        <v>PERIOD:    YEAR TO DATE - DECEMBER 31, 2014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42" ht="15" customHeight="1" x14ac:dyDescent="0.25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</row>
    <row r="6" spans="1:42" ht="15" customHeight="1" x14ac:dyDescent="0.25">
      <c r="A6" s="7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42" ht="15" customHeight="1" x14ac:dyDescent="0.25">
      <c r="A7" s="108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42" s="7" customFormat="1" ht="15" customHeight="1" thickBot="1" x14ac:dyDescent="0.3">
      <c r="A8" s="64" t="s">
        <v>7</v>
      </c>
      <c r="B8" s="36"/>
      <c r="C8" s="64" t="s">
        <v>8</v>
      </c>
      <c r="D8" s="41"/>
      <c r="E8" s="73">
        <f>'Schedule 1'!E7</f>
        <v>41640</v>
      </c>
      <c r="F8" s="73">
        <f>'Schedule 1'!F7</f>
        <v>0</v>
      </c>
      <c r="G8" s="73">
        <f>'Schedule 1'!G7</f>
        <v>41671</v>
      </c>
      <c r="H8" s="73">
        <f>'Schedule 1'!H7</f>
        <v>0</v>
      </c>
      <c r="I8" s="73">
        <f>'Schedule 1'!I7</f>
        <v>41699</v>
      </c>
      <c r="J8" s="73">
        <f>'Schedule 1'!J7</f>
        <v>0</v>
      </c>
      <c r="K8" s="73">
        <f>'Schedule 1'!K7</f>
        <v>41730</v>
      </c>
      <c r="L8" s="73">
        <f>'Schedule 1'!L7</f>
        <v>0</v>
      </c>
      <c r="M8" s="73">
        <f>'Schedule 1'!M7</f>
        <v>41760</v>
      </c>
      <c r="N8" s="73">
        <f>'Schedule 1'!N7</f>
        <v>0</v>
      </c>
      <c r="O8" s="73">
        <f>'Schedule 1'!O7</f>
        <v>41791</v>
      </c>
      <c r="P8" s="73">
        <f>'Schedule 1'!P7</f>
        <v>0</v>
      </c>
      <c r="Q8" s="73">
        <f>'Schedule 1'!Q7</f>
        <v>41821</v>
      </c>
      <c r="R8" s="73">
        <f>'Schedule 1'!R7</f>
        <v>0</v>
      </c>
      <c r="S8" s="73">
        <f>'Schedule 1'!S7</f>
        <v>41852</v>
      </c>
      <c r="T8" s="73">
        <f>'Schedule 1'!T7</f>
        <v>0</v>
      </c>
      <c r="U8" s="73">
        <f>'Schedule 1'!U7</f>
        <v>41883</v>
      </c>
      <c r="V8" s="73">
        <f>'Schedule 1'!V7</f>
        <v>0</v>
      </c>
      <c r="W8" s="73">
        <f>'Schedule 1'!W7</f>
        <v>41913</v>
      </c>
      <c r="X8" s="73">
        <f>'Schedule 1'!X7</f>
        <v>0</v>
      </c>
      <c r="Y8" s="73">
        <f>'Schedule 1'!Y7</f>
        <v>41944</v>
      </c>
      <c r="Z8" s="73">
        <f>'Schedule 1'!Z7</f>
        <v>0</v>
      </c>
      <c r="AA8" s="73">
        <f>'Schedule 1'!AA7</f>
        <v>41974</v>
      </c>
      <c r="AB8" s="73">
        <f>'Schedule 1'!AB7</f>
        <v>0</v>
      </c>
      <c r="AC8" s="74" t="s">
        <v>9</v>
      </c>
    </row>
    <row r="9" spans="1:42" ht="8.4499999999999993" customHeight="1" x14ac:dyDescent="0.2">
      <c r="C9" s="20"/>
      <c r="D9" s="2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38"/>
      <c r="AE9" s="38"/>
      <c r="AF9" s="38"/>
      <c r="AG9" s="48"/>
      <c r="AH9" s="48"/>
      <c r="AI9" s="48"/>
      <c r="AJ9" s="48"/>
    </row>
    <row r="10" spans="1:42" ht="15" customHeight="1" x14ac:dyDescent="0.2">
      <c r="A10" s="58">
        <f>MAX(A7:A$7)+1</f>
        <v>1</v>
      </c>
      <c r="C10" s="27" t="s">
        <v>26</v>
      </c>
      <c r="D10" s="2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48"/>
      <c r="AH10" s="48"/>
      <c r="AI10" s="48"/>
      <c r="AJ10" s="48"/>
    </row>
    <row r="11" spans="1:42" ht="5.45" customHeight="1" x14ac:dyDescent="0.2">
      <c r="A11" s="57"/>
      <c r="C11" s="20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38"/>
      <c r="AE11" s="38"/>
      <c r="AF11" s="38"/>
      <c r="AG11" s="48"/>
      <c r="AH11" s="48"/>
      <c r="AI11" s="48"/>
      <c r="AJ11" s="48"/>
    </row>
    <row r="12" spans="1:42" ht="15" customHeight="1" x14ac:dyDescent="0.2">
      <c r="A12" s="58">
        <f>MAX(A$7:A11)+1</f>
        <v>2</v>
      </c>
      <c r="C12" s="15" t="s">
        <v>0</v>
      </c>
      <c r="D12" s="77" t="s">
        <v>10</v>
      </c>
      <c r="E12" s="65">
        <v>3218317</v>
      </c>
      <c r="F12" s="65"/>
      <c r="G12" s="65">
        <v>972274</v>
      </c>
      <c r="H12" s="65"/>
      <c r="I12" s="65">
        <v>10036</v>
      </c>
      <c r="J12" s="65"/>
      <c r="K12" s="65">
        <v>0</v>
      </c>
      <c r="L12" s="65"/>
      <c r="M12" s="65">
        <v>0</v>
      </c>
      <c r="N12" s="65"/>
      <c r="O12" s="65">
        <v>2514</v>
      </c>
      <c r="P12" s="65"/>
      <c r="Q12" s="65">
        <v>158123</v>
      </c>
      <c r="R12" s="65"/>
      <c r="S12" s="65">
        <v>76984</v>
      </c>
      <c r="T12" s="65"/>
      <c r="U12" s="65">
        <v>444514</v>
      </c>
      <c r="V12" s="65"/>
      <c r="W12" s="65">
        <v>1585439</v>
      </c>
      <c r="X12" s="65"/>
      <c r="Y12" s="65">
        <v>1203858</v>
      </c>
      <c r="Z12" s="65"/>
      <c r="AA12" s="65">
        <v>462955</v>
      </c>
      <c r="AB12" s="65"/>
      <c r="AC12" s="76">
        <f>SUM(E12:AA12)</f>
        <v>8135014</v>
      </c>
      <c r="AD12" s="38"/>
      <c r="AE12" s="38"/>
      <c r="AF12" s="38"/>
      <c r="AG12" s="48"/>
      <c r="AH12" s="48"/>
      <c r="AI12" s="48"/>
      <c r="AJ12" s="48"/>
      <c r="AK12" s="19"/>
      <c r="AL12" s="19"/>
      <c r="AM12" s="19"/>
      <c r="AN12" s="19"/>
      <c r="AO12" s="19"/>
      <c r="AP12" s="19"/>
    </row>
    <row r="13" spans="1:42" ht="5.45" customHeight="1" x14ac:dyDescent="0.2">
      <c r="A13" s="58"/>
      <c r="C13" s="15"/>
      <c r="D13" s="77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91"/>
      <c r="AD13" s="38"/>
      <c r="AE13" s="38"/>
      <c r="AF13" s="38"/>
      <c r="AG13" s="48"/>
      <c r="AH13" s="48"/>
      <c r="AI13" s="48"/>
      <c r="AJ13" s="48"/>
      <c r="AK13" s="19"/>
      <c r="AL13" s="19"/>
      <c r="AM13" s="19"/>
      <c r="AN13" s="19"/>
      <c r="AO13" s="19"/>
      <c r="AP13" s="19"/>
    </row>
    <row r="14" spans="1:42" ht="15" customHeight="1" x14ac:dyDescent="0.2">
      <c r="A14" s="58">
        <f>MAX(A$7:A13)+1</f>
        <v>3</v>
      </c>
      <c r="C14" s="61" t="s">
        <v>32</v>
      </c>
      <c r="D14" s="77" t="s">
        <v>10</v>
      </c>
      <c r="E14" s="65">
        <v>0</v>
      </c>
      <c r="F14" s="65"/>
      <c r="G14" s="65">
        <v>0</v>
      </c>
      <c r="H14" s="65"/>
      <c r="I14" s="65">
        <v>0</v>
      </c>
      <c r="J14" s="65"/>
      <c r="K14" s="65">
        <v>0</v>
      </c>
      <c r="L14" s="65"/>
      <c r="M14" s="65">
        <v>0</v>
      </c>
      <c r="N14" s="65"/>
      <c r="O14" s="65">
        <v>0</v>
      </c>
      <c r="P14" s="65"/>
      <c r="Q14" s="65">
        <v>0</v>
      </c>
      <c r="R14" s="65"/>
      <c r="S14" s="65">
        <v>0</v>
      </c>
      <c r="T14" s="65"/>
      <c r="U14" s="65">
        <v>0</v>
      </c>
      <c r="V14" s="65"/>
      <c r="W14" s="65">
        <v>0</v>
      </c>
      <c r="X14" s="65"/>
      <c r="Y14" s="65">
        <v>0</v>
      </c>
      <c r="Z14" s="65"/>
      <c r="AA14" s="65">
        <v>0</v>
      </c>
      <c r="AB14" s="65"/>
      <c r="AC14" s="115">
        <f>SUM(E14:AA14)</f>
        <v>0</v>
      </c>
      <c r="AD14" s="38"/>
      <c r="AE14" s="38"/>
      <c r="AF14" s="38"/>
      <c r="AG14" s="48"/>
      <c r="AH14" s="48"/>
      <c r="AI14" s="48"/>
      <c r="AJ14" s="48"/>
      <c r="AK14" s="19"/>
      <c r="AL14" s="19"/>
      <c r="AM14" s="19"/>
      <c r="AN14" s="19"/>
      <c r="AO14" s="19"/>
      <c r="AP14" s="19"/>
    </row>
    <row r="15" spans="1:42" ht="5.45" customHeight="1" x14ac:dyDescent="0.2">
      <c r="A15" s="58"/>
      <c r="C15" s="15"/>
      <c r="D15" s="77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115"/>
      <c r="AD15" s="38"/>
      <c r="AE15" s="38"/>
      <c r="AF15" s="38"/>
      <c r="AG15" s="48"/>
      <c r="AH15" s="48"/>
      <c r="AI15" s="48"/>
      <c r="AJ15" s="48"/>
      <c r="AK15" s="19"/>
      <c r="AL15" s="19"/>
      <c r="AM15" s="19"/>
      <c r="AN15" s="19"/>
      <c r="AO15" s="19"/>
      <c r="AP15" s="19"/>
    </row>
    <row r="16" spans="1:42" ht="15" customHeight="1" x14ac:dyDescent="0.2">
      <c r="A16" s="58">
        <f>MAX(A$7:A15)+1</f>
        <v>4</v>
      </c>
      <c r="C16" s="15" t="s">
        <v>1</v>
      </c>
      <c r="D16" s="77" t="s">
        <v>10</v>
      </c>
      <c r="E16" s="65">
        <v>0</v>
      </c>
      <c r="F16" s="65"/>
      <c r="G16" s="65">
        <v>0</v>
      </c>
      <c r="H16" s="65"/>
      <c r="I16" s="65">
        <v>0</v>
      </c>
      <c r="J16" s="65"/>
      <c r="K16" s="65">
        <v>0</v>
      </c>
      <c r="L16" s="65"/>
      <c r="M16" s="65">
        <v>0</v>
      </c>
      <c r="N16" s="65"/>
      <c r="O16" s="65">
        <v>0</v>
      </c>
      <c r="P16" s="65"/>
      <c r="Q16" s="65">
        <v>0</v>
      </c>
      <c r="R16" s="65"/>
      <c r="S16" s="65">
        <v>0</v>
      </c>
      <c r="T16" s="65"/>
      <c r="U16" s="65">
        <v>0</v>
      </c>
      <c r="V16" s="65"/>
      <c r="W16" s="65">
        <v>0</v>
      </c>
      <c r="X16" s="65"/>
      <c r="Y16" s="65">
        <v>0</v>
      </c>
      <c r="Z16" s="65"/>
      <c r="AA16" s="65">
        <v>0</v>
      </c>
      <c r="AB16" s="65"/>
      <c r="AC16" s="115">
        <f>SUM(E16:AA16)</f>
        <v>0</v>
      </c>
      <c r="AD16" s="38"/>
      <c r="AE16" s="38"/>
      <c r="AF16" s="38"/>
      <c r="AG16" s="48"/>
      <c r="AH16" s="48"/>
      <c r="AI16" s="48"/>
      <c r="AJ16" s="48"/>
      <c r="AK16" s="19"/>
      <c r="AL16" s="19"/>
      <c r="AM16" s="19"/>
      <c r="AN16" s="19"/>
      <c r="AO16" s="19"/>
      <c r="AP16" s="19"/>
    </row>
    <row r="17" spans="1:42" ht="5.45" customHeight="1" x14ac:dyDescent="0.2">
      <c r="A17" s="58"/>
      <c r="C17" s="15"/>
      <c r="D17" s="77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115"/>
      <c r="AD17" s="38"/>
      <c r="AE17" s="38"/>
      <c r="AF17" s="38"/>
      <c r="AG17" s="48"/>
      <c r="AH17" s="48"/>
      <c r="AI17" s="48"/>
      <c r="AJ17" s="48"/>
      <c r="AK17" s="19"/>
      <c r="AL17" s="19"/>
      <c r="AM17" s="19"/>
      <c r="AN17" s="19"/>
      <c r="AO17" s="19"/>
      <c r="AP17" s="19"/>
    </row>
    <row r="18" spans="1:42" ht="15" customHeight="1" x14ac:dyDescent="0.2">
      <c r="A18" s="58">
        <f>MAX(A$7:A17)+1</f>
        <v>5</v>
      </c>
      <c r="C18" s="15" t="s">
        <v>3</v>
      </c>
      <c r="D18" s="77" t="s">
        <v>10</v>
      </c>
      <c r="E18" s="65">
        <v>43287</v>
      </c>
      <c r="F18" s="65"/>
      <c r="G18" s="65">
        <v>0</v>
      </c>
      <c r="H18" s="65"/>
      <c r="I18" s="65">
        <v>0</v>
      </c>
      <c r="J18" s="65"/>
      <c r="K18" s="65">
        <v>0</v>
      </c>
      <c r="L18" s="65"/>
      <c r="M18" s="65">
        <v>0</v>
      </c>
      <c r="N18" s="65"/>
      <c r="O18" s="65">
        <v>0</v>
      </c>
      <c r="P18" s="65"/>
      <c r="Q18" s="65">
        <v>0</v>
      </c>
      <c r="R18" s="65"/>
      <c r="S18" s="65">
        <v>0</v>
      </c>
      <c r="T18" s="65"/>
      <c r="U18" s="65">
        <v>0</v>
      </c>
      <c r="V18" s="65"/>
      <c r="W18" s="65">
        <v>0</v>
      </c>
      <c r="X18" s="65"/>
      <c r="Y18" s="65">
        <v>0</v>
      </c>
      <c r="Z18" s="65"/>
      <c r="AA18" s="65">
        <v>0</v>
      </c>
      <c r="AB18" s="65"/>
      <c r="AC18" s="115">
        <f>SUM(E18:AA18)</f>
        <v>43287</v>
      </c>
      <c r="AD18" s="38"/>
      <c r="AE18" s="38"/>
      <c r="AF18" s="38"/>
      <c r="AG18" s="48"/>
      <c r="AH18" s="48"/>
      <c r="AI18" s="48"/>
      <c r="AJ18" s="48"/>
      <c r="AK18" s="19"/>
      <c r="AL18" s="19"/>
      <c r="AM18" s="19"/>
      <c r="AN18" s="19"/>
      <c r="AO18" s="19"/>
      <c r="AP18" s="19"/>
    </row>
    <row r="19" spans="1:42" ht="5.45" customHeight="1" x14ac:dyDescent="0.2">
      <c r="A19" s="58"/>
      <c r="C19" s="15"/>
      <c r="D19" s="7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115"/>
      <c r="AD19" s="38"/>
      <c r="AE19" s="38"/>
      <c r="AF19" s="38"/>
      <c r="AG19" s="48"/>
      <c r="AH19" s="48"/>
      <c r="AI19" s="48"/>
      <c r="AJ19" s="48"/>
      <c r="AK19" s="19"/>
      <c r="AL19" s="19"/>
      <c r="AM19" s="19"/>
      <c r="AN19" s="19"/>
      <c r="AO19" s="19"/>
      <c r="AP19" s="19"/>
    </row>
    <row r="20" spans="1:42" ht="15" customHeight="1" x14ac:dyDescent="0.2">
      <c r="A20" s="58">
        <f>MAX(A$7:A19)+1</f>
        <v>6</v>
      </c>
      <c r="C20" s="15" t="s">
        <v>54</v>
      </c>
      <c r="D20" s="77" t="s">
        <v>10</v>
      </c>
      <c r="E20" s="65">
        <v>94100</v>
      </c>
      <c r="F20" s="65"/>
      <c r="G20" s="65">
        <v>79264</v>
      </c>
      <c r="H20" s="65"/>
      <c r="I20" s="65">
        <v>0</v>
      </c>
      <c r="J20" s="65"/>
      <c r="K20" s="65">
        <v>0</v>
      </c>
      <c r="L20" s="65"/>
      <c r="M20" s="65">
        <v>0</v>
      </c>
      <c r="N20" s="65"/>
      <c r="O20" s="65">
        <v>0</v>
      </c>
      <c r="P20" s="65"/>
      <c r="Q20" s="65">
        <v>0</v>
      </c>
      <c r="R20" s="65"/>
      <c r="S20" s="65">
        <v>0</v>
      </c>
      <c r="T20" s="65"/>
      <c r="U20" s="65">
        <v>0</v>
      </c>
      <c r="V20" s="65"/>
      <c r="W20" s="65">
        <v>15587</v>
      </c>
      <c r="X20" s="65"/>
      <c r="Y20" s="65">
        <v>18700</v>
      </c>
      <c r="Z20" s="65"/>
      <c r="AA20" s="65">
        <v>0</v>
      </c>
      <c r="AB20" s="65"/>
      <c r="AC20" s="115">
        <f>SUM(E20:AA20)</f>
        <v>207651</v>
      </c>
      <c r="AD20" s="38"/>
      <c r="AE20" s="38"/>
      <c r="AF20" s="38"/>
      <c r="AG20" s="48"/>
      <c r="AH20" s="48"/>
      <c r="AI20" s="48"/>
      <c r="AJ20" s="48"/>
      <c r="AK20" s="19"/>
      <c r="AL20" s="19"/>
      <c r="AM20" s="19"/>
      <c r="AN20" s="19"/>
      <c r="AO20" s="19"/>
      <c r="AP20" s="19"/>
    </row>
    <row r="21" spans="1:42" ht="5.45" customHeight="1" x14ac:dyDescent="0.2">
      <c r="A21" s="58"/>
      <c r="C21" s="15"/>
      <c r="D21" s="77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115"/>
      <c r="AD21" s="38"/>
      <c r="AE21" s="38"/>
      <c r="AF21" s="38"/>
      <c r="AG21" s="48"/>
      <c r="AH21" s="48"/>
      <c r="AI21" s="48"/>
      <c r="AJ21" s="48"/>
      <c r="AK21" s="19"/>
      <c r="AL21" s="19"/>
      <c r="AM21" s="19"/>
      <c r="AN21" s="19"/>
      <c r="AO21" s="19"/>
      <c r="AP21" s="19"/>
    </row>
    <row r="22" spans="1:42" ht="15" customHeight="1" x14ac:dyDescent="0.2">
      <c r="A22" s="58">
        <v>7</v>
      </c>
      <c r="C22" s="15" t="s">
        <v>42</v>
      </c>
      <c r="D22" s="77" t="s">
        <v>10</v>
      </c>
      <c r="E22" s="65">
        <v>0</v>
      </c>
      <c r="F22" s="65"/>
      <c r="G22" s="65">
        <v>0</v>
      </c>
      <c r="H22" s="65"/>
      <c r="I22" s="65">
        <v>0</v>
      </c>
      <c r="J22" s="65"/>
      <c r="K22" s="65">
        <v>0</v>
      </c>
      <c r="L22" s="65"/>
      <c r="M22" s="65">
        <v>0</v>
      </c>
      <c r="N22" s="65"/>
      <c r="O22" s="65">
        <v>0</v>
      </c>
      <c r="P22" s="65"/>
      <c r="Q22" s="65">
        <v>0</v>
      </c>
      <c r="R22" s="65"/>
      <c r="S22" s="65">
        <v>0</v>
      </c>
      <c r="T22" s="65"/>
      <c r="U22" s="65">
        <v>0</v>
      </c>
      <c r="V22" s="65"/>
      <c r="W22" s="65">
        <v>0</v>
      </c>
      <c r="X22" s="65"/>
      <c r="Y22" s="65">
        <v>0</v>
      </c>
      <c r="Z22" s="65"/>
      <c r="AA22" s="65">
        <v>0</v>
      </c>
      <c r="AB22" s="65"/>
      <c r="AC22" s="115">
        <f>SUM(E22:AA22)</f>
        <v>0</v>
      </c>
      <c r="AD22" s="38"/>
      <c r="AE22" s="38"/>
      <c r="AF22" s="38"/>
      <c r="AG22" s="48"/>
      <c r="AH22" s="48"/>
      <c r="AI22" s="48"/>
      <c r="AJ22" s="48"/>
      <c r="AK22" s="19"/>
      <c r="AL22" s="19"/>
      <c r="AM22" s="19"/>
      <c r="AN22" s="19"/>
      <c r="AO22" s="19"/>
      <c r="AP22" s="19"/>
    </row>
    <row r="23" spans="1:42" ht="5.45" customHeight="1" x14ac:dyDescent="0.2">
      <c r="A23" s="52"/>
      <c r="C23" s="20"/>
      <c r="D23" s="56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115"/>
      <c r="AD23" s="38"/>
      <c r="AE23" s="38"/>
      <c r="AF23" s="38"/>
      <c r="AG23" s="48"/>
      <c r="AH23" s="48"/>
      <c r="AI23" s="48"/>
      <c r="AJ23" s="48"/>
      <c r="AK23" s="19"/>
      <c r="AL23" s="19"/>
      <c r="AM23" s="19"/>
      <c r="AN23" s="19"/>
      <c r="AO23" s="19"/>
      <c r="AP23" s="19"/>
    </row>
    <row r="24" spans="1:42" ht="13.5" customHeight="1" x14ac:dyDescent="0.2">
      <c r="A24" s="52">
        <v>8</v>
      </c>
      <c r="C24" s="93" t="s">
        <v>79</v>
      </c>
      <c r="D24" s="77" t="s">
        <v>10</v>
      </c>
      <c r="E24" s="134">
        <v>2069574</v>
      </c>
      <c r="F24" s="65"/>
      <c r="G24" s="134">
        <v>0</v>
      </c>
      <c r="H24" s="65"/>
      <c r="I24" s="134">
        <v>0</v>
      </c>
      <c r="J24" s="65"/>
      <c r="K24" s="134">
        <v>0</v>
      </c>
      <c r="L24" s="65"/>
      <c r="M24" s="134">
        <v>0</v>
      </c>
      <c r="N24" s="65"/>
      <c r="O24" s="134">
        <v>0</v>
      </c>
      <c r="P24" s="65"/>
      <c r="Q24" s="134">
        <v>0</v>
      </c>
      <c r="R24" s="65"/>
      <c r="S24" s="134">
        <v>0</v>
      </c>
      <c r="T24" s="65"/>
      <c r="U24" s="134">
        <v>0</v>
      </c>
      <c r="V24" s="65"/>
      <c r="W24" s="134">
        <v>0</v>
      </c>
      <c r="X24" s="65"/>
      <c r="Y24" s="134">
        <v>2073</v>
      </c>
      <c r="Z24" s="65"/>
      <c r="AA24" s="134">
        <v>0</v>
      </c>
      <c r="AB24" s="65"/>
      <c r="AC24" s="135">
        <f>SUM(E24:AA24)</f>
        <v>2071647</v>
      </c>
      <c r="AD24" s="86"/>
      <c r="AE24" s="39"/>
      <c r="AF24" s="38"/>
      <c r="AG24" s="48"/>
      <c r="AH24" s="48"/>
      <c r="AI24" s="48"/>
      <c r="AJ24" s="48"/>
      <c r="AK24" s="19"/>
      <c r="AL24" s="19"/>
      <c r="AM24" s="19"/>
      <c r="AN24" s="19"/>
      <c r="AO24" s="19"/>
      <c r="AP24" s="19"/>
    </row>
    <row r="25" spans="1:42" ht="12.6" customHeight="1" x14ac:dyDescent="0.2">
      <c r="A25" s="52"/>
      <c r="C25" s="20"/>
      <c r="D25" s="56"/>
      <c r="E25" s="118" t="str">
        <f>IF(E24='Schedule 5'!E39,"",IF('Schedule 5'!E39&lt;=0,"","ERROR"))</f>
        <v/>
      </c>
      <c r="F25" s="118"/>
      <c r="G25" s="118" t="str">
        <f>IF(G24='Schedule 5'!G39,"",IF('Schedule 5'!G39&lt;=0,"","ERROR"))</f>
        <v/>
      </c>
      <c r="H25" s="118"/>
      <c r="I25" s="118" t="str">
        <f>IF(I24='Schedule 5'!I39,"",IF('Schedule 5'!I39&lt;=0,"","ERROR"))</f>
        <v/>
      </c>
      <c r="J25" s="117"/>
      <c r="K25" s="117" t="str">
        <f>IF(K24='Schedule 5'!K39,"",IF('Schedule 5'!K39&lt;=0,"","ERROR"))</f>
        <v/>
      </c>
      <c r="L25" s="118"/>
      <c r="M25" s="117" t="str">
        <f>IF(M24='Schedule 5'!M39,"",IF('Schedule 5'!M39&lt;=0,"","ERROR"))</f>
        <v/>
      </c>
      <c r="N25" s="118"/>
      <c r="O25" s="117" t="str">
        <f>IF(O24='Schedule 5'!O39,"",IF('Schedule 5'!O39&lt;=0,"","ERROR"))</f>
        <v/>
      </c>
      <c r="P25" s="118"/>
      <c r="Q25" s="117" t="str">
        <f>IF(Q24='Schedule 5'!Q39,"",IF('Schedule 5'!Q39&lt;=0,"","ERROR"))</f>
        <v/>
      </c>
      <c r="R25" s="118"/>
      <c r="S25" s="117" t="str">
        <f>IF(S24='Schedule 5'!S39,"",IF('Schedule 5'!S39&lt;=0,"","ERROR"))</f>
        <v/>
      </c>
      <c r="T25" s="118"/>
      <c r="U25" s="117" t="str">
        <f>IF(U24='Schedule 5'!U39,"",IF('Schedule 5'!U39&lt;=0,"","ERROR"))</f>
        <v/>
      </c>
      <c r="V25" s="118"/>
      <c r="W25" s="117" t="str">
        <f>IF(W24='Schedule 5'!W39,"",IF('Schedule 5'!W39&lt;=0,"","ERROR"))</f>
        <v/>
      </c>
      <c r="X25" s="118"/>
      <c r="Y25" s="117" t="str">
        <f>IF(Y24='Schedule 5'!Y39,"",IF('Schedule 5'!Y39&lt;=0,"","ERROR"))</f>
        <v/>
      </c>
      <c r="Z25" s="118"/>
      <c r="AA25" s="117" t="str">
        <f>IF(AA24='Schedule 5'!AA39,"",IF('Schedule 5'!AA39&lt;=0,"","ERROR"))</f>
        <v/>
      </c>
      <c r="AB25" s="118"/>
      <c r="AC25" s="119"/>
      <c r="AD25" s="38"/>
      <c r="AE25" s="38"/>
      <c r="AF25" s="38"/>
      <c r="AG25" s="48"/>
      <c r="AH25" s="48"/>
      <c r="AI25" s="48"/>
      <c r="AJ25" s="48"/>
      <c r="AK25" s="19"/>
      <c r="AL25" s="19"/>
      <c r="AM25" s="19"/>
      <c r="AN25" s="19"/>
      <c r="AO25" s="19"/>
      <c r="AP25" s="19"/>
    </row>
    <row r="26" spans="1:42" ht="15" customHeight="1" x14ac:dyDescent="0.2">
      <c r="A26" s="58">
        <v>9</v>
      </c>
      <c r="C26" s="62" t="s">
        <v>24</v>
      </c>
      <c r="D26" s="57"/>
      <c r="E26" s="85">
        <f>E12+E14+E16+E18+E20+E22+E24</f>
        <v>5425278</v>
      </c>
      <c r="F26" s="83"/>
      <c r="G26" s="85">
        <f>G12+G14+G16+G18+G20+G22+G24</f>
        <v>1051538</v>
      </c>
      <c r="H26" s="83"/>
      <c r="I26" s="85">
        <f>I12+I14+I16+I18+I20+I22+I24</f>
        <v>10036</v>
      </c>
      <c r="J26" s="83"/>
      <c r="K26" s="85">
        <f>K12+K14+K16+K18+K20+K22+K24</f>
        <v>0</v>
      </c>
      <c r="L26" s="63"/>
      <c r="M26" s="85">
        <f>M12+M14+M16+M18+M20+M22+M24</f>
        <v>0</v>
      </c>
      <c r="N26" s="63"/>
      <c r="O26" s="85">
        <f>O12+O14+O16+O18+O20+O22+O24</f>
        <v>2514</v>
      </c>
      <c r="P26" s="63"/>
      <c r="Q26" s="85">
        <f>Q12+Q14+Q16+Q18+Q20+Q22+Q24</f>
        <v>158123</v>
      </c>
      <c r="R26" s="63"/>
      <c r="S26" s="85">
        <f>S12+S14+S16+S18+S20+S22+S24</f>
        <v>76984</v>
      </c>
      <c r="T26" s="63"/>
      <c r="U26" s="85">
        <f>U12+U14+U16+U18+U20+U22+U24</f>
        <v>444514</v>
      </c>
      <c r="V26" s="63"/>
      <c r="W26" s="85">
        <f>W12+W14+W16+W18+W20+W22+W24</f>
        <v>1601026</v>
      </c>
      <c r="X26" s="63"/>
      <c r="Y26" s="85">
        <f>Y12+Y14+Y16+Y18+Y20+Y22+Y24</f>
        <v>1224631</v>
      </c>
      <c r="Z26" s="63"/>
      <c r="AA26" s="85">
        <f>AA12+AA14+AA16+AA18+AA20+AA22+AA24</f>
        <v>462955</v>
      </c>
      <c r="AB26" s="63"/>
      <c r="AC26" s="96">
        <f>SUM(E26:AA26)</f>
        <v>10457599</v>
      </c>
      <c r="AD26" s="38"/>
      <c r="AE26" s="38"/>
      <c r="AF26" s="38"/>
      <c r="AG26" s="48"/>
      <c r="AH26" s="48"/>
      <c r="AI26" s="48"/>
      <c r="AJ26" s="48"/>
      <c r="AK26" s="19"/>
      <c r="AL26" s="19"/>
      <c r="AM26" s="19"/>
      <c r="AN26" s="19"/>
      <c r="AO26" s="19"/>
      <c r="AP26" s="19"/>
    </row>
    <row r="27" spans="1:42" ht="12.6" customHeight="1" x14ac:dyDescent="0.2">
      <c r="A27" s="52"/>
      <c r="C27" s="87"/>
      <c r="D27" s="56"/>
      <c r="E27" s="45"/>
      <c r="F27" s="45"/>
      <c r="G27" s="45"/>
      <c r="H27" s="45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1"/>
      <c r="AD27" s="38"/>
      <c r="AE27" s="38"/>
      <c r="AF27" s="38"/>
      <c r="AG27" s="48"/>
      <c r="AH27" s="48"/>
      <c r="AI27" s="48"/>
      <c r="AJ27" s="48"/>
      <c r="AK27" s="19"/>
      <c r="AL27" s="19"/>
      <c r="AM27" s="19"/>
      <c r="AN27" s="19"/>
      <c r="AO27" s="19"/>
      <c r="AP27" s="19"/>
    </row>
    <row r="28" spans="1:42" ht="15" customHeight="1" x14ac:dyDescent="0.2">
      <c r="A28" s="58">
        <f>MAX(A$7:A27)+1</f>
        <v>10</v>
      </c>
      <c r="C28" s="27" t="s">
        <v>25</v>
      </c>
      <c r="D28" s="5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91"/>
      <c r="AD28" s="38"/>
      <c r="AE28" s="38"/>
      <c r="AF28" s="38"/>
      <c r="AG28" s="48"/>
      <c r="AH28" s="48"/>
      <c r="AI28" s="48"/>
      <c r="AJ28" s="48"/>
      <c r="AK28" s="19"/>
      <c r="AL28" s="19"/>
      <c r="AM28" s="19"/>
      <c r="AN28" s="19"/>
      <c r="AO28" s="19"/>
      <c r="AP28" s="19"/>
    </row>
    <row r="29" spans="1:42" ht="5.45" customHeight="1" x14ac:dyDescent="0.2">
      <c r="A29" s="52"/>
      <c r="C29" s="20"/>
      <c r="D29" s="56"/>
      <c r="E29" s="45"/>
      <c r="F29" s="45"/>
      <c r="G29" s="45"/>
      <c r="H29" s="45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91"/>
      <c r="AD29" s="38"/>
      <c r="AE29" s="38"/>
      <c r="AF29" s="38"/>
      <c r="AG29" s="48"/>
      <c r="AH29" s="48"/>
      <c r="AI29" s="48"/>
      <c r="AJ29" s="48"/>
      <c r="AK29" s="19"/>
      <c r="AL29" s="19"/>
      <c r="AM29" s="19"/>
      <c r="AN29" s="19"/>
      <c r="AO29" s="19"/>
      <c r="AP29" s="19"/>
    </row>
    <row r="30" spans="1:42" ht="15" customHeight="1" x14ac:dyDescent="0.2">
      <c r="A30" s="58">
        <f>MAX(A$7:A29)+1</f>
        <v>11</v>
      </c>
      <c r="C30" s="20" t="s">
        <v>2</v>
      </c>
      <c r="D30" s="77" t="s">
        <v>10</v>
      </c>
      <c r="E30" s="65">
        <v>0</v>
      </c>
      <c r="F30" s="65"/>
      <c r="G30" s="65">
        <v>0</v>
      </c>
      <c r="H30" s="65"/>
      <c r="I30" s="65">
        <v>0</v>
      </c>
      <c r="J30" s="65"/>
      <c r="K30" s="65">
        <v>0</v>
      </c>
      <c r="L30" s="65"/>
      <c r="M30" s="65">
        <v>0</v>
      </c>
      <c r="N30" s="65"/>
      <c r="O30" s="65">
        <v>0</v>
      </c>
      <c r="P30" s="65"/>
      <c r="Q30" s="65">
        <v>0</v>
      </c>
      <c r="R30" s="65"/>
      <c r="S30" s="65">
        <v>0</v>
      </c>
      <c r="T30" s="65"/>
      <c r="U30" s="65">
        <v>0</v>
      </c>
      <c r="V30" s="65"/>
      <c r="W30" s="65">
        <v>0</v>
      </c>
      <c r="X30" s="65"/>
      <c r="Y30" s="65">
        <v>0</v>
      </c>
      <c r="Z30" s="65"/>
      <c r="AA30" s="65">
        <v>0</v>
      </c>
      <c r="AB30" s="65"/>
      <c r="AC30" s="76">
        <f>SUM(E30:AA30)</f>
        <v>0</v>
      </c>
      <c r="AD30" s="38"/>
      <c r="AE30" s="38"/>
      <c r="AF30" s="38"/>
      <c r="AG30" s="48"/>
      <c r="AH30" s="48"/>
      <c r="AI30" s="48"/>
      <c r="AJ30" s="48"/>
      <c r="AK30" s="19"/>
      <c r="AL30" s="19"/>
      <c r="AM30" s="19"/>
      <c r="AN30" s="19"/>
      <c r="AO30" s="19"/>
      <c r="AP30" s="19"/>
    </row>
    <row r="31" spans="1:42" ht="5.45" customHeight="1" x14ac:dyDescent="0.2">
      <c r="A31" s="52"/>
      <c r="C31" s="20"/>
      <c r="D31" s="56"/>
      <c r="E31" s="45"/>
      <c r="F31" s="45"/>
      <c r="G31" s="45"/>
      <c r="H31" s="45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1"/>
      <c r="AD31" s="38"/>
      <c r="AE31" s="38"/>
      <c r="AF31" s="38"/>
      <c r="AG31" s="48"/>
      <c r="AH31" s="48"/>
      <c r="AI31" s="48"/>
      <c r="AJ31" s="48"/>
      <c r="AK31" s="19"/>
      <c r="AL31" s="19"/>
      <c r="AM31" s="19"/>
      <c r="AN31" s="19"/>
      <c r="AO31" s="19"/>
      <c r="AP31" s="19"/>
    </row>
    <row r="32" spans="1:42" s="4" customFormat="1" ht="15" customHeight="1" x14ac:dyDescent="0.2">
      <c r="A32" s="58">
        <f>MAX(A$7:A31)+1</f>
        <v>12</v>
      </c>
      <c r="C32" s="15" t="s">
        <v>19</v>
      </c>
      <c r="D32" s="77" t="s">
        <v>10</v>
      </c>
      <c r="E32" s="65">
        <v>984690</v>
      </c>
      <c r="F32" s="65"/>
      <c r="G32" s="65">
        <v>491808</v>
      </c>
      <c r="H32" s="65"/>
      <c r="I32" s="65">
        <v>6042</v>
      </c>
      <c r="J32" s="65"/>
      <c r="K32" s="65">
        <v>0</v>
      </c>
      <c r="L32" s="65"/>
      <c r="M32" s="65">
        <v>0</v>
      </c>
      <c r="N32" s="65"/>
      <c r="O32" s="65">
        <v>2749</v>
      </c>
      <c r="P32" s="65"/>
      <c r="Q32" s="65">
        <v>156984</v>
      </c>
      <c r="R32" s="65"/>
      <c r="S32" s="65">
        <v>88848</v>
      </c>
      <c r="T32" s="65"/>
      <c r="U32" s="65">
        <v>376291</v>
      </c>
      <c r="V32" s="65"/>
      <c r="W32" s="65">
        <v>1193948</v>
      </c>
      <c r="X32" s="65"/>
      <c r="Y32" s="65">
        <v>894828</v>
      </c>
      <c r="Z32" s="65"/>
      <c r="AA32" s="65">
        <v>380783</v>
      </c>
      <c r="AB32" s="65"/>
      <c r="AC32" s="115">
        <f>SUM(E32:AA32)</f>
        <v>4576971</v>
      </c>
      <c r="AD32" s="37"/>
      <c r="AE32" s="37"/>
      <c r="AF32" s="37"/>
      <c r="AG32" s="40"/>
      <c r="AH32" s="40"/>
      <c r="AI32" s="40"/>
      <c r="AJ32" s="40"/>
      <c r="AK32" s="12"/>
      <c r="AL32" s="12"/>
      <c r="AM32" s="12"/>
      <c r="AN32" s="12"/>
      <c r="AO32" s="12"/>
      <c r="AP32" s="12"/>
    </row>
    <row r="33" spans="1:42" ht="5.45" customHeight="1" x14ac:dyDescent="0.2">
      <c r="A33" s="52"/>
      <c r="C33" s="15"/>
      <c r="D33" s="77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115"/>
      <c r="AD33" s="38"/>
      <c r="AE33" s="38"/>
      <c r="AF33" s="38"/>
      <c r="AG33" s="48"/>
      <c r="AH33" s="48"/>
      <c r="AI33" s="48"/>
      <c r="AJ33" s="48"/>
      <c r="AK33" s="19"/>
      <c r="AL33" s="19"/>
      <c r="AM33" s="19"/>
      <c r="AN33" s="19"/>
      <c r="AO33" s="19"/>
      <c r="AP33" s="19"/>
    </row>
    <row r="34" spans="1:42" ht="15" customHeight="1" x14ac:dyDescent="0.2">
      <c r="A34" s="58">
        <f>MAX(A$7:A33)+1</f>
        <v>13</v>
      </c>
      <c r="C34" s="61" t="s">
        <v>31</v>
      </c>
      <c r="D34" s="77" t="s">
        <v>10</v>
      </c>
      <c r="E34" s="65">
        <v>48281</v>
      </c>
      <c r="F34" s="65"/>
      <c r="G34" s="65">
        <v>38745</v>
      </c>
      <c r="H34" s="65"/>
      <c r="I34" s="65">
        <v>484</v>
      </c>
      <c r="J34" s="65"/>
      <c r="K34" s="65">
        <v>0</v>
      </c>
      <c r="L34" s="65"/>
      <c r="M34" s="65">
        <v>0</v>
      </c>
      <c r="N34" s="65"/>
      <c r="O34" s="65">
        <v>187</v>
      </c>
      <c r="P34" s="65"/>
      <c r="Q34" s="65">
        <v>12732</v>
      </c>
      <c r="R34" s="65"/>
      <c r="S34" s="65">
        <v>6232</v>
      </c>
      <c r="T34" s="65"/>
      <c r="U34" s="65">
        <v>31069</v>
      </c>
      <c r="V34" s="65"/>
      <c r="W34" s="65">
        <v>90121</v>
      </c>
      <c r="X34" s="65"/>
      <c r="Y34" s="65">
        <v>68715</v>
      </c>
      <c r="Z34" s="65"/>
      <c r="AA34" s="65">
        <v>31603</v>
      </c>
      <c r="AB34" s="65"/>
      <c r="AC34" s="115">
        <f>SUM(E34:AA34)</f>
        <v>328169</v>
      </c>
      <c r="AD34" s="38"/>
      <c r="AE34" s="38"/>
      <c r="AF34" s="38"/>
      <c r="AG34" s="48"/>
      <c r="AH34" s="48"/>
      <c r="AI34" s="48"/>
      <c r="AJ34" s="48"/>
      <c r="AK34" s="19"/>
      <c r="AL34" s="19"/>
      <c r="AM34" s="19"/>
      <c r="AN34" s="19"/>
      <c r="AO34" s="19"/>
      <c r="AP34" s="19"/>
    </row>
    <row r="35" spans="1:42" ht="5.45" customHeight="1" x14ac:dyDescent="0.2">
      <c r="A35" s="52"/>
      <c r="C35" s="15"/>
      <c r="D35" s="77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115"/>
      <c r="AD35" s="38"/>
      <c r="AE35" s="38"/>
      <c r="AF35" s="38"/>
      <c r="AG35" s="48"/>
      <c r="AH35" s="48"/>
      <c r="AI35" s="48"/>
      <c r="AJ35" s="48"/>
      <c r="AK35" s="19"/>
      <c r="AL35" s="19"/>
      <c r="AM35" s="19"/>
      <c r="AN35" s="19"/>
      <c r="AO35" s="19"/>
      <c r="AP35" s="19"/>
    </row>
    <row r="36" spans="1:42" ht="15" customHeight="1" x14ac:dyDescent="0.3">
      <c r="A36" s="58">
        <f>MAX(A$7:A35)+1</f>
        <v>14</v>
      </c>
      <c r="C36" s="61" t="s">
        <v>22</v>
      </c>
      <c r="D36" s="77" t="s">
        <v>10</v>
      </c>
      <c r="E36" s="65">
        <v>52</v>
      </c>
      <c r="F36" s="65"/>
      <c r="G36" s="65">
        <v>18</v>
      </c>
      <c r="H36" s="65"/>
      <c r="I36" s="65">
        <v>4</v>
      </c>
      <c r="J36" s="65"/>
      <c r="K36" s="65">
        <v>0</v>
      </c>
      <c r="L36" s="65"/>
      <c r="M36" s="65">
        <v>0</v>
      </c>
      <c r="N36" s="65"/>
      <c r="O36" s="65">
        <v>4</v>
      </c>
      <c r="P36" s="65"/>
      <c r="Q36" s="65">
        <v>179</v>
      </c>
      <c r="R36" s="65"/>
      <c r="S36" s="65">
        <v>97</v>
      </c>
      <c r="T36" s="65"/>
      <c r="U36" s="65">
        <v>281</v>
      </c>
      <c r="V36" s="65"/>
      <c r="W36" s="65">
        <v>407</v>
      </c>
      <c r="X36" s="65"/>
      <c r="Y36" s="65">
        <v>59</v>
      </c>
      <c r="Z36" s="65"/>
      <c r="AA36" s="65">
        <v>83</v>
      </c>
      <c r="AB36" s="65"/>
      <c r="AC36" s="115">
        <f>SUM(E36:AA36)</f>
        <v>1184</v>
      </c>
      <c r="AD36" s="38"/>
      <c r="AE36" s="38"/>
      <c r="AF36" s="38"/>
      <c r="AG36" s="48"/>
      <c r="AH36" s="48"/>
      <c r="AI36" s="48"/>
      <c r="AJ36" s="48"/>
      <c r="AK36" s="19"/>
      <c r="AL36" s="19"/>
      <c r="AM36" s="19"/>
      <c r="AN36" s="19"/>
      <c r="AO36" s="19"/>
      <c r="AP36" s="19"/>
    </row>
    <row r="37" spans="1:42" ht="5.45" customHeight="1" x14ac:dyDescent="0.2">
      <c r="A37" s="52"/>
      <c r="C37" s="15"/>
      <c r="D37" s="77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115" t="s">
        <v>12</v>
      </c>
      <c r="AD37" s="38"/>
      <c r="AE37" s="38"/>
      <c r="AF37" s="38"/>
      <c r="AG37" s="48"/>
      <c r="AH37" s="48"/>
      <c r="AI37" s="48"/>
      <c r="AJ37" s="48"/>
      <c r="AK37" s="19"/>
      <c r="AL37" s="19"/>
      <c r="AM37" s="19"/>
      <c r="AN37" s="19"/>
      <c r="AO37" s="19"/>
      <c r="AP37" s="19"/>
    </row>
    <row r="38" spans="1:42" ht="15" customHeight="1" x14ac:dyDescent="0.3">
      <c r="A38" s="58">
        <f>MAX(A$7:A37)+1</f>
        <v>15</v>
      </c>
      <c r="C38" s="61" t="s">
        <v>21</v>
      </c>
      <c r="D38" s="77" t="s">
        <v>10</v>
      </c>
      <c r="E38" s="65">
        <v>13</v>
      </c>
      <c r="F38" s="65"/>
      <c r="G38" s="65">
        <v>32</v>
      </c>
      <c r="H38" s="65"/>
      <c r="I38" s="65">
        <v>0</v>
      </c>
      <c r="J38" s="65"/>
      <c r="K38" s="65">
        <v>0</v>
      </c>
      <c r="L38" s="65"/>
      <c r="M38" s="65">
        <v>0</v>
      </c>
      <c r="N38" s="65"/>
      <c r="O38" s="65">
        <v>0</v>
      </c>
      <c r="P38" s="65"/>
      <c r="Q38" s="65">
        <v>18</v>
      </c>
      <c r="R38" s="65"/>
      <c r="S38" s="65">
        <v>8</v>
      </c>
      <c r="T38" s="65"/>
      <c r="U38" s="65">
        <v>59</v>
      </c>
      <c r="V38" s="65"/>
      <c r="W38" s="65">
        <v>173</v>
      </c>
      <c r="X38" s="65"/>
      <c r="Y38" s="65">
        <v>156</v>
      </c>
      <c r="Z38" s="65"/>
      <c r="AA38" s="65">
        <v>66</v>
      </c>
      <c r="AB38" s="65"/>
      <c r="AC38" s="115">
        <f>SUM(E38:AA38)</f>
        <v>525</v>
      </c>
      <c r="AD38" s="38"/>
      <c r="AE38" s="38"/>
      <c r="AF38" s="38"/>
      <c r="AG38" s="48"/>
      <c r="AH38" s="48"/>
      <c r="AI38" s="48"/>
      <c r="AJ38" s="48"/>
      <c r="AK38" s="19"/>
      <c r="AL38" s="19"/>
      <c r="AM38" s="19"/>
      <c r="AN38" s="19"/>
      <c r="AO38" s="19"/>
      <c r="AP38" s="19"/>
    </row>
    <row r="39" spans="1:42" ht="5.45" customHeight="1" x14ac:dyDescent="0.2">
      <c r="A39" s="52"/>
      <c r="C39" s="15"/>
      <c r="D39" s="7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115"/>
      <c r="AD39" s="38"/>
      <c r="AE39" s="38"/>
      <c r="AF39" s="38"/>
      <c r="AG39" s="48"/>
      <c r="AH39" s="48"/>
      <c r="AI39" s="48"/>
      <c r="AJ39" s="48"/>
      <c r="AK39" s="19"/>
      <c r="AL39" s="19"/>
      <c r="AM39" s="19"/>
      <c r="AN39" s="19"/>
      <c r="AO39" s="19"/>
      <c r="AP39" s="19"/>
    </row>
    <row r="40" spans="1:42" ht="15" customHeight="1" x14ac:dyDescent="0.2">
      <c r="A40" s="58">
        <f>MAX(A$7:A39)+1</f>
        <v>16</v>
      </c>
      <c r="B40" s="24"/>
      <c r="C40" s="42" t="s">
        <v>55</v>
      </c>
      <c r="D40" s="77" t="s">
        <v>10</v>
      </c>
      <c r="E40" s="65">
        <v>-239</v>
      </c>
      <c r="F40" s="65"/>
      <c r="G40" s="65">
        <v>-348</v>
      </c>
      <c r="H40" s="65"/>
      <c r="I40" s="65">
        <v>42</v>
      </c>
      <c r="J40" s="65"/>
      <c r="K40" s="65">
        <v>0</v>
      </c>
      <c r="L40" s="65"/>
      <c r="M40" s="65">
        <v>0</v>
      </c>
      <c r="N40" s="65"/>
      <c r="O40" s="65">
        <v>0</v>
      </c>
      <c r="P40" s="65"/>
      <c r="Q40" s="65">
        <v>951</v>
      </c>
      <c r="R40" s="65"/>
      <c r="S40" s="65">
        <v>515</v>
      </c>
      <c r="T40" s="65"/>
      <c r="U40" s="65">
        <v>2488</v>
      </c>
      <c r="V40" s="65"/>
      <c r="W40" s="65">
        <v>6462</v>
      </c>
      <c r="X40" s="65"/>
      <c r="Y40" s="65">
        <v>4759</v>
      </c>
      <c r="Z40" s="65"/>
      <c r="AA40" s="65">
        <v>0</v>
      </c>
      <c r="AB40" s="65"/>
      <c r="AC40" s="115">
        <f>SUM(E40:AA40)</f>
        <v>14630</v>
      </c>
      <c r="AD40" s="38"/>
      <c r="AE40" s="38"/>
      <c r="AF40" s="38"/>
      <c r="AG40" s="48"/>
      <c r="AH40" s="48"/>
      <c r="AI40" s="48"/>
      <c r="AJ40" s="48"/>
      <c r="AK40" s="19"/>
      <c r="AL40" s="19"/>
      <c r="AM40" s="19"/>
      <c r="AN40" s="19"/>
      <c r="AO40" s="19"/>
      <c r="AP40" s="19"/>
    </row>
    <row r="41" spans="1:42" ht="5.45" customHeight="1" x14ac:dyDescent="0.2">
      <c r="A41" s="58"/>
      <c r="B41" s="24"/>
      <c r="C41" s="42"/>
      <c r="D41" s="77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115"/>
      <c r="AD41" s="38"/>
      <c r="AE41" s="38"/>
      <c r="AF41" s="38"/>
      <c r="AG41" s="48"/>
      <c r="AH41" s="48"/>
      <c r="AI41" s="48"/>
      <c r="AJ41" s="48"/>
      <c r="AK41" s="19"/>
      <c r="AL41" s="19"/>
      <c r="AM41" s="19"/>
      <c r="AN41" s="19"/>
      <c r="AO41" s="19"/>
      <c r="AP41" s="19"/>
    </row>
    <row r="42" spans="1:42" ht="15" customHeight="1" x14ac:dyDescent="0.2">
      <c r="A42" s="58">
        <f>MAX(A$7:A41)+1</f>
        <v>17</v>
      </c>
      <c r="B42" s="24"/>
      <c r="C42" s="42" t="s">
        <v>70</v>
      </c>
      <c r="D42" s="77" t="s">
        <v>10</v>
      </c>
      <c r="E42" s="134">
        <v>507500</v>
      </c>
      <c r="F42" s="65"/>
      <c r="G42" s="134">
        <v>26500</v>
      </c>
      <c r="H42" s="65"/>
      <c r="I42" s="134">
        <v>0</v>
      </c>
      <c r="J42" s="65"/>
      <c r="K42" s="134">
        <v>0</v>
      </c>
      <c r="L42" s="65"/>
      <c r="M42" s="134">
        <v>0</v>
      </c>
      <c r="N42" s="65"/>
      <c r="O42" s="134">
        <v>0</v>
      </c>
      <c r="P42" s="65"/>
      <c r="Q42" s="134">
        <v>0</v>
      </c>
      <c r="R42" s="65"/>
      <c r="S42" s="134">
        <v>0</v>
      </c>
      <c r="T42" s="65"/>
      <c r="U42" s="134">
        <v>0</v>
      </c>
      <c r="V42" s="65"/>
      <c r="W42" s="134">
        <v>0</v>
      </c>
      <c r="X42" s="65"/>
      <c r="Y42" s="134">
        <v>0</v>
      </c>
      <c r="Z42" s="65"/>
      <c r="AA42" s="134">
        <v>0</v>
      </c>
      <c r="AB42" s="65"/>
      <c r="AC42" s="135">
        <f>SUM(E42:AA42)</f>
        <v>534000</v>
      </c>
      <c r="AD42" s="38"/>
      <c r="AE42" s="38"/>
      <c r="AF42" s="38"/>
      <c r="AG42" s="48"/>
      <c r="AH42" s="48"/>
      <c r="AI42" s="48"/>
      <c r="AJ42" s="48"/>
      <c r="AK42" s="19"/>
      <c r="AL42" s="19"/>
      <c r="AM42" s="19"/>
      <c r="AN42" s="19"/>
      <c r="AO42" s="19"/>
      <c r="AP42" s="19"/>
    </row>
    <row r="43" spans="1:42" ht="12.6" customHeight="1" x14ac:dyDescent="0.2">
      <c r="A43" s="52"/>
      <c r="C43" s="20"/>
      <c r="D43" s="56"/>
      <c r="E43" s="45"/>
      <c r="F43" s="45"/>
      <c r="G43" s="45"/>
      <c r="H43" s="45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91"/>
      <c r="AD43" s="38"/>
      <c r="AE43" s="38"/>
      <c r="AF43" s="38"/>
      <c r="AG43" s="48"/>
      <c r="AH43" s="48"/>
      <c r="AI43" s="48"/>
      <c r="AJ43" s="48"/>
      <c r="AK43" s="19"/>
      <c r="AL43" s="19"/>
      <c r="AM43" s="19"/>
      <c r="AN43" s="19"/>
      <c r="AO43" s="19"/>
      <c r="AP43" s="19"/>
    </row>
    <row r="44" spans="1:42" ht="15" customHeight="1" x14ac:dyDescent="0.2">
      <c r="A44" s="58">
        <f>MAX(A$7:A43)+1</f>
        <v>18</v>
      </c>
      <c r="C44" s="62" t="s">
        <v>23</v>
      </c>
      <c r="D44" s="57"/>
      <c r="E44" s="84">
        <f>SUM(E27:E42)</f>
        <v>1540297</v>
      </c>
      <c r="F44" s="83"/>
      <c r="G44" s="84">
        <f>SUM(G27:G42)</f>
        <v>556755</v>
      </c>
      <c r="H44" s="83"/>
      <c r="I44" s="84">
        <f>SUM(I27:I42)</f>
        <v>6572</v>
      </c>
      <c r="J44" s="83"/>
      <c r="K44" s="84">
        <f>SUM(K27:K42)</f>
        <v>0</v>
      </c>
      <c r="L44" s="83"/>
      <c r="M44" s="84">
        <f>SUM(M27:M42)</f>
        <v>0</v>
      </c>
      <c r="N44" s="83"/>
      <c r="O44" s="84">
        <f>SUM(O27:O42)</f>
        <v>2940</v>
      </c>
      <c r="P44" s="83"/>
      <c r="Q44" s="84">
        <f>SUM(Q27:Q42)</f>
        <v>170864</v>
      </c>
      <c r="R44" s="83"/>
      <c r="S44" s="84">
        <f>SUM(S27:S42)</f>
        <v>95700</v>
      </c>
      <c r="T44" s="83"/>
      <c r="U44" s="84">
        <f>SUM(U27:U42)</f>
        <v>410188</v>
      </c>
      <c r="V44" s="83"/>
      <c r="W44" s="84">
        <f>SUM(W27:W42)</f>
        <v>1291111</v>
      </c>
      <c r="X44" s="83"/>
      <c r="Y44" s="84">
        <f>SUM(Y27:Y42)</f>
        <v>968517</v>
      </c>
      <c r="Z44" s="83"/>
      <c r="AA44" s="84">
        <f>SUM(AA27:AA42)</f>
        <v>412535</v>
      </c>
      <c r="AB44" s="83"/>
      <c r="AC44" s="96">
        <f>SUM(E44:AA44)</f>
        <v>5455479</v>
      </c>
      <c r="AD44" s="38"/>
      <c r="AE44" s="38"/>
      <c r="AF44" s="38"/>
      <c r="AG44" s="48"/>
      <c r="AH44" s="48"/>
      <c r="AI44" s="48"/>
      <c r="AJ44" s="48"/>
      <c r="AK44" s="19"/>
      <c r="AL44" s="19"/>
      <c r="AM44" s="19"/>
      <c r="AN44" s="19"/>
      <c r="AO44" s="19"/>
      <c r="AP44" s="19"/>
    </row>
    <row r="45" spans="1:42" ht="12.6" customHeight="1" x14ac:dyDescent="0.2">
      <c r="A45" s="52"/>
      <c r="C45" s="20"/>
      <c r="D45" s="56"/>
      <c r="E45" s="45"/>
      <c r="F45" s="45"/>
      <c r="G45" s="45"/>
      <c r="H45" s="4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104"/>
      <c r="AD45" s="38"/>
      <c r="AE45" s="38"/>
      <c r="AF45" s="38"/>
      <c r="AG45" s="48"/>
      <c r="AH45" s="48"/>
      <c r="AI45" s="48"/>
      <c r="AJ45" s="48"/>
      <c r="AK45" s="19"/>
      <c r="AL45" s="19"/>
      <c r="AM45" s="19"/>
      <c r="AN45" s="19"/>
      <c r="AO45" s="19"/>
      <c r="AP45" s="19"/>
    </row>
    <row r="46" spans="1:42" s="4" customFormat="1" ht="15" customHeight="1" x14ac:dyDescent="0.2">
      <c r="A46" s="58">
        <f>MAX(A$7:A45)+1</f>
        <v>19</v>
      </c>
      <c r="C46" s="103" t="s">
        <v>64</v>
      </c>
      <c r="D46" s="78"/>
      <c r="E46" s="63">
        <f>E26-E44</f>
        <v>3884981</v>
      </c>
      <c r="F46" s="63"/>
      <c r="G46" s="63">
        <f>G26-G44</f>
        <v>494783</v>
      </c>
      <c r="H46" s="63"/>
      <c r="I46" s="63">
        <f>I26-I44</f>
        <v>3464</v>
      </c>
      <c r="J46" s="63"/>
      <c r="K46" s="63">
        <f>K26-K44</f>
        <v>0</v>
      </c>
      <c r="L46" s="63"/>
      <c r="M46" s="63">
        <f>M26-M44</f>
        <v>0</v>
      </c>
      <c r="N46" s="63"/>
      <c r="O46" s="63">
        <f>O26-O44</f>
        <v>-426</v>
      </c>
      <c r="P46" s="63"/>
      <c r="Q46" s="63">
        <f>Q26-Q44</f>
        <v>-12741</v>
      </c>
      <c r="R46" s="63"/>
      <c r="S46" s="63">
        <f>S26-S44</f>
        <v>-18716</v>
      </c>
      <c r="T46" s="63"/>
      <c r="U46" s="63">
        <f>U26-U44</f>
        <v>34326</v>
      </c>
      <c r="V46" s="63"/>
      <c r="W46" s="63">
        <f>W26-W44</f>
        <v>309915</v>
      </c>
      <c r="X46" s="63"/>
      <c r="Y46" s="63">
        <f>Y26-Y44</f>
        <v>256114</v>
      </c>
      <c r="Z46" s="63"/>
      <c r="AA46" s="63">
        <f>AA26-AA44</f>
        <v>50420</v>
      </c>
      <c r="AB46" s="63"/>
      <c r="AC46" s="75">
        <f>SUM(E46:AA46)</f>
        <v>5002120</v>
      </c>
      <c r="AD46" s="75"/>
      <c r="AE46" s="37"/>
      <c r="AF46" s="37"/>
      <c r="AG46" s="40"/>
      <c r="AH46" s="40"/>
      <c r="AI46" s="40"/>
      <c r="AJ46" s="40"/>
    </row>
    <row r="47" spans="1:42" ht="8.4499999999999993" customHeight="1" x14ac:dyDescent="0.2">
      <c r="A47" s="52"/>
      <c r="C47" s="20"/>
      <c r="D47" s="56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104"/>
      <c r="AD47" s="38"/>
      <c r="AE47" s="38"/>
      <c r="AF47" s="38"/>
      <c r="AG47" s="48"/>
      <c r="AH47" s="48"/>
      <c r="AI47" s="48"/>
      <c r="AJ47" s="48"/>
    </row>
    <row r="48" spans="1:42" ht="15" customHeight="1" x14ac:dyDescent="0.2">
      <c r="A48" s="58">
        <f>MAX(A$7:A47)+1</f>
        <v>20</v>
      </c>
      <c r="C48" s="95" t="s">
        <v>86</v>
      </c>
      <c r="D48" s="52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123">
        <v>1000000</v>
      </c>
      <c r="AD48" s="38"/>
      <c r="AE48" s="38"/>
      <c r="AF48" s="38"/>
      <c r="AG48" s="48"/>
      <c r="AH48" s="48"/>
      <c r="AI48" s="48"/>
      <c r="AJ48" s="48"/>
    </row>
    <row r="49" spans="1:36" ht="5.45" customHeight="1" x14ac:dyDescent="0.2">
      <c r="A49" s="52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48"/>
      <c r="AH49" s="48"/>
      <c r="AI49" s="48"/>
      <c r="AJ49" s="48"/>
    </row>
    <row r="50" spans="1:36" ht="15" customHeight="1" x14ac:dyDescent="0.2">
      <c r="A50" s="58">
        <f>MAX(A$7:A49)+1</f>
        <v>21</v>
      </c>
      <c r="C50" s="95" t="s">
        <v>65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72">
        <f>IF(AC46&lt;AC48,0,AC46-AC48)</f>
        <v>4002120</v>
      </c>
      <c r="AD50" s="72"/>
      <c r="AE50" s="38"/>
      <c r="AF50" s="38"/>
      <c r="AG50" s="48"/>
      <c r="AH50" s="48"/>
      <c r="AI50" s="48"/>
      <c r="AJ50" s="48"/>
    </row>
    <row r="51" spans="1:36" ht="5.45" customHeight="1" x14ac:dyDescent="0.2">
      <c r="A51" s="52"/>
      <c r="C51" s="20"/>
      <c r="D51" s="20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48"/>
      <c r="AH51" s="48"/>
      <c r="AI51" s="48"/>
      <c r="AJ51" s="48"/>
    </row>
    <row r="52" spans="1:36" ht="15" customHeight="1" x14ac:dyDescent="0.2">
      <c r="A52" s="58">
        <f>MAX(A$7:A51)+1</f>
        <v>22</v>
      </c>
      <c r="C52" s="59" t="s">
        <v>53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124">
        <v>0.75</v>
      </c>
      <c r="AD52" s="38"/>
      <c r="AE52" s="38"/>
      <c r="AF52" s="38"/>
      <c r="AG52" s="48"/>
      <c r="AH52" s="48"/>
      <c r="AI52" s="48"/>
      <c r="AJ52" s="48"/>
    </row>
    <row r="53" spans="1:36" ht="5.45" customHeight="1" x14ac:dyDescent="0.2">
      <c r="A53" s="52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48"/>
      <c r="AH53" s="48"/>
      <c r="AI53" s="48"/>
      <c r="AJ53" s="48"/>
    </row>
    <row r="54" spans="1:36" ht="15" customHeight="1" x14ac:dyDescent="0.2">
      <c r="A54" s="58">
        <f>MAX(A$7:A53)+1</f>
        <v>23</v>
      </c>
      <c r="C54" s="95" t="s">
        <v>66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154">
        <f>IF(AC50&lt;0,0,ROUND(AC50*AC52,0))</f>
        <v>3001590</v>
      </c>
      <c r="AD54" s="44"/>
      <c r="AE54" s="38"/>
      <c r="AF54" s="38"/>
      <c r="AG54" s="48"/>
      <c r="AH54" s="48"/>
      <c r="AI54" s="48"/>
      <c r="AJ54" s="48"/>
    </row>
    <row r="55" spans="1:36" ht="5.45" customHeight="1" x14ac:dyDescent="0.2">
      <c r="C55" s="20"/>
      <c r="D55" s="20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48"/>
      <c r="AH55" s="48"/>
      <c r="AI55" s="48"/>
      <c r="AJ55" s="48"/>
    </row>
    <row r="56" spans="1:36" ht="15" customHeight="1" x14ac:dyDescent="0.2">
      <c r="A56" s="58">
        <f>MAX(A$7:A55)+1</f>
        <v>24</v>
      </c>
      <c r="C56" s="92" t="s">
        <v>61</v>
      </c>
      <c r="D56" s="2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72">
        <f>IF(AC46&lt;AC48,AC46,AC48+AC54)</f>
        <v>4001590</v>
      </c>
      <c r="AD56" s="38"/>
      <c r="AE56" s="38"/>
      <c r="AF56" s="38"/>
      <c r="AG56" s="48"/>
      <c r="AH56" s="48"/>
      <c r="AI56" s="48"/>
      <c r="AJ56" s="48"/>
    </row>
    <row r="57" spans="1:36" ht="15" customHeight="1" x14ac:dyDescent="0.2">
      <c r="A57" s="58"/>
      <c r="C57" s="92" t="s">
        <v>67</v>
      </c>
      <c r="D57" s="20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72"/>
      <c r="AD57" s="38"/>
      <c r="AE57" s="38"/>
      <c r="AF57" s="38"/>
      <c r="AG57" s="48"/>
      <c r="AH57" s="48"/>
      <c r="AI57" s="48"/>
      <c r="AJ57" s="48"/>
    </row>
    <row r="58" spans="1:36" ht="4.9000000000000004" customHeight="1" x14ac:dyDescent="0.2">
      <c r="A58" s="58"/>
      <c r="C58" s="92"/>
      <c r="D58" s="20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72"/>
      <c r="AD58" s="38"/>
      <c r="AE58" s="38"/>
      <c r="AF58" s="38"/>
      <c r="AG58" s="48"/>
      <c r="AH58" s="48"/>
      <c r="AI58" s="48"/>
      <c r="AJ58" s="48"/>
    </row>
    <row r="59" spans="1:36" ht="15" customHeight="1" x14ac:dyDescent="0.2">
      <c r="A59" s="58">
        <v>25</v>
      </c>
      <c r="C59" s="33" t="s">
        <v>113</v>
      </c>
      <c r="D59" s="20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72">
        <f>ROUND('Schedule 6'!AC15*0.75,0)</f>
        <v>0</v>
      </c>
      <c r="AD59" s="38"/>
      <c r="AE59" s="38"/>
      <c r="AF59" s="38"/>
      <c r="AG59" s="48"/>
      <c r="AH59" s="48"/>
      <c r="AI59" s="48"/>
      <c r="AJ59" s="48"/>
    </row>
    <row r="60" spans="1:36" ht="5.45" customHeight="1" x14ac:dyDescent="0.2">
      <c r="A60" s="58"/>
      <c r="C60" s="92"/>
      <c r="D60" s="20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72"/>
      <c r="AD60" s="38"/>
      <c r="AE60" s="38"/>
      <c r="AF60" s="38"/>
      <c r="AG60" s="48"/>
      <c r="AH60" s="48"/>
      <c r="AI60" s="48"/>
      <c r="AJ60" s="48"/>
    </row>
    <row r="61" spans="1:36" ht="15" customHeight="1" thickBot="1" x14ac:dyDescent="0.25">
      <c r="A61" s="58">
        <v>26</v>
      </c>
      <c r="C61" s="33" t="s">
        <v>109</v>
      </c>
      <c r="D61" s="20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125">
        <f>AC59+AC56</f>
        <v>4001590</v>
      </c>
      <c r="AD61" s="38"/>
      <c r="AE61" s="38"/>
      <c r="AF61" s="38"/>
      <c r="AG61" s="48"/>
      <c r="AH61" s="48"/>
      <c r="AI61" s="48"/>
      <c r="AJ61" s="48"/>
    </row>
    <row r="62" spans="1:36" ht="15" customHeight="1" thickTop="1" x14ac:dyDescent="0.2">
      <c r="A62" s="79"/>
      <c r="B62" s="80"/>
      <c r="C62" s="80"/>
      <c r="D62" s="80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2"/>
      <c r="AD62" s="38"/>
      <c r="AE62" s="38"/>
      <c r="AF62" s="38"/>
      <c r="AG62" s="48"/>
      <c r="AH62" s="48"/>
      <c r="AI62" s="48"/>
      <c r="AJ62" s="48"/>
    </row>
    <row r="63" spans="1:36" ht="15" customHeight="1" x14ac:dyDescent="0.2">
      <c r="A63" s="52"/>
      <c r="C63" s="20"/>
      <c r="D63" s="2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48"/>
      <c r="AH63" s="48"/>
      <c r="AI63" s="48"/>
      <c r="AJ63" s="48"/>
    </row>
    <row r="64" spans="1:36" ht="15" customHeight="1" x14ac:dyDescent="0.2">
      <c r="A64" s="52"/>
      <c r="C64" s="98" t="s">
        <v>72</v>
      </c>
      <c r="D64" s="20"/>
      <c r="E64" s="38"/>
      <c r="F64" s="38"/>
      <c r="G64" s="37"/>
      <c r="H64" s="37"/>
      <c r="I64" s="37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48"/>
      <c r="AH64" s="48"/>
      <c r="AI64" s="48"/>
      <c r="AJ64" s="48"/>
    </row>
    <row r="65" spans="1:36" ht="15" customHeight="1" x14ac:dyDescent="0.2">
      <c r="A65" s="52"/>
      <c r="C65" s="116" t="s">
        <v>78</v>
      </c>
      <c r="D65" s="20"/>
      <c r="E65" s="38"/>
      <c r="F65" s="38"/>
      <c r="G65" s="37"/>
      <c r="H65" s="37"/>
      <c r="I65" s="37"/>
      <c r="J65" s="37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4"/>
      <c r="AD65" s="38"/>
      <c r="AE65" s="38"/>
      <c r="AF65" s="38"/>
      <c r="AG65" s="48"/>
      <c r="AH65" s="48"/>
      <c r="AI65" s="48"/>
      <c r="AJ65" s="48"/>
    </row>
    <row r="66" spans="1:36" ht="15" customHeight="1" x14ac:dyDescent="0.2">
      <c r="C66" s="116" t="s">
        <v>71</v>
      </c>
      <c r="D66" s="20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4"/>
      <c r="AD66" s="38"/>
      <c r="AE66" s="38"/>
      <c r="AF66" s="38"/>
      <c r="AG66" s="48"/>
      <c r="AH66" s="48"/>
      <c r="AI66" s="48"/>
      <c r="AJ66" s="48"/>
    </row>
    <row r="67" spans="1:36" ht="15" customHeight="1" x14ac:dyDescent="0.2">
      <c r="C67" s="116" t="s">
        <v>94</v>
      </c>
      <c r="D67" s="2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4"/>
      <c r="AD67" s="38"/>
      <c r="AE67" s="38"/>
      <c r="AF67" s="38"/>
      <c r="AG67" s="48"/>
      <c r="AH67" s="48"/>
      <c r="AI67" s="48"/>
      <c r="AJ67" s="48"/>
    </row>
    <row r="68" spans="1:36" ht="15" customHeight="1" x14ac:dyDescent="0.2">
      <c r="C68" s="116" t="s">
        <v>92</v>
      </c>
      <c r="D68" s="20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4"/>
      <c r="AD68" s="38"/>
      <c r="AE68" s="38"/>
      <c r="AF68" s="38"/>
      <c r="AG68" s="48"/>
      <c r="AH68" s="48"/>
      <c r="AI68" s="48"/>
      <c r="AJ68" s="48"/>
    </row>
    <row r="69" spans="1:36" ht="15" customHeight="1" x14ac:dyDescent="0.2">
      <c r="C69" s="116" t="s">
        <v>93</v>
      </c>
      <c r="D69" s="20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4"/>
      <c r="AD69" s="38"/>
      <c r="AE69" s="38"/>
      <c r="AF69" s="38"/>
      <c r="AG69" s="48"/>
      <c r="AH69" s="48"/>
      <c r="AI69" s="48"/>
      <c r="AJ69" s="48"/>
    </row>
    <row r="70" spans="1:36" ht="15" customHeight="1" x14ac:dyDescent="0.2">
      <c r="C70" s="116" t="s">
        <v>111</v>
      </c>
      <c r="D70" s="20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4"/>
      <c r="AD70" s="38"/>
      <c r="AE70" s="38"/>
      <c r="AF70" s="38"/>
      <c r="AG70" s="48"/>
      <c r="AH70" s="48"/>
      <c r="AI70" s="48"/>
      <c r="AJ70" s="48"/>
    </row>
    <row r="71" spans="1:36" ht="15" customHeight="1" x14ac:dyDescent="0.2">
      <c r="C71" s="116" t="s">
        <v>112</v>
      </c>
      <c r="D71" s="20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4"/>
      <c r="AD71" s="38"/>
      <c r="AE71" s="38"/>
      <c r="AF71" s="38"/>
      <c r="AG71" s="48"/>
      <c r="AH71" s="48"/>
      <c r="AI71" s="48"/>
      <c r="AJ71" s="48"/>
    </row>
    <row r="72" spans="1:36" ht="15" customHeight="1" x14ac:dyDescent="0.2">
      <c r="C72" s="20"/>
      <c r="D72" s="20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4"/>
      <c r="AD72" s="38"/>
      <c r="AE72" s="38"/>
      <c r="AF72" s="38"/>
      <c r="AG72" s="48"/>
      <c r="AH72" s="48"/>
      <c r="AI72" s="48"/>
      <c r="AJ72" s="48"/>
    </row>
    <row r="73" spans="1:36" ht="15" customHeight="1" x14ac:dyDescent="0.2">
      <c r="C73" s="20"/>
      <c r="D73" s="20"/>
      <c r="E73" s="38"/>
      <c r="G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4"/>
      <c r="AD73" s="38"/>
      <c r="AE73" s="38"/>
      <c r="AF73" s="38"/>
      <c r="AG73" s="48"/>
      <c r="AH73" s="48"/>
      <c r="AI73" s="48"/>
      <c r="AJ73" s="48"/>
    </row>
    <row r="74" spans="1:36" ht="15" customHeight="1" x14ac:dyDescent="0.2">
      <c r="C74" s="20"/>
      <c r="D74" s="20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4"/>
      <c r="AD74" s="38"/>
      <c r="AE74" s="38"/>
      <c r="AF74" s="38"/>
      <c r="AG74" s="48"/>
      <c r="AH74" s="48"/>
      <c r="AI74" s="48"/>
      <c r="AJ74" s="48"/>
    </row>
    <row r="75" spans="1:36" ht="15" customHeight="1" x14ac:dyDescent="0.2">
      <c r="C75" s="20"/>
      <c r="D75" s="20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4"/>
      <c r="AD75" s="38"/>
      <c r="AE75" s="38"/>
      <c r="AF75" s="38"/>
      <c r="AG75" s="48"/>
      <c r="AH75" s="48"/>
      <c r="AI75" s="48"/>
      <c r="AJ75" s="48"/>
    </row>
    <row r="76" spans="1:36" ht="15" customHeight="1" x14ac:dyDescent="0.2">
      <c r="C76" s="20"/>
      <c r="D76" s="20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4"/>
      <c r="AD76" s="38"/>
      <c r="AE76" s="38"/>
      <c r="AF76" s="38"/>
      <c r="AG76" s="48"/>
      <c r="AH76" s="48"/>
      <c r="AI76" s="48"/>
      <c r="AJ76" s="48"/>
    </row>
    <row r="77" spans="1:36" ht="15" customHeight="1" x14ac:dyDescent="0.2">
      <c r="C77" s="20"/>
      <c r="D77" s="20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4"/>
      <c r="AD77" s="38"/>
      <c r="AE77" s="38"/>
      <c r="AF77" s="38"/>
      <c r="AG77" s="48"/>
      <c r="AH77" s="48"/>
      <c r="AI77" s="48"/>
      <c r="AJ77" s="48"/>
    </row>
    <row r="78" spans="1:36" ht="15" customHeight="1" x14ac:dyDescent="0.2">
      <c r="C78" s="20"/>
      <c r="D78" s="20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4"/>
      <c r="AD78" s="38"/>
      <c r="AE78" s="38"/>
      <c r="AF78" s="38"/>
      <c r="AG78" s="48"/>
      <c r="AH78" s="48"/>
      <c r="AI78" s="48"/>
      <c r="AJ78" s="48"/>
    </row>
    <row r="79" spans="1:36" ht="15" customHeight="1" x14ac:dyDescent="0.2">
      <c r="C79" s="20"/>
      <c r="D79" s="20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4"/>
      <c r="AD79" s="38"/>
      <c r="AE79" s="38"/>
      <c r="AF79" s="38"/>
      <c r="AG79" s="48"/>
      <c r="AH79" s="48"/>
      <c r="AI79" s="48"/>
      <c r="AJ79" s="48"/>
    </row>
    <row r="80" spans="1:36" ht="15" customHeight="1" x14ac:dyDescent="0.2">
      <c r="C80" s="20"/>
      <c r="D80" s="20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4"/>
      <c r="AD80" s="38"/>
      <c r="AE80" s="38"/>
      <c r="AF80" s="38"/>
      <c r="AG80" s="48"/>
      <c r="AH80" s="48"/>
      <c r="AI80" s="48"/>
      <c r="AJ80" s="48"/>
    </row>
    <row r="81" spans="3:36" ht="15" customHeight="1" x14ac:dyDescent="0.2">
      <c r="C81" s="20"/>
      <c r="D81" s="20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4"/>
      <c r="AD81" s="38"/>
      <c r="AE81" s="38"/>
      <c r="AF81" s="38"/>
      <c r="AG81" s="48"/>
      <c r="AH81" s="48"/>
      <c r="AI81" s="48"/>
      <c r="AJ81" s="48"/>
    </row>
    <row r="82" spans="3:36" ht="15" customHeight="1" x14ac:dyDescent="0.2">
      <c r="C82" s="20"/>
      <c r="D82" s="20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4"/>
      <c r="AD82" s="38"/>
      <c r="AE82" s="38"/>
      <c r="AF82" s="38"/>
      <c r="AG82" s="48"/>
      <c r="AH82" s="48"/>
      <c r="AI82" s="48"/>
      <c r="AJ82" s="48"/>
    </row>
    <row r="83" spans="3:36" ht="15" customHeight="1" x14ac:dyDescent="0.2">
      <c r="C83" s="20"/>
      <c r="D83" s="20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4"/>
      <c r="AD83" s="38"/>
      <c r="AE83" s="38"/>
      <c r="AF83" s="38"/>
      <c r="AG83" s="48"/>
      <c r="AH83" s="48"/>
      <c r="AI83" s="48"/>
      <c r="AJ83" s="48"/>
    </row>
    <row r="84" spans="3:36" ht="15" customHeight="1" x14ac:dyDescent="0.2">
      <c r="C84" s="20"/>
      <c r="D84" s="20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4"/>
      <c r="AD84" s="38"/>
      <c r="AE84" s="38"/>
      <c r="AF84" s="38"/>
      <c r="AG84" s="48"/>
      <c r="AH84" s="48"/>
      <c r="AI84" s="48"/>
      <c r="AJ84" s="48"/>
    </row>
    <row r="85" spans="3:36" ht="15" customHeight="1" x14ac:dyDescent="0.2">
      <c r="C85" s="20"/>
      <c r="D85" s="20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4"/>
      <c r="AD85" s="38"/>
      <c r="AE85" s="38"/>
      <c r="AF85" s="38"/>
      <c r="AG85" s="48"/>
      <c r="AH85" s="48"/>
      <c r="AI85" s="48"/>
      <c r="AJ85" s="48"/>
    </row>
    <row r="86" spans="3:36" ht="15" customHeight="1" x14ac:dyDescent="0.2">
      <c r="C86" s="20"/>
      <c r="D86" s="20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4"/>
      <c r="AD86" s="38"/>
      <c r="AE86" s="38"/>
      <c r="AF86" s="38"/>
      <c r="AG86" s="48"/>
      <c r="AH86" s="48"/>
      <c r="AI86" s="48"/>
      <c r="AJ86" s="48"/>
    </row>
    <row r="87" spans="3:36" ht="15" customHeight="1" x14ac:dyDescent="0.2">
      <c r="C87" s="20"/>
      <c r="D87" s="20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4"/>
      <c r="AD87" s="38"/>
      <c r="AE87" s="38"/>
      <c r="AF87" s="38"/>
      <c r="AG87" s="48"/>
      <c r="AH87" s="48"/>
      <c r="AI87" s="48"/>
      <c r="AJ87" s="48"/>
    </row>
    <row r="88" spans="3:36" ht="15" customHeight="1" x14ac:dyDescent="0.2">
      <c r="C88" s="20"/>
      <c r="D88" s="20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4"/>
      <c r="AD88" s="38"/>
      <c r="AE88" s="38"/>
      <c r="AF88" s="38"/>
      <c r="AG88" s="48"/>
      <c r="AH88" s="48"/>
      <c r="AI88" s="48"/>
      <c r="AJ88" s="48"/>
    </row>
    <row r="89" spans="3:36" ht="15" customHeight="1" x14ac:dyDescent="0.2">
      <c r="C89" s="20"/>
      <c r="D89" s="20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4"/>
      <c r="AD89" s="38"/>
      <c r="AE89" s="38"/>
      <c r="AF89" s="38"/>
      <c r="AG89" s="48"/>
      <c r="AH89" s="48"/>
      <c r="AI89" s="48"/>
      <c r="AJ89" s="48"/>
    </row>
    <row r="90" spans="3:36" ht="15" customHeight="1" x14ac:dyDescent="0.2">
      <c r="C90" s="20"/>
      <c r="D90" s="20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4"/>
      <c r="AD90" s="38"/>
      <c r="AE90" s="38"/>
      <c r="AF90" s="38"/>
      <c r="AG90" s="48"/>
      <c r="AH90" s="48"/>
      <c r="AI90" s="48"/>
      <c r="AJ90" s="48"/>
    </row>
    <row r="91" spans="3:36" ht="15" customHeight="1" x14ac:dyDescent="0.2">
      <c r="C91" s="20"/>
      <c r="D91" s="20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4"/>
      <c r="AD91" s="38"/>
      <c r="AE91" s="38"/>
      <c r="AF91" s="38"/>
      <c r="AG91" s="48"/>
      <c r="AH91" s="48"/>
      <c r="AI91" s="48"/>
      <c r="AJ91" s="48"/>
    </row>
    <row r="92" spans="3:36" ht="15" customHeight="1" x14ac:dyDescent="0.2">
      <c r="C92" s="20"/>
      <c r="D92" s="20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4"/>
      <c r="AD92" s="38"/>
      <c r="AE92" s="38"/>
      <c r="AF92" s="38"/>
      <c r="AG92" s="48"/>
      <c r="AH92" s="48"/>
      <c r="AI92" s="48"/>
      <c r="AJ92" s="48"/>
    </row>
    <row r="93" spans="3:36" ht="15" customHeight="1" x14ac:dyDescent="0.2">
      <c r="C93" s="20"/>
      <c r="D93" s="20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44"/>
      <c r="AD93" s="38"/>
      <c r="AE93" s="38"/>
      <c r="AF93" s="38"/>
      <c r="AG93" s="48"/>
      <c r="AH93" s="48"/>
      <c r="AI93" s="48"/>
      <c r="AJ93" s="48"/>
    </row>
    <row r="94" spans="3:36" ht="15" customHeight="1" x14ac:dyDescent="0.2"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50"/>
      <c r="AD94" s="48"/>
      <c r="AE94" s="48"/>
      <c r="AF94" s="48"/>
      <c r="AG94" s="48"/>
      <c r="AH94" s="48"/>
      <c r="AI94" s="48"/>
      <c r="AJ94" s="48"/>
    </row>
    <row r="95" spans="3:36" ht="15" customHeight="1" x14ac:dyDescent="0.2"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50"/>
      <c r="AD95" s="48"/>
      <c r="AE95" s="48"/>
      <c r="AF95" s="48"/>
      <c r="AG95" s="48"/>
      <c r="AH95" s="48"/>
      <c r="AI95" s="48"/>
      <c r="AJ95" s="48"/>
    </row>
    <row r="96" spans="3:36" ht="15" customHeight="1" x14ac:dyDescent="0.2"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50"/>
      <c r="AD96" s="48"/>
      <c r="AE96" s="48"/>
      <c r="AF96" s="48"/>
      <c r="AG96" s="48"/>
      <c r="AH96" s="48"/>
      <c r="AI96" s="48"/>
      <c r="AJ96" s="48"/>
    </row>
    <row r="97" spans="5:36" ht="15" customHeight="1" x14ac:dyDescent="0.2"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50"/>
      <c r="AD97" s="48"/>
      <c r="AE97" s="48"/>
      <c r="AF97" s="48"/>
      <c r="AG97" s="48"/>
      <c r="AH97" s="48"/>
      <c r="AI97" s="48"/>
      <c r="AJ97" s="48"/>
    </row>
    <row r="98" spans="5:36" ht="15" customHeight="1" x14ac:dyDescent="0.2"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50"/>
      <c r="AD98" s="48"/>
      <c r="AE98" s="48"/>
      <c r="AF98" s="48"/>
      <c r="AG98" s="48"/>
      <c r="AH98" s="48"/>
      <c r="AI98" s="48"/>
      <c r="AJ98" s="48"/>
    </row>
    <row r="99" spans="5:36" ht="15" customHeight="1" x14ac:dyDescent="0.2"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50"/>
      <c r="AD99" s="48"/>
      <c r="AE99" s="48"/>
      <c r="AF99" s="48"/>
      <c r="AG99" s="48"/>
      <c r="AH99" s="48"/>
      <c r="AI99" s="48"/>
      <c r="AJ99" s="48"/>
    </row>
    <row r="100" spans="5:36" ht="15" customHeight="1" x14ac:dyDescent="0.2"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50"/>
      <c r="AD100" s="48"/>
      <c r="AE100" s="48"/>
      <c r="AF100" s="48"/>
      <c r="AG100" s="48"/>
      <c r="AH100" s="48"/>
      <c r="AI100" s="48"/>
      <c r="AJ100" s="48"/>
    </row>
    <row r="101" spans="5:36" ht="15" customHeight="1" x14ac:dyDescent="0.2"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50"/>
      <c r="AD101" s="48"/>
      <c r="AE101" s="48"/>
      <c r="AF101" s="48"/>
      <c r="AG101" s="48"/>
      <c r="AH101" s="48"/>
      <c r="AI101" s="48"/>
      <c r="AJ101" s="48"/>
    </row>
    <row r="102" spans="5:36" ht="15" customHeight="1" x14ac:dyDescent="0.2"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50"/>
      <c r="AD102" s="48"/>
      <c r="AE102" s="48"/>
      <c r="AF102" s="48"/>
      <c r="AG102" s="48"/>
      <c r="AH102" s="48"/>
      <c r="AI102" s="48"/>
      <c r="AJ102" s="48"/>
    </row>
    <row r="103" spans="5:36" ht="15" customHeight="1" x14ac:dyDescent="0.2"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50"/>
      <c r="AD103" s="48"/>
      <c r="AE103" s="48"/>
      <c r="AF103" s="48"/>
      <c r="AG103" s="48"/>
      <c r="AH103" s="48"/>
      <c r="AI103" s="48"/>
      <c r="AJ103" s="48"/>
    </row>
    <row r="104" spans="5:36" ht="15" customHeight="1" x14ac:dyDescent="0.2"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50"/>
      <c r="AD104" s="48"/>
      <c r="AE104" s="48"/>
      <c r="AF104" s="48"/>
      <c r="AG104" s="48"/>
      <c r="AH104" s="48"/>
      <c r="AI104" s="48"/>
      <c r="AJ104" s="48"/>
    </row>
    <row r="105" spans="5:36" ht="15" customHeight="1" x14ac:dyDescent="0.2"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50"/>
      <c r="AD105" s="48"/>
      <c r="AE105" s="48"/>
      <c r="AF105" s="48"/>
      <c r="AG105" s="48"/>
      <c r="AH105" s="48"/>
      <c r="AI105" s="48"/>
      <c r="AJ105" s="48"/>
    </row>
    <row r="106" spans="5:36" ht="15" customHeight="1" x14ac:dyDescent="0.2"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50"/>
      <c r="AD106" s="48"/>
      <c r="AE106" s="48"/>
      <c r="AF106" s="48"/>
      <c r="AG106" s="48"/>
      <c r="AH106" s="48"/>
      <c r="AI106" s="48"/>
      <c r="AJ106" s="48"/>
    </row>
    <row r="107" spans="5:36" ht="15" customHeight="1" x14ac:dyDescent="0.2"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50"/>
      <c r="AD107" s="48"/>
      <c r="AE107" s="48"/>
      <c r="AF107" s="48"/>
      <c r="AG107" s="48"/>
      <c r="AH107" s="48"/>
      <c r="AI107" s="48"/>
      <c r="AJ107" s="48"/>
    </row>
    <row r="108" spans="5:36" ht="15" customHeight="1" x14ac:dyDescent="0.2"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50"/>
      <c r="AD108" s="48"/>
      <c r="AE108" s="48"/>
      <c r="AF108" s="48"/>
      <c r="AG108" s="48"/>
      <c r="AH108" s="48"/>
      <c r="AI108" s="48"/>
      <c r="AJ108" s="48"/>
    </row>
    <row r="109" spans="5:36" ht="15" customHeight="1" x14ac:dyDescent="0.2"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50"/>
      <c r="AD109" s="48"/>
      <c r="AE109" s="48"/>
      <c r="AF109" s="48"/>
      <c r="AG109" s="48"/>
      <c r="AH109" s="48"/>
      <c r="AI109" s="48"/>
      <c r="AJ109" s="48"/>
    </row>
    <row r="110" spans="5:36" ht="15" customHeight="1" x14ac:dyDescent="0.2"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50"/>
      <c r="AD110" s="48"/>
      <c r="AE110" s="48"/>
      <c r="AF110" s="48"/>
      <c r="AG110" s="48"/>
      <c r="AH110" s="48"/>
      <c r="AI110" s="48"/>
      <c r="AJ110" s="48"/>
    </row>
    <row r="111" spans="5:36" ht="15" customHeight="1" x14ac:dyDescent="0.2"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50"/>
      <c r="AD111" s="48"/>
      <c r="AE111" s="48"/>
      <c r="AF111" s="48"/>
      <c r="AG111" s="48"/>
      <c r="AH111" s="48"/>
      <c r="AI111" s="48"/>
      <c r="AJ111" s="48"/>
    </row>
    <row r="112" spans="5:36" ht="15" customHeight="1" x14ac:dyDescent="0.2"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50"/>
      <c r="AD112" s="48"/>
      <c r="AE112" s="48"/>
      <c r="AF112" s="48"/>
      <c r="AG112" s="48"/>
      <c r="AH112" s="48"/>
      <c r="AI112" s="48"/>
      <c r="AJ112" s="48"/>
    </row>
    <row r="113" spans="5:36" ht="15" customHeight="1" x14ac:dyDescent="0.2"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50"/>
      <c r="AD113" s="48"/>
      <c r="AE113" s="48"/>
      <c r="AF113" s="48"/>
      <c r="AG113" s="48"/>
      <c r="AH113" s="48"/>
      <c r="AI113" s="48"/>
      <c r="AJ113" s="48"/>
    </row>
    <row r="114" spans="5:36" ht="15" customHeight="1" x14ac:dyDescent="0.2"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50"/>
      <c r="AD114" s="48"/>
      <c r="AE114" s="48"/>
      <c r="AF114" s="48"/>
      <c r="AG114" s="48"/>
      <c r="AH114" s="48"/>
      <c r="AI114" s="48"/>
      <c r="AJ114" s="48"/>
    </row>
    <row r="115" spans="5:36" ht="15" customHeight="1" x14ac:dyDescent="0.2"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50"/>
      <c r="AD115" s="48"/>
      <c r="AE115" s="48"/>
      <c r="AF115" s="48"/>
      <c r="AG115" s="48"/>
      <c r="AH115" s="48"/>
      <c r="AI115" s="48"/>
      <c r="AJ115" s="48"/>
    </row>
    <row r="116" spans="5:36" ht="15" customHeight="1" x14ac:dyDescent="0.2"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50"/>
      <c r="AD116" s="48"/>
      <c r="AE116" s="48"/>
      <c r="AF116" s="48"/>
      <c r="AG116" s="48"/>
      <c r="AH116" s="48"/>
      <c r="AI116" s="48"/>
      <c r="AJ116" s="48"/>
    </row>
    <row r="117" spans="5:36" ht="15" customHeight="1" x14ac:dyDescent="0.2"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50"/>
      <c r="AD117" s="48"/>
      <c r="AE117" s="48"/>
      <c r="AF117" s="48"/>
      <c r="AG117" s="48"/>
      <c r="AH117" s="48"/>
      <c r="AI117" s="48"/>
      <c r="AJ117" s="48"/>
    </row>
    <row r="118" spans="5:36" ht="15" customHeight="1" x14ac:dyDescent="0.2"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50"/>
      <c r="AD118" s="48"/>
      <c r="AE118" s="48"/>
      <c r="AF118" s="48"/>
      <c r="AG118" s="48"/>
      <c r="AH118" s="48"/>
      <c r="AI118" s="48"/>
      <c r="AJ118" s="48"/>
    </row>
    <row r="119" spans="5:36" ht="15" customHeight="1" x14ac:dyDescent="0.2"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50"/>
      <c r="AD119" s="48"/>
      <c r="AE119" s="48"/>
      <c r="AF119" s="48"/>
      <c r="AG119" s="48"/>
      <c r="AH119" s="48"/>
      <c r="AI119" s="48"/>
      <c r="AJ119" s="48"/>
    </row>
    <row r="120" spans="5:36" ht="15" customHeight="1" x14ac:dyDescent="0.2"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50"/>
      <c r="AD120" s="48"/>
      <c r="AE120" s="48"/>
      <c r="AF120" s="48"/>
      <c r="AG120" s="48"/>
      <c r="AH120" s="48"/>
      <c r="AI120" s="48"/>
      <c r="AJ120" s="48"/>
    </row>
    <row r="121" spans="5:36" ht="15" customHeight="1" x14ac:dyDescent="0.2"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50"/>
      <c r="AD121" s="48"/>
      <c r="AE121" s="48"/>
      <c r="AF121" s="48"/>
      <c r="AG121" s="48"/>
      <c r="AH121" s="48"/>
      <c r="AI121" s="48"/>
      <c r="AJ121" s="48"/>
    </row>
    <row r="122" spans="5:36" ht="15" customHeight="1" x14ac:dyDescent="0.2"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50"/>
      <c r="AD122" s="48"/>
      <c r="AE122" s="48"/>
      <c r="AF122" s="48"/>
      <c r="AG122" s="48"/>
      <c r="AH122" s="48"/>
      <c r="AI122" s="48"/>
      <c r="AJ122" s="48"/>
    </row>
    <row r="123" spans="5:36" ht="15" customHeight="1" x14ac:dyDescent="0.2"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50"/>
      <c r="AD123" s="48"/>
      <c r="AE123" s="48"/>
      <c r="AF123" s="48"/>
      <c r="AG123" s="48"/>
      <c r="AH123" s="48"/>
      <c r="AI123" s="48"/>
      <c r="AJ123" s="48"/>
    </row>
    <row r="124" spans="5:36" ht="15" customHeight="1" x14ac:dyDescent="0.2"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50"/>
      <c r="AD124" s="48"/>
      <c r="AE124" s="48"/>
      <c r="AF124" s="48"/>
      <c r="AG124" s="48"/>
      <c r="AH124" s="48"/>
      <c r="AI124" s="48"/>
      <c r="AJ124" s="48"/>
    </row>
    <row r="125" spans="5:36" ht="15" customHeight="1" x14ac:dyDescent="0.2"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50"/>
      <c r="AD125" s="48"/>
      <c r="AE125" s="48"/>
      <c r="AF125" s="48"/>
      <c r="AG125" s="48"/>
      <c r="AH125" s="48"/>
      <c r="AI125" s="48"/>
      <c r="AJ125" s="48"/>
    </row>
    <row r="126" spans="5:36" ht="15" customHeight="1" x14ac:dyDescent="0.2"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50"/>
      <c r="AD126" s="48"/>
      <c r="AE126" s="48"/>
      <c r="AF126" s="48"/>
      <c r="AG126" s="48"/>
      <c r="AH126" s="48"/>
      <c r="AI126" s="48"/>
      <c r="AJ126" s="48"/>
    </row>
    <row r="127" spans="5:36" ht="15" customHeight="1" x14ac:dyDescent="0.2"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50"/>
      <c r="AD127" s="48"/>
      <c r="AE127" s="48"/>
      <c r="AF127" s="48"/>
      <c r="AG127" s="48"/>
      <c r="AH127" s="48"/>
      <c r="AI127" s="48"/>
      <c r="AJ127" s="48"/>
    </row>
    <row r="128" spans="5:36" ht="15" customHeight="1" x14ac:dyDescent="0.2"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50"/>
      <c r="AD128" s="48"/>
      <c r="AE128" s="48"/>
      <c r="AF128" s="48"/>
      <c r="AG128" s="48"/>
      <c r="AH128" s="48"/>
      <c r="AI128" s="48"/>
      <c r="AJ128" s="48"/>
    </row>
    <row r="129" spans="5:36" ht="15" customHeight="1" x14ac:dyDescent="0.2"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50"/>
      <c r="AD129" s="48"/>
      <c r="AE129" s="48"/>
      <c r="AF129" s="48"/>
      <c r="AG129" s="48"/>
      <c r="AH129" s="48"/>
      <c r="AI129" s="48"/>
      <c r="AJ129" s="48"/>
    </row>
    <row r="130" spans="5:36" ht="15" customHeight="1" x14ac:dyDescent="0.2"/>
    <row r="131" spans="5:36" ht="15" customHeight="1" x14ac:dyDescent="0.2"/>
    <row r="132" spans="5:36" ht="15" customHeight="1" x14ac:dyDescent="0.2"/>
    <row r="133" spans="5:36" ht="15" customHeight="1" x14ac:dyDescent="0.2"/>
    <row r="134" spans="5:36" ht="15" customHeight="1" x14ac:dyDescent="0.2"/>
    <row r="135" spans="5:36" ht="15" customHeight="1" x14ac:dyDescent="0.2"/>
    <row r="136" spans="5:36" ht="15" customHeight="1" x14ac:dyDescent="0.2"/>
    <row r="137" spans="5:36" ht="15" customHeight="1" x14ac:dyDescent="0.2"/>
    <row r="138" spans="5:36" ht="15" customHeight="1" x14ac:dyDescent="0.2"/>
    <row r="139" spans="5:36" ht="15" customHeight="1" x14ac:dyDescent="0.2"/>
    <row r="140" spans="5:36" ht="15" customHeight="1" x14ac:dyDescent="0.2"/>
    <row r="141" spans="5:36" ht="15" customHeight="1" x14ac:dyDescent="0.2"/>
    <row r="142" spans="5:36" ht="15" customHeight="1" x14ac:dyDescent="0.2"/>
    <row r="143" spans="5:36" ht="15" customHeight="1" x14ac:dyDescent="0.2"/>
    <row r="144" spans="5:36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</sheetData>
  <phoneticPr fontId="2" type="noConversion"/>
  <printOptions horizontalCentered="1"/>
  <pageMargins left="0.7" right="0.7" top="0.75" bottom="0.75" header="0.3" footer="0.3"/>
  <pageSetup scale="56" fitToHeight="0" orientation="landscape" cellComments="asDisplayed" r:id="rId1"/>
  <headerFooter>
    <oddHeader>&amp;R&amp;"Times New Roman,Bold"KyPSC Case No. 2017-00321
AG-DR-02-022 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E148"/>
  <sheetViews>
    <sheetView defaultGridColor="0" view="pageLayout" colorId="57" zoomScaleNormal="100" zoomScaleSheetLayoutView="75" workbookViewId="0"/>
  </sheetViews>
  <sheetFormatPr defaultRowHeight="12.75" x14ac:dyDescent="0.2"/>
  <cols>
    <col min="1" max="1" width="5" customWidth="1"/>
    <col min="2" max="2" width="1.7109375" customWidth="1"/>
    <col min="3" max="3" width="59.7109375" bestFit="1" customWidth="1"/>
    <col min="4" max="4" width="1.7109375" customWidth="1"/>
    <col min="5" max="5" width="3.28515625" bestFit="1" customWidth="1"/>
    <col min="6" max="6" width="13.7109375" style="2" customWidth="1"/>
    <col min="7" max="7" width="1.7109375" style="3" customWidth="1"/>
    <col min="8" max="13" width="13.7109375" customWidth="1"/>
    <col min="14" max="17" width="16.28515625" bestFit="1" customWidth="1"/>
    <col min="18" max="18" width="17.140625" customWidth="1"/>
    <col min="19" max="20" width="12" bestFit="1" customWidth="1"/>
  </cols>
  <sheetData>
    <row r="1" spans="1:31" ht="15" customHeight="1" x14ac:dyDescent="0.35">
      <c r="A1" s="1"/>
      <c r="B1" s="1"/>
      <c r="H1" s="7" t="s">
        <v>75</v>
      </c>
      <c r="P1" s="4"/>
      <c r="Q1" s="4"/>
    </row>
    <row r="2" spans="1:31" ht="15" customHeight="1" x14ac:dyDescent="0.25">
      <c r="A2" s="110" t="str">
        <f>'Schedule 1'!A2</f>
        <v>DUKE ENERGY KENTUCKY</v>
      </c>
      <c r="B2" s="110"/>
      <c r="C2" s="110"/>
      <c r="D2" s="110"/>
      <c r="E2" s="110"/>
      <c r="F2" s="110"/>
      <c r="J2" s="4"/>
      <c r="K2" s="4"/>
      <c r="L2" s="4"/>
      <c r="P2" s="4"/>
      <c r="Q2" s="4"/>
    </row>
    <row r="3" spans="1:31" ht="15" customHeight="1" x14ac:dyDescent="0.25">
      <c r="A3" s="114" t="s">
        <v>5</v>
      </c>
      <c r="B3" s="110"/>
      <c r="C3" s="110"/>
      <c r="D3" s="110"/>
      <c r="E3" s="110"/>
      <c r="F3" s="110"/>
      <c r="I3" s="177"/>
      <c r="J3" s="4"/>
      <c r="K3" s="4"/>
      <c r="L3" s="4"/>
      <c r="P3" s="4"/>
      <c r="Q3" s="4"/>
    </row>
    <row r="4" spans="1:31" ht="15" customHeight="1" x14ac:dyDescent="0.25">
      <c r="A4" s="110" t="str">
        <f>"PERIOD:  TWELVE MONTHS ENDED DECEMBER 31, "&amp;TEXT(EDATE('Schedule 1'!E7,-1),"YYYY")</f>
        <v>PERIOD:  TWELVE MONTHS ENDED DECEMBER 31, 2013</v>
      </c>
      <c r="B4" s="110"/>
      <c r="C4" s="110"/>
      <c r="D4" s="110"/>
      <c r="E4" s="110"/>
      <c r="F4" s="110"/>
      <c r="G4" s="5"/>
      <c r="H4" s="5"/>
      <c r="I4" s="5"/>
      <c r="J4" s="5"/>
      <c r="K4" s="5"/>
      <c r="L4" s="5"/>
      <c r="M4" s="5"/>
      <c r="N4" s="5"/>
      <c r="O4" s="5"/>
      <c r="P4" s="6"/>
      <c r="Q4" s="6"/>
    </row>
    <row r="5" spans="1:31" s="7" customFormat="1" ht="15" customHeight="1" x14ac:dyDescent="0.25">
      <c r="A5" s="108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31" s="7" customFormat="1" ht="15" customHeight="1" thickBot="1" x14ac:dyDescent="0.3">
      <c r="A6" s="64" t="s">
        <v>7</v>
      </c>
      <c r="B6" s="41"/>
      <c r="C6" s="64" t="s">
        <v>8</v>
      </c>
      <c r="D6" s="41"/>
      <c r="E6" s="36"/>
      <c r="F6" s="64" t="s">
        <v>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31" ht="15" customHeight="1" x14ac:dyDescent="0.2">
      <c r="A7" s="57"/>
      <c r="B7" s="27"/>
      <c r="F7" s="9"/>
      <c r="G7" s="9"/>
      <c r="H7" s="9"/>
      <c r="I7" s="9"/>
      <c r="J7" s="9"/>
      <c r="K7" s="9"/>
      <c r="L7" s="9"/>
      <c r="M7" s="9"/>
      <c r="N7" s="10"/>
    </row>
    <row r="8" spans="1:31" ht="15" customHeight="1" x14ac:dyDescent="0.2">
      <c r="A8" s="58">
        <f>MAX(A5:A$7)+1</f>
        <v>1</v>
      </c>
      <c r="B8" s="27"/>
      <c r="C8" s="68" t="s">
        <v>26</v>
      </c>
      <c r="F8" s="9"/>
      <c r="G8" s="9"/>
      <c r="H8" s="9"/>
      <c r="I8" s="9"/>
      <c r="J8" s="9"/>
      <c r="K8" s="9"/>
      <c r="L8" s="9"/>
      <c r="M8" s="9"/>
      <c r="N8" s="10"/>
    </row>
    <row r="9" spans="1:31" ht="9.9499999999999993" customHeight="1" x14ac:dyDescent="0.2">
      <c r="A9" s="57"/>
      <c r="B9" s="27"/>
      <c r="F9" s="9"/>
      <c r="G9" s="9"/>
      <c r="H9" s="9"/>
      <c r="I9" s="9"/>
      <c r="J9" s="9"/>
      <c r="K9" s="9"/>
      <c r="L9" s="9"/>
      <c r="M9" s="9"/>
      <c r="N9" s="10"/>
    </row>
    <row r="10" spans="1:31" s="4" customFormat="1" ht="15" customHeight="1" x14ac:dyDescent="0.2">
      <c r="A10" s="58">
        <f>MAX(A$7:A9)+1</f>
        <v>2</v>
      </c>
      <c r="C10" s="15" t="s">
        <v>0</v>
      </c>
      <c r="D10" s="15"/>
      <c r="E10" s="15" t="s">
        <v>10</v>
      </c>
      <c r="F10" s="156">
        <v>7741822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s="4" customFormat="1" ht="9.9499999999999993" customHeight="1" x14ac:dyDescent="0.2">
      <c r="A11" s="58"/>
      <c r="C11" s="15"/>
      <c r="D11" s="15"/>
      <c r="E11" s="15"/>
      <c r="F11" s="66"/>
      <c r="G11" s="17"/>
      <c r="H11" s="17"/>
      <c r="I11" s="17"/>
      <c r="J11" s="17"/>
      <c r="K11" s="17"/>
      <c r="L11" s="17"/>
      <c r="M11" s="17"/>
      <c r="N11" s="25"/>
      <c r="O11" s="26"/>
      <c r="P11" s="26"/>
      <c r="Q11" s="26"/>
      <c r="R11" s="26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s="4" customFormat="1" ht="15" customHeight="1" x14ac:dyDescent="0.2">
      <c r="A12" s="58">
        <f>MAX(A$7:A11)+1</f>
        <v>3</v>
      </c>
      <c r="C12" s="61" t="s">
        <v>32</v>
      </c>
      <c r="D12" s="15"/>
      <c r="E12" s="15" t="s">
        <v>10</v>
      </c>
      <c r="F12" s="66">
        <v>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s="4" customFormat="1" ht="9.9499999999999993" customHeight="1" x14ac:dyDescent="0.2">
      <c r="A13" s="58"/>
      <c r="C13" s="15"/>
      <c r="D13" s="15"/>
      <c r="E13" s="15"/>
      <c r="F13" s="66"/>
      <c r="G13" s="17"/>
      <c r="H13" s="17"/>
      <c r="I13" s="17"/>
      <c r="J13" s="17"/>
      <c r="K13" s="17"/>
      <c r="L13" s="17"/>
      <c r="M13" s="17"/>
      <c r="N13" s="25"/>
      <c r="O13" s="26"/>
      <c r="P13" s="26"/>
      <c r="Q13" s="26"/>
      <c r="R13" s="26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s="4" customFormat="1" ht="15" customHeight="1" x14ac:dyDescent="0.2">
      <c r="A14" s="58">
        <f>MAX(A$7:A13)+1</f>
        <v>4</v>
      </c>
      <c r="C14" s="15" t="s">
        <v>1</v>
      </c>
      <c r="D14" s="15"/>
      <c r="E14" s="15" t="s">
        <v>10</v>
      </c>
      <c r="F14" s="66">
        <v>0</v>
      </c>
      <c r="G14" s="17"/>
      <c r="H14" s="17"/>
      <c r="I14" s="17"/>
      <c r="J14" s="17"/>
      <c r="K14" s="17"/>
      <c r="L14" s="17"/>
      <c r="M14" s="17"/>
      <c r="N14" s="23"/>
      <c r="O14" s="16"/>
      <c r="P14" s="16"/>
      <c r="Q14" s="16"/>
      <c r="R14" s="16"/>
      <c r="S14" s="14"/>
      <c r="T14" s="14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s="4" customFormat="1" ht="9.9499999999999993" customHeight="1" x14ac:dyDescent="0.2">
      <c r="A15" s="58"/>
      <c r="C15" s="15"/>
      <c r="D15" s="15"/>
      <c r="E15" s="15"/>
      <c r="F15" s="66"/>
      <c r="G15" s="17"/>
      <c r="H15" s="17"/>
      <c r="I15" s="17"/>
      <c r="J15" s="17"/>
      <c r="K15" s="17"/>
      <c r="L15" s="17"/>
      <c r="M15" s="17"/>
      <c r="N15" s="18"/>
      <c r="O15" s="26"/>
      <c r="P15" s="26"/>
      <c r="Q15" s="26"/>
      <c r="R15" s="26"/>
      <c r="S15" s="14"/>
      <c r="T15" s="14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s="4" customFormat="1" ht="15" customHeight="1" x14ac:dyDescent="0.2">
      <c r="A16" s="58">
        <f>MAX(A$7:A15)+1</f>
        <v>5</v>
      </c>
      <c r="C16" s="15" t="s">
        <v>3</v>
      </c>
      <c r="D16" s="15"/>
      <c r="E16" s="15" t="s">
        <v>10</v>
      </c>
      <c r="F16" s="66">
        <v>-11457</v>
      </c>
      <c r="G16" s="17"/>
      <c r="H16" s="17"/>
      <c r="I16" s="17"/>
      <c r="J16" s="17"/>
      <c r="K16" s="17"/>
      <c r="L16" s="17"/>
      <c r="M16" s="17"/>
      <c r="N16" s="23"/>
      <c r="O16" s="16"/>
      <c r="P16" s="16"/>
      <c r="Q16" s="16"/>
      <c r="R16" s="16"/>
      <c r="S16" s="14"/>
      <c r="T16" s="14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4" customFormat="1" ht="9.9499999999999993" customHeight="1" x14ac:dyDescent="0.2">
      <c r="A17" s="58"/>
      <c r="C17" s="15"/>
      <c r="D17" s="15"/>
      <c r="E17" s="15"/>
      <c r="F17" s="66"/>
      <c r="G17" s="17"/>
      <c r="H17" s="17"/>
      <c r="I17" s="17"/>
      <c r="J17" s="17"/>
      <c r="K17" s="26"/>
      <c r="L17" s="26"/>
      <c r="M17" s="26"/>
      <c r="N17" s="18"/>
      <c r="O17" s="26"/>
      <c r="P17" s="26"/>
      <c r="Q17" s="26"/>
      <c r="R17" s="26"/>
      <c r="S17" s="14"/>
      <c r="T17" s="14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15" customHeight="1" x14ac:dyDescent="0.2">
      <c r="A18" s="58">
        <f>MAX(A$7:A17)+1</f>
        <v>6</v>
      </c>
      <c r="C18" s="15" t="s">
        <v>82</v>
      </c>
      <c r="D18" s="15"/>
      <c r="E18" s="15" t="s">
        <v>10</v>
      </c>
      <c r="F18" s="66">
        <v>145223</v>
      </c>
      <c r="G18" s="17"/>
      <c r="H18" s="17"/>
      <c r="I18" s="17"/>
      <c r="J18" s="17"/>
      <c r="K18" s="17"/>
      <c r="L18" s="17"/>
      <c r="M18" s="17"/>
      <c r="N18" s="23"/>
      <c r="O18" s="17"/>
      <c r="P18" s="17"/>
      <c r="Q18" s="17"/>
      <c r="R18" s="16"/>
      <c r="S18" s="14"/>
      <c r="T18" s="14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31" s="4" customFormat="1" ht="9.9499999999999993" customHeight="1" x14ac:dyDescent="0.2">
      <c r="A19" s="58"/>
      <c r="C19" s="15"/>
      <c r="D19" s="15"/>
      <c r="E19" s="15"/>
      <c r="F19" s="37"/>
      <c r="G19" s="17"/>
      <c r="H19" s="17"/>
      <c r="I19" s="17"/>
      <c r="J19" s="17"/>
      <c r="K19" s="26"/>
      <c r="L19" s="26"/>
      <c r="M19" s="26"/>
      <c r="N19" s="18"/>
      <c r="O19" s="26"/>
      <c r="P19" s="26"/>
      <c r="Q19" s="26"/>
      <c r="R19" s="26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1:31" s="4" customFormat="1" ht="15" customHeight="1" x14ac:dyDescent="0.2">
      <c r="A20" s="58">
        <v>7</v>
      </c>
      <c r="C20" s="33" t="s">
        <v>42</v>
      </c>
      <c r="D20" s="15"/>
      <c r="E20" s="15" t="s">
        <v>10</v>
      </c>
      <c r="F20" s="66">
        <v>0</v>
      </c>
      <c r="G20" s="17"/>
      <c r="H20" s="17"/>
      <c r="I20" s="17"/>
      <c r="J20" s="17"/>
      <c r="K20" s="17"/>
      <c r="L20" s="17"/>
      <c r="M20" s="17"/>
      <c r="N20" s="23"/>
      <c r="O20" s="16"/>
      <c r="P20" s="16"/>
      <c r="Q20" s="16"/>
      <c r="R20" s="16"/>
      <c r="S20" s="14"/>
      <c r="T20" s="14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1" s="4" customFormat="1" ht="9.9499999999999993" customHeight="1" x14ac:dyDescent="0.2">
      <c r="A21" s="58"/>
      <c r="C21" s="15"/>
      <c r="D21" s="15"/>
      <c r="E21" s="15"/>
      <c r="F21" s="37"/>
      <c r="G21" s="17"/>
      <c r="H21" s="17"/>
      <c r="I21" s="17"/>
      <c r="J21" s="17"/>
      <c r="K21" s="26"/>
      <c r="L21" s="26"/>
      <c r="M21" s="26"/>
      <c r="N21" s="18"/>
      <c r="O21" s="26"/>
      <c r="P21" s="26"/>
      <c r="Q21" s="26"/>
      <c r="R21" s="26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1:31" s="4" customFormat="1" ht="15" customHeight="1" x14ac:dyDescent="0.2">
      <c r="A22" s="58">
        <v>9</v>
      </c>
      <c r="C22" s="33" t="s">
        <v>43</v>
      </c>
      <c r="D22" s="15"/>
      <c r="E22" s="15" t="s">
        <v>10</v>
      </c>
      <c r="F22" s="133">
        <v>667073</v>
      </c>
      <c r="G22" s="17"/>
      <c r="H22" s="17"/>
      <c r="I22" s="17"/>
      <c r="J22" s="17"/>
      <c r="K22" s="17"/>
      <c r="L22" s="17"/>
      <c r="M22" s="17"/>
      <c r="N22" s="23"/>
      <c r="O22" s="16"/>
      <c r="P22" s="16"/>
      <c r="Q22" s="16"/>
      <c r="R22" s="16"/>
      <c r="S22" s="14"/>
      <c r="T22" s="14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1:31" s="4" customFormat="1" ht="9.9499999999999993" customHeight="1" x14ac:dyDescent="0.2">
      <c r="A23" s="58"/>
      <c r="C23" s="15"/>
      <c r="D23" s="15"/>
      <c r="E23" s="15"/>
      <c r="F23" s="37"/>
      <c r="G23" s="17"/>
      <c r="H23" s="17"/>
      <c r="I23" s="17"/>
      <c r="J23" s="17"/>
      <c r="K23" s="26"/>
      <c r="L23" s="26"/>
      <c r="M23" s="26"/>
      <c r="N23" s="18"/>
      <c r="O23" s="26"/>
      <c r="P23" s="26"/>
      <c r="Q23" s="26"/>
      <c r="R23" s="26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1:31" ht="18.75" customHeight="1" x14ac:dyDescent="0.2">
      <c r="A24" s="58">
        <v>10</v>
      </c>
      <c r="C24" s="116" t="s">
        <v>97</v>
      </c>
      <c r="D24" s="27"/>
      <c r="E24" s="27"/>
      <c r="F24" s="157">
        <f>SUM(F10:F23)</f>
        <v>8542661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ht="15" customHeight="1" x14ac:dyDescent="0.2">
      <c r="A25" s="52"/>
      <c r="C25" s="20"/>
      <c r="D25" s="20"/>
      <c r="E25" s="20"/>
      <c r="F25" s="38"/>
      <c r="G25" s="30"/>
      <c r="H25" s="30"/>
      <c r="I25" s="30"/>
      <c r="J25" s="30"/>
      <c r="K25" s="31"/>
      <c r="L25" s="31"/>
      <c r="M25" s="31"/>
      <c r="N25" s="32"/>
      <c r="O25" s="31"/>
      <c r="P25" s="31"/>
      <c r="Q25" s="31"/>
      <c r="R25" s="3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ht="15" customHeight="1" x14ac:dyDescent="0.2">
      <c r="A26" s="58">
        <f>MAX(A$7:A25)+1</f>
        <v>11</v>
      </c>
      <c r="C26" s="27" t="s">
        <v>25</v>
      </c>
      <c r="D26" s="20"/>
      <c r="E26" s="20"/>
      <c r="F26" s="38"/>
      <c r="G26" s="30"/>
      <c r="H26" s="30"/>
      <c r="I26" s="30"/>
      <c r="J26" s="30"/>
      <c r="K26" s="31"/>
      <c r="L26" s="31"/>
      <c r="M26" s="31"/>
      <c r="N26" s="32"/>
      <c r="O26" s="31"/>
      <c r="P26" s="31"/>
      <c r="Q26" s="31"/>
      <c r="R26" s="3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ht="12.75" customHeight="1" x14ac:dyDescent="0.2">
      <c r="A27" s="52"/>
      <c r="C27" s="87"/>
      <c r="D27" s="20"/>
      <c r="E27" s="20"/>
      <c r="F27" s="38"/>
      <c r="G27" s="30"/>
      <c r="H27" s="30"/>
      <c r="I27" s="30"/>
      <c r="J27" s="30"/>
      <c r="K27" s="31"/>
      <c r="L27" s="31"/>
      <c r="M27" s="31"/>
      <c r="N27" s="32"/>
      <c r="O27" s="31"/>
      <c r="P27" s="31"/>
      <c r="Q27" s="31"/>
      <c r="R27" s="3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1" ht="15" customHeight="1" x14ac:dyDescent="0.2">
      <c r="A28" s="52">
        <v>12</v>
      </c>
      <c r="C28" s="87" t="s">
        <v>2</v>
      </c>
      <c r="D28" s="20"/>
      <c r="E28" s="15" t="s">
        <v>10</v>
      </c>
      <c r="F28" s="156">
        <v>0</v>
      </c>
      <c r="G28" s="30"/>
      <c r="H28" s="30"/>
      <c r="I28" s="30"/>
      <c r="J28" s="30"/>
      <c r="K28" s="31"/>
      <c r="L28" s="31"/>
      <c r="M28" s="31"/>
      <c r="N28" s="32"/>
      <c r="O28" s="31"/>
      <c r="P28" s="31"/>
      <c r="Q28" s="31"/>
      <c r="R28" s="3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90"/>
      <c r="AD28" s="19"/>
      <c r="AE28" s="19"/>
    </row>
    <row r="29" spans="1:31" ht="9.9499999999999993" customHeight="1" x14ac:dyDescent="0.2">
      <c r="A29" s="52"/>
      <c r="C29" s="27"/>
      <c r="D29" s="20"/>
      <c r="E29" s="20"/>
      <c r="F29" s="38"/>
      <c r="G29" s="30"/>
      <c r="H29" s="30"/>
      <c r="I29" s="30"/>
      <c r="J29" s="30"/>
      <c r="K29" s="31"/>
      <c r="L29" s="31"/>
      <c r="M29" s="31"/>
      <c r="N29" s="32"/>
      <c r="O29" s="31"/>
      <c r="P29" s="31"/>
      <c r="Q29" s="31"/>
      <c r="R29" s="3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4" customFormat="1" ht="15" customHeight="1" x14ac:dyDescent="0.2">
      <c r="A30" s="58">
        <f>MAX(A$7:A28)+1</f>
        <v>13</v>
      </c>
      <c r="C30" s="61" t="s">
        <v>83</v>
      </c>
      <c r="D30" s="15"/>
      <c r="E30" s="15" t="s">
        <v>10</v>
      </c>
      <c r="F30" s="70">
        <v>6779645</v>
      </c>
      <c r="G30" s="17"/>
      <c r="H30" s="17"/>
      <c r="I30" s="17"/>
      <c r="J30" s="17"/>
      <c r="K30" s="16"/>
      <c r="L30" s="16"/>
      <c r="M30" s="16"/>
      <c r="N30" s="23"/>
      <c r="O30" s="16"/>
      <c r="P30" s="16"/>
      <c r="Q30" s="16"/>
      <c r="R30" s="16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31" s="4" customFormat="1" ht="9.9499999999999993" customHeight="1" x14ac:dyDescent="0.2">
      <c r="A31" s="58"/>
      <c r="C31" s="15"/>
      <c r="D31" s="15"/>
      <c r="E31" s="15"/>
      <c r="F31" s="66"/>
      <c r="G31" s="17"/>
      <c r="H31" s="17"/>
      <c r="I31" s="17"/>
      <c r="J31" s="17"/>
      <c r="K31" s="16"/>
      <c r="L31" s="16"/>
      <c r="M31" s="16"/>
      <c r="N31" s="23"/>
      <c r="O31" s="16"/>
      <c r="P31" s="16"/>
      <c r="Q31" s="16"/>
      <c r="R31" s="26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s="4" customFormat="1" ht="15" customHeight="1" x14ac:dyDescent="0.2">
      <c r="A32" s="58">
        <f>MAX(A$7:A31)+1</f>
        <v>14</v>
      </c>
      <c r="C32" s="15" t="s">
        <v>31</v>
      </c>
      <c r="D32" s="15"/>
      <c r="E32" s="15" t="s">
        <v>10</v>
      </c>
      <c r="F32" s="70">
        <v>559666</v>
      </c>
      <c r="G32" s="17"/>
      <c r="H32" s="17"/>
      <c r="I32" s="17"/>
      <c r="J32" s="17"/>
      <c r="K32" s="16"/>
      <c r="L32" s="16"/>
      <c r="M32" s="16"/>
      <c r="N32" s="23"/>
      <c r="O32" s="16"/>
      <c r="P32" s="16"/>
      <c r="Q32" s="16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s="4" customFormat="1" ht="9.9499999999999993" customHeight="1" x14ac:dyDescent="0.2">
      <c r="A33" s="58"/>
      <c r="C33" s="15"/>
      <c r="D33" s="15"/>
      <c r="E33" s="15"/>
      <c r="F33" s="66"/>
      <c r="G33" s="17"/>
      <c r="H33" s="17"/>
      <c r="I33" s="17"/>
      <c r="J33" s="17"/>
      <c r="K33" s="26"/>
      <c r="L33" s="26"/>
      <c r="M33" s="26"/>
      <c r="N33" s="18"/>
      <c r="O33" s="26"/>
      <c r="P33" s="26"/>
      <c r="Q33" s="26"/>
      <c r="R33" s="26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1:31" s="4" customFormat="1" ht="15" customHeight="1" x14ac:dyDescent="0.3">
      <c r="A34" s="58">
        <f>MAX(A$7:A33)+1</f>
        <v>15</v>
      </c>
      <c r="C34" s="61" t="s">
        <v>22</v>
      </c>
      <c r="D34" s="15"/>
      <c r="E34" s="15" t="s">
        <v>10</v>
      </c>
      <c r="F34" s="70">
        <v>3500</v>
      </c>
      <c r="G34" s="17"/>
      <c r="H34" s="17"/>
      <c r="I34" s="17"/>
      <c r="J34" s="17"/>
      <c r="K34" s="16"/>
      <c r="L34" s="16"/>
      <c r="M34" s="16"/>
      <c r="N34" s="23"/>
      <c r="O34" s="16"/>
      <c r="P34" s="16"/>
      <c r="Q34" s="16"/>
      <c r="R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1:31" s="4" customFormat="1" ht="9.9499999999999993" customHeight="1" x14ac:dyDescent="0.2">
      <c r="A35" s="58"/>
      <c r="C35" s="15"/>
      <c r="D35" s="15"/>
      <c r="E35" s="15"/>
      <c r="F35" s="66"/>
      <c r="G35" s="17"/>
      <c r="H35" s="17"/>
      <c r="I35" s="17"/>
      <c r="J35" s="17"/>
      <c r="K35" s="26"/>
      <c r="L35" s="26"/>
      <c r="M35" s="26"/>
      <c r="N35" s="18"/>
      <c r="O35" s="26"/>
      <c r="P35" s="26"/>
      <c r="Q35" s="26"/>
      <c r="R35" s="26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1:31" s="4" customFormat="1" ht="15" customHeight="1" x14ac:dyDescent="0.3">
      <c r="A36" s="58">
        <f>MAX(A$7:A35)+1</f>
        <v>16</v>
      </c>
      <c r="C36" s="61" t="s">
        <v>21</v>
      </c>
      <c r="D36" s="15"/>
      <c r="E36" s="15" t="s">
        <v>10</v>
      </c>
      <c r="F36" s="70">
        <v>419</v>
      </c>
      <c r="G36" s="17"/>
      <c r="H36" s="17"/>
      <c r="I36" s="17"/>
      <c r="J36" s="17"/>
      <c r="K36" s="16"/>
      <c r="L36" s="16"/>
      <c r="M36" s="16"/>
      <c r="N36" s="23"/>
      <c r="O36" s="16"/>
      <c r="P36" s="16"/>
      <c r="Q36" s="16"/>
      <c r="R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4" customFormat="1" ht="9.9499999999999993" customHeight="1" x14ac:dyDescent="0.2">
      <c r="A37" s="58"/>
      <c r="C37" s="15"/>
      <c r="D37" s="15"/>
      <c r="E37" s="15"/>
      <c r="F37" s="66"/>
      <c r="G37" s="17"/>
      <c r="H37" s="17"/>
      <c r="I37" s="17"/>
      <c r="J37" s="17"/>
      <c r="K37" s="26"/>
      <c r="L37" s="26"/>
      <c r="M37" s="26"/>
      <c r="N37" s="18"/>
      <c r="O37" s="26"/>
      <c r="P37" s="26"/>
      <c r="Q37" s="26"/>
      <c r="R37" s="26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s="4" customFormat="1" ht="15" customHeight="1" x14ac:dyDescent="0.2">
      <c r="A38" s="58">
        <f>MAX(A$7:A37)+1</f>
        <v>17</v>
      </c>
      <c r="B38" s="24"/>
      <c r="C38" s="33" t="s">
        <v>55</v>
      </c>
      <c r="D38" s="33"/>
      <c r="E38" s="15" t="s">
        <v>10</v>
      </c>
      <c r="F38" s="133">
        <v>8835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6"/>
      <c r="S38" s="13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s="4" customFormat="1" ht="9.9499999999999993" customHeight="1" x14ac:dyDescent="0.2">
      <c r="A39" s="58"/>
      <c r="C39" s="15"/>
      <c r="D39" s="15"/>
      <c r="E39" s="15"/>
      <c r="F39" s="37"/>
      <c r="G39" s="17"/>
      <c r="H39" s="17"/>
      <c r="I39" s="17"/>
      <c r="J39" s="17"/>
      <c r="K39" s="26"/>
      <c r="L39" s="26"/>
      <c r="M39" s="26"/>
      <c r="N39" s="18"/>
      <c r="O39" s="26"/>
      <c r="P39" s="26"/>
      <c r="Q39" s="26"/>
      <c r="R39" s="26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1:31" ht="15" customHeight="1" x14ac:dyDescent="0.2">
      <c r="A40" s="58">
        <f>MAX(A$7:A39)+1</f>
        <v>18</v>
      </c>
      <c r="C40" s="116" t="s">
        <v>96</v>
      </c>
      <c r="D40" s="27"/>
      <c r="E40" s="27"/>
      <c r="F40" s="158">
        <f>SUM(F28:F39)</f>
        <v>7352065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4"/>
      <c r="S40" s="12"/>
      <c r="T40" s="12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1:31" ht="9.9499999999999993" customHeight="1" x14ac:dyDescent="0.2">
      <c r="A41" s="52"/>
      <c r="C41" s="20"/>
      <c r="D41" s="20"/>
      <c r="E41" s="20"/>
      <c r="F41" s="159"/>
      <c r="G41" s="17"/>
      <c r="H41" s="17"/>
      <c r="I41" s="17"/>
      <c r="J41" s="17"/>
      <c r="K41" s="15"/>
      <c r="L41" s="15"/>
      <c r="M41" s="15"/>
      <c r="N41" s="15"/>
      <c r="O41" s="15"/>
      <c r="P41" s="15"/>
      <c r="Q41" s="15"/>
      <c r="R41" s="15"/>
      <c r="S41" s="4"/>
      <c r="T41" s="4"/>
    </row>
    <row r="42" spans="1:31" ht="15" customHeight="1" x14ac:dyDescent="0.2">
      <c r="A42" s="58">
        <f>MAX(A$7:A41)+1</f>
        <v>19</v>
      </c>
      <c r="C42" s="103" t="s">
        <v>85</v>
      </c>
      <c r="D42" s="27"/>
      <c r="E42" s="15" t="s">
        <v>10</v>
      </c>
      <c r="F42" s="159">
        <f>F24-F40</f>
        <v>1190596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4"/>
      <c r="S42" s="4"/>
      <c r="T42" s="4"/>
    </row>
    <row r="43" spans="1:31" ht="9.9499999999999993" customHeight="1" x14ac:dyDescent="0.2">
      <c r="A43" s="52"/>
      <c r="F43" s="160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31" ht="15" customHeight="1" x14ac:dyDescent="0.2">
      <c r="A44" s="58">
        <f>MAX(A$7:A43)+1</f>
        <v>20</v>
      </c>
      <c r="C44" s="95" t="s">
        <v>91</v>
      </c>
      <c r="E44" t="s">
        <v>11</v>
      </c>
      <c r="F44" s="161">
        <v>1000000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31" ht="9.9499999999999993" customHeight="1" x14ac:dyDescent="0.2">
      <c r="A45" s="52"/>
      <c r="F45" s="16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31" ht="15" customHeight="1" x14ac:dyDescent="0.2">
      <c r="A46" s="58">
        <f>MAX(A$7:A45)+1</f>
        <v>21</v>
      </c>
      <c r="C46" s="178" t="s">
        <v>95</v>
      </c>
      <c r="E46" s="15" t="s">
        <v>10</v>
      </c>
      <c r="F46" s="159">
        <f>IF(F42&lt;F44,0,+F42-F44)</f>
        <v>190596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31" ht="9.9499999999999993" customHeight="1" x14ac:dyDescent="0.2">
      <c r="A47" s="52"/>
      <c r="F47" s="11"/>
      <c r="G47" s="13"/>
      <c r="H47" s="13"/>
      <c r="I47" s="13"/>
      <c r="J47" s="13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31" ht="15" customHeight="1" x14ac:dyDescent="0.2">
      <c r="A48" s="58">
        <f>MAX(A$7:A47)+1</f>
        <v>22</v>
      </c>
      <c r="C48" s="59" t="s">
        <v>63</v>
      </c>
      <c r="F48" s="67">
        <v>0.75</v>
      </c>
      <c r="G48" s="3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9.9499999999999993" customHeight="1" x14ac:dyDescent="0.2">
      <c r="A49" s="52"/>
      <c r="F49" s="11"/>
      <c r="G49" s="35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" customHeight="1" x14ac:dyDescent="0.2">
      <c r="A50" s="58">
        <f>MAX(A$7:A49)+1</f>
        <v>23</v>
      </c>
      <c r="C50" s="3" t="s">
        <v>44</v>
      </c>
      <c r="F50" s="158">
        <f>ROUND(F46*F48,0)</f>
        <v>142947</v>
      </c>
      <c r="G50" s="35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9.9499999999999993" customHeight="1" x14ac:dyDescent="0.2">
      <c r="A51" s="52"/>
      <c r="F51" s="11"/>
      <c r="G51" s="35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" customHeight="1" x14ac:dyDescent="0.2">
      <c r="A52" s="58">
        <f>MAX(A$7:A51)+1</f>
        <v>24</v>
      </c>
      <c r="C52" s="3" t="s">
        <v>84</v>
      </c>
      <c r="E52" s="15" t="s">
        <v>10</v>
      </c>
      <c r="F52" s="159">
        <f>IF(F42&lt;F44,F42,+F50+F44)</f>
        <v>1142947</v>
      </c>
      <c r="G52" s="35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9.9499999999999993" customHeight="1" x14ac:dyDescent="0.2">
      <c r="A53" s="52"/>
      <c r="F53" s="11"/>
      <c r="G53" s="35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" customHeight="1" x14ac:dyDescent="0.2">
      <c r="A54" s="58">
        <f>MAX(A$7:A53)+1</f>
        <v>25</v>
      </c>
      <c r="C54" t="s">
        <v>30</v>
      </c>
      <c r="E54" s="15" t="s">
        <v>10</v>
      </c>
      <c r="F54" s="162">
        <v>92</v>
      </c>
      <c r="G54" s="3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9.9499999999999993" customHeight="1" x14ac:dyDescent="0.2">
      <c r="A55" s="52"/>
      <c r="F55" s="11"/>
      <c r="G55" s="35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" customHeight="1" x14ac:dyDescent="0.2">
      <c r="A56" s="58">
        <f>MAX(A$7:A55)+1</f>
        <v>26</v>
      </c>
      <c r="C56" s="4" t="s">
        <v>40</v>
      </c>
      <c r="D56" s="4"/>
      <c r="E56" s="15" t="s">
        <v>10</v>
      </c>
      <c r="F56" s="162">
        <v>691454</v>
      </c>
      <c r="G56" s="35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9.9499999999999993" customHeight="1" x14ac:dyDescent="0.2">
      <c r="A57" s="52"/>
      <c r="F57" s="11"/>
      <c r="G57" s="35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" customHeight="1" x14ac:dyDescent="0.2">
      <c r="A58" s="58">
        <f>MAX(A$7:A57)+1</f>
        <v>27</v>
      </c>
      <c r="C58" s="95" t="str">
        <f>"Amount Credited to Customers in "&amp;TEXT(EDATE('Schedule 1'!E7,-1),"YYYY")</f>
        <v>Amount Credited to Customers in 2013</v>
      </c>
      <c r="E58" t="s">
        <v>11</v>
      </c>
      <c r="F58" s="161">
        <v>1209461</v>
      </c>
      <c r="G58" s="3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9.9499999999999993" customHeight="1" x14ac:dyDescent="0.2">
      <c r="A59" s="52"/>
      <c r="F59" s="11"/>
      <c r="G59" s="35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 customHeight="1" thickBot="1" x14ac:dyDescent="0.25">
      <c r="A60" s="58">
        <f>MAX(A$7:A59)+1</f>
        <v>28</v>
      </c>
      <c r="C60" s="178" t="str">
        <f>"Remaining PSM Credit Due to (From) Customers at 12/31/"&amp;TEXT(EDATE('Schedule 1'!E7,-1),"YY")</f>
        <v>Remaining PSM Credit Due to (From) Customers at 12/31/13</v>
      </c>
      <c r="F60" s="163">
        <f>F52+F54-F58+F56</f>
        <v>625032</v>
      </c>
      <c r="G60" s="35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9.9499999999999993" customHeight="1" thickTop="1" x14ac:dyDescent="0.2">
      <c r="A61" s="166"/>
      <c r="B61" s="167"/>
      <c r="C61" s="167"/>
      <c r="D61" s="167"/>
      <c r="E61" s="167"/>
      <c r="F61" s="168"/>
      <c r="G61" s="35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9.9499999999999993" customHeight="1" x14ac:dyDescent="0.2">
      <c r="A62" s="52"/>
      <c r="F62" s="11"/>
      <c r="G62" s="35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" customHeight="1" x14ac:dyDescent="0.2">
      <c r="A63" s="52"/>
      <c r="C63" s="95" t="s">
        <v>87</v>
      </c>
      <c r="F63" s="11"/>
      <c r="G63" s="35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" customHeight="1" x14ac:dyDescent="0.2">
      <c r="A64" s="52"/>
      <c r="B64" s="95"/>
      <c r="C64" s="169" t="s">
        <v>88</v>
      </c>
      <c r="F64" s="11"/>
      <c r="G64" s="35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3:20" ht="15" customHeight="1" x14ac:dyDescent="0.2">
      <c r="C65" s="170" t="s">
        <v>89</v>
      </c>
      <c r="F65" s="11"/>
      <c r="G65" s="3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 ht="15" customHeight="1" x14ac:dyDescent="0.2">
      <c r="C66" s="169" t="s">
        <v>90</v>
      </c>
      <c r="F66" s="11"/>
      <c r="G66" s="35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 ht="15" customHeight="1" x14ac:dyDescent="0.2">
      <c r="F67" s="11"/>
      <c r="G67" s="35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3:20" ht="15" customHeight="1" x14ac:dyDescent="0.2">
      <c r="F68" s="11"/>
      <c r="G68" s="35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3:20" ht="15" customHeight="1" x14ac:dyDescent="0.2">
      <c r="F69" s="11"/>
      <c r="G69" s="35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3:20" ht="15" customHeight="1" x14ac:dyDescent="0.2">
      <c r="F70" s="11"/>
      <c r="G70" s="3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3:20" ht="15" customHeight="1" x14ac:dyDescent="0.2">
      <c r="F71" s="11"/>
      <c r="G71" s="35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3:20" ht="15" customHeight="1" x14ac:dyDescent="0.2">
      <c r="F72" s="11"/>
      <c r="G72" s="3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ht="15" customHeight="1" x14ac:dyDescent="0.2">
      <c r="F73" s="11"/>
      <c r="G73" s="3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3:20" ht="12.95" customHeight="1" x14ac:dyDescent="0.2">
      <c r="F74" s="11"/>
      <c r="G74" s="35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3:20" ht="12.95" customHeight="1" x14ac:dyDescent="0.2">
      <c r="F75" s="11"/>
      <c r="G75" s="35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3:20" ht="12.95" customHeight="1" x14ac:dyDescent="0.2">
      <c r="F76" s="11"/>
      <c r="G76" s="35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3:20" ht="12.95" customHeight="1" x14ac:dyDescent="0.2">
      <c r="F77" s="11"/>
      <c r="G77" s="35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3:20" ht="12.95" customHeight="1" x14ac:dyDescent="0.2">
      <c r="F78" s="11"/>
      <c r="G78" s="35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3:20" ht="12.95" customHeight="1" x14ac:dyDescent="0.2">
      <c r="F79" s="11"/>
      <c r="G79" s="35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3:20" ht="12.95" customHeight="1" x14ac:dyDescent="0.2">
      <c r="F80" s="11"/>
      <c r="G80" s="3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6:20" ht="12.95" customHeight="1" x14ac:dyDescent="0.2">
      <c r="F81" s="11"/>
      <c r="G81" s="35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6:20" ht="12.95" customHeight="1" x14ac:dyDescent="0.2">
      <c r="F82" s="11"/>
      <c r="G82" s="35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6:20" ht="12.95" customHeight="1" x14ac:dyDescent="0.2">
      <c r="F83" s="11"/>
      <c r="G83" s="3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6:20" ht="12.95" customHeight="1" x14ac:dyDescent="0.2">
      <c r="F84" s="11"/>
      <c r="G84" s="35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6:20" ht="12.95" customHeight="1" x14ac:dyDescent="0.2">
      <c r="F85" s="11"/>
      <c r="G85" s="35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6:20" ht="12.95" customHeight="1" x14ac:dyDescent="0.2">
      <c r="F86" s="11"/>
      <c r="G86" s="3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6:20" ht="12.95" customHeight="1" x14ac:dyDescent="0.2">
      <c r="F87" s="11"/>
      <c r="G87" s="3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6:20" ht="12.95" customHeight="1" x14ac:dyDescent="0.2">
      <c r="F88" s="11"/>
      <c r="G88" s="35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6:20" ht="12.95" customHeight="1" x14ac:dyDescent="0.2">
      <c r="F89" s="11"/>
      <c r="G89" s="35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6:20" x14ac:dyDescent="0.2">
      <c r="F90" s="11"/>
      <c r="G90" s="35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6:20" x14ac:dyDescent="0.2">
      <c r="F91" s="11"/>
      <c r="G91" s="35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6:20" x14ac:dyDescent="0.2">
      <c r="F92" s="11"/>
      <c r="G92" s="35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6:20" x14ac:dyDescent="0.2">
      <c r="F93" s="11"/>
      <c r="G93" s="35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6:20" x14ac:dyDescent="0.2">
      <c r="F94" s="11"/>
      <c r="G94" s="35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6:20" x14ac:dyDescent="0.2">
      <c r="F95" s="11"/>
      <c r="G95" s="35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6:20" x14ac:dyDescent="0.2">
      <c r="G96" s="22"/>
    </row>
    <row r="97" spans="7:7" x14ac:dyDescent="0.2">
      <c r="G97" s="22"/>
    </row>
    <row r="98" spans="7:7" x14ac:dyDescent="0.2">
      <c r="G98" s="22"/>
    </row>
    <row r="99" spans="7:7" x14ac:dyDescent="0.2">
      <c r="G99" s="22"/>
    </row>
    <row r="100" spans="7:7" x14ac:dyDescent="0.2">
      <c r="G100" s="22"/>
    </row>
    <row r="101" spans="7:7" x14ac:dyDescent="0.2">
      <c r="G101" s="22"/>
    </row>
    <row r="102" spans="7:7" x14ac:dyDescent="0.2">
      <c r="G102" s="22"/>
    </row>
    <row r="103" spans="7:7" x14ac:dyDescent="0.2">
      <c r="G103" s="22"/>
    </row>
    <row r="104" spans="7:7" x14ac:dyDescent="0.2">
      <c r="G104" s="22"/>
    </row>
    <row r="105" spans="7:7" x14ac:dyDescent="0.2">
      <c r="G105" s="22"/>
    </row>
    <row r="106" spans="7:7" x14ac:dyDescent="0.2">
      <c r="G106" s="22"/>
    </row>
    <row r="107" spans="7:7" x14ac:dyDescent="0.2">
      <c r="G107" s="22"/>
    </row>
    <row r="108" spans="7:7" x14ac:dyDescent="0.2">
      <c r="G108" s="22"/>
    </row>
    <row r="109" spans="7:7" x14ac:dyDescent="0.2">
      <c r="G109" s="22"/>
    </row>
    <row r="110" spans="7:7" x14ac:dyDescent="0.2">
      <c r="G110" s="22"/>
    </row>
    <row r="111" spans="7:7" x14ac:dyDescent="0.2">
      <c r="G111" s="22"/>
    </row>
    <row r="112" spans="7:7" x14ac:dyDescent="0.2">
      <c r="G112" s="22"/>
    </row>
    <row r="113" spans="7:7" x14ac:dyDescent="0.2">
      <c r="G113" s="22"/>
    </row>
    <row r="114" spans="7:7" x14ac:dyDescent="0.2">
      <c r="G114" s="22"/>
    </row>
    <row r="115" spans="7:7" x14ac:dyDescent="0.2">
      <c r="G115" s="22"/>
    </row>
    <row r="116" spans="7:7" x14ac:dyDescent="0.2">
      <c r="G116" s="22"/>
    </row>
    <row r="117" spans="7:7" x14ac:dyDescent="0.2">
      <c r="G117" s="22"/>
    </row>
    <row r="118" spans="7:7" x14ac:dyDescent="0.2">
      <c r="G118" s="22"/>
    </row>
    <row r="119" spans="7:7" x14ac:dyDescent="0.2">
      <c r="G119" s="22"/>
    </row>
    <row r="120" spans="7:7" x14ac:dyDescent="0.2">
      <c r="G120" s="22"/>
    </row>
    <row r="121" spans="7:7" x14ac:dyDescent="0.2">
      <c r="G121" s="22"/>
    </row>
    <row r="122" spans="7:7" x14ac:dyDescent="0.2">
      <c r="G122" s="22"/>
    </row>
    <row r="123" spans="7:7" x14ac:dyDescent="0.2">
      <c r="G123" s="22"/>
    </row>
    <row r="124" spans="7:7" x14ac:dyDescent="0.2">
      <c r="G124" s="22"/>
    </row>
    <row r="125" spans="7:7" x14ac:dyDescent="0.2">
      <c r="G125" s="22"/>
    </row>
    <row r="126" spans="7:7" x14ac:dyDescent="0.2">
      <c r="G126" s="22"/>
    </row>
    <row r="127" spans="7:7" x14ac:dyDescent="0.2">
      <c r="G127" s="22"/>
    </row>
    <row r="128" spans="7:7" x14ac:dyDescent="0.2">
      <c r="G128" s="22"/>
    </row>
    <row r="129" spans="7:7" x14ac:dyDescent="0.2">
      <c r="G129" s="22"/>
    </row>
    <row r="130" spans="7:7" x14ac:dyDescent="0.2">
      <c r="G130" s="22"/>
    </row>
    <row r="131" spans="7:7" x14ac:dyDescent="0.2">
      <c r="G131" s="22"/>
    </row>
    <row r="132" spans="7:7" x14ac:dyDescent="0.2">
      <c r="G132" s="22"/>
    </row>
    <row r="133" spans="7:7" x14ac:dyDescent="0.2">
      <c r="G133" s="22"/>
    </row>
    <row r="134" spans="7:7" x14ac:dyDescent="0.2">
      <c r="G134" s="22"/>
    </row>
    <row r="135" spans="7:7" x14ac:dyDescent="0.2">
      <c r="G135" s="22"/>
    </row>
    <row r="136" spans="7:7" x14ac:dyDescent="0.2">
      <c r="G136" s="22"/>
    </row>
    <row r="137" spans="7:7" x14ac:dyDescent="0.2">
      <c r="G137" s="22"/>
    </row>
    <row r="138" spans="7:7" x14ac:dyDescent="0.2">
      <c r="G138" s="22"/>
    </row>
    <row r="139" spans="7:7" x14ac:dyDescent="0.2">
      <c r="G139" s="22"/>
    </row>
    <row r="140" spans="7:7" x14ac:dyDescent="0.2">
      <c r="G140" s="22"/>
    </row>
    <row r="141" spans="7:7" x14ac:dyDescent="0.2">
      <c r="G141" s="22"/>
    </row>
    <row r="142" spans="7:7" x14ac:dyDescent="0.2">
      <c r="G142" s="22"/>
    </row>
    <row r="143" spans="7:7" x14ac:dyDescent="0.2">
      <c r="G143" s="22"/>
    </row>
    <row r="144" spans="7:7" x14ac:dyDescent="0.2">
      <c r="G144" s="22"/>
    </row>
    <row r="145" spans="7:7" x14ac:dyDescent="0.2">
      <c r="G145" s="22"/>
    </row>
    <row r="146" spans="7:7" x14ac:dyDescent="0.2">
      <c r="G146" s="22"/>
    </row>
    <row r="147" spans="7:7" x14ac:dyDescent="0.2">
      <c r="G147" s="22"/>
    </row>
    <row r="148" spans="7:7" x14ac:dyDescent="0.2">
      <c r="G148" s="22"/>
    </row>
  </sheetData>
  <phoneticPr fontId="2" type="noConversion"/>
  <printOptions horizontalCentered="1"/>
  <pageMargins left="0.7" right="0.7" top="0.75" bottom="0.75" header="0.3" footer="0.3"/>
  <pageSetup fitToHeight="0" orientation="landscape" cellComments="asDisplayed" r:id="rId1"/>
  <headerFooter>
    <oddHeader>&amp;R&amp;"Times New Roman,Bold"KyPSC Case No. 2017-00321
AG-DR-02-022 Attachment 1
Page &amp;P of &amp;N</oddHeader>
  </headerFooter>
  <rowBreaks count="1" manualBreakCount="1">
    <brk id="57" max="7" man="1"/>
  </rowBreaks>
  <colBreaks count="1" manualBreakCount="1">
    <brk id="2" max="6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T132"/>
  <sheetViews>
    <sheetView defaultGridColor="0" view="pageLayout" colorId="57" zoomScaleNormal="100" zoomScaleSheetLayoutView="75" workbookViewId="0"/>
  </sheetViews>
  <sheetFormatPr defaultRowHeight="12.75" x14ac:dyDescent="0.2"/>
  <cols>
    <col min="1" max="1" width="6.140625" customWidth="1"/>
    <col min="2" max="2" width="1.7109375" customWidth="1"/>
    <col min="3" max="3" width="35.85546875" customWidth="1"/>
    <col min="4" max="4" width="3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1.5703125" bestFit="1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  <col min="16" max="16" width="1.7109375" customWidth="1"/>
    <col min="17" max="17" width="10.7109375" customWidth="1"/>
    <col min="18" max="18" width="1.7109375" customWidth="1"/>
    <col min="19" max="19" width="10.7109375" customWidth="1"/>
    <col min="20" max="20" width="1.7109375" customWidth="1"/>
    <col min="21" max="21" width="10.7109375" customWidth="1"/>
    <col min="22" max="22" width="1.7109375" customWidth="1"/>
    <col min="23" max="23" width="10.7109375" customWidth="1"/>
    <col min="24" max="24" width="1.7109375" customWidth="1"/>
    <col min="25" max="25" width="10.7109375" customWidth="1"/>
    <col min="26" max="26" width="1.7109375" customWidth="1"/>
    <col min="27" max="27" width="13.140625" customWidth="1"/>
    <col min="28" max="28" width="1.7109375" customWidth="1"/>
    <col min="29" max="29" width="13.7109375" style="21" customWidth="1"/>
    <col min="30" max="30" width="11.28515625" customWidth="1"/>
    <col min="31" max="31" width="10.7109375" customWidth="1"/>
    <col min="32" max="32" width="12.5703125" customWidth="1"/>
    <col min="33" max="33" width="11.7109375" customWidth="1"/>
    <col min="34" max="34" width="11.28515625" bestFit="1" customWidth="1"/>
  </cols>
  <sheetData>
    <row r="1" spans="1:46" ht="15" customHeight="1" x14ac:dyDescent="0.25">
      <c r="S1" t="s">
        <v>12</v>
      </c>
      <c r="AC1" s="122" t="s">
        <v>76</v>
      </c>
    </row>
    <row r="2" spans="1:46" ht="15" customHeight="1" x14ac:dyDescent="0.25">
      <c r="A2" s="110" t="str">
        <f>'Schedule 1'!A2</f>
        <v>DUKE ENERGY KENTUCKY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</row>
    <row r="3" spans="1:46" ht="17.100000000000001" customHeight="1" x14ac:dyDescent="0.25">
      <c r="A3" s="114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</row>
    <row r="4" spans="1:46" ht="15" customHeight="1" x14ac:dyDescent="0.25">
      <c r="A4" s="113" t="str">
        <f>'Schedule 2'!A4</f>
        <v>PERIOD:    YEAR TO DATE - DECEMBER 31, 2014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</row>
    <row r="5" spans="1:46" ht="15" customHeight="1" x14ac:dyDescent="0.25">
      <c r="A5" s="7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</row>
    <row r="6" spans="1:46" ht="17.25" customHeight="1" x14ac:dyDescent="0.25">
      <c r="A6" s="71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1:46" ht="15" customHeight="1" x14ac:dyDescent="0.25">
      <c r="A7" s="108" t="s">
        <v>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46" s="7" customFormat="1" ht="15" customHeight="1" thickBot="1" x14ac:dyDescent="0.3">
      <c r="A8" s="64" t="s">
        <v>7</v>
      </c>
      <c r="B8" s="36"/>
      <c r="C8" s="64" t="s">
        <v>8</v>
      </c>
      <c r="D8" s="41"/>
      <c r="E8" s="73">
        <f>'Schedule 1'!E7</f>
        <v>41640</v>
      </c>
      <c r="F8" s="73">
        <f>'Schedule 1'!F7</f>
        <v>0</v>
      </c>
      <c r="G8" s="73">
        <f>'Schedule 1'!G7</f>
        <v>41671</v>
      </c>
      <c r="H8" s="73">
        <f>'Schedule 1'!H7</f>
        <v>0</v>
      </c>
      <c r="I8" s="73">
        <f>'Schedule 1'!I7</f>
        <v>41699</v>
      </c>
      <c r="J8" s="73">
        <f>'Schedule 1'!J7</f>
        <v>0</v>
      </c>
      <c r="K8" s="73">
        <f>'Schedule 1'!K7</f>
        <v>41730</v>
      </c>
      <c r="L8" s="73">
        <f>'Schedule 1'!L7</f>
        <v>0</v>
      </c>
      <c r="M8" s="73">
        <f>'Schedule 1'!M7</f>
        <v>41760</v>
      </c>
      <c r="N8" s="73">
        <f>'Schedule 1'!N7</f>
        <v>0</v>
      </c>
      <c r="O8" s="73">
        <f>'Schedule 1'!O7</f>
        <v>41791</v>
      </c>
      <c r="P8" s="73">
        <f>'Schedule 1'!P7</f>
        <v>0</v>
      </c>
      <c r="Q8" s="73">
        <f>'Schedule 1'!Q7</f>
        <v>41821</v>
      </c>
      <c r="R8" s="73">
        <f>'Schedule 1'!R7</f>
        <v>0</v>
      </c>
      <c r="S8" s="73">
        <f>'Schedule 1'!S7</f>
        <v>41852</v>
      </c>
      <c r="T8" s="73">
        <f>'Schedule 1'!T7</f>
        <v>0</v>
      </c>
      <c r="U8" s="73">
        <f>'Schedule 1'!U7</f>
        <v>41883</v>
      </c>
      <c r="V8" s="73">
        <f>'Schedule 1'!V7</f>
        <v>0</v>
      </c>
      <c r="W8" s="73">
        <f>'Schedule 1'!W7</f>
        <v>41913</v>
      </c>
      <c r="X8" s="73">
        <f>'Schedule 1'!X7</f>
        <v>0</v>
      </c>
      <c r="Y8" s="73">
        <f>'Schedule 1'!Y7</f>
        <v>41944</v>
      </c>
      <c r="Z8" s="73">
        <f>'Schedule 1'!Z7</f>
        <v>0</v>
      </c>
      <c r="AA8" s="73">
        <f>'Schedule 1'!AA7</f>
        <v>41974</v>
      </c>
      <c r="AB8" s="73">
        <f>'Schedule 1'!AB7</f>
        <v>0</v>
      </c>
      <c r="AC8" s="74" t="s">
        <v>9</v>
      </c>
      <c r="AD8" s="8"/>
      <c r="AE8" s="8"/>
    </row>
    <row r="9" spans="1:46" ht="15" customHeight="1" x14ac:dyDescent="0.2">
      <c r="C9" s="20"/>
      <c r="D9" s="20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4"/>
      <c r="AD9" s="38"/>
      <c r="AE9" s="38"/>
      <c r="AF9" s="38"/>
      <c r="AG9" s="38"/>
      <c r="AH9" s="38"/>
      <c r="AI9" s="38"/>
      <c r="AJ9" s="38"/>
      <c r="AK9" s="48"/>
      <c r="AL9" s="48"/>
      <c r="AM9" s="48"/>
      <c r="AN9" s="48"/>
    </row>
    <row r="10" spans="1:46" ht="15" customHeight="1" x14ac:dyDescent="0.2">
      <c r="A10" s="58">
        <f>MAX(A7:A$7)+1</f>
        <v>1</v>
      </c>
      <c r="C10" s="27" t="s">
        <v>33</v>
      </c>
      <c r="D10" s="20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48"/>
      <c r="AL10" s="48"/>
      <c r="AM10" s="48"/>
      <c r="AN10" s="48"/>
    </row>
    <row r="11" spans="1:46" ht="11.1" customHeight="1" x14ac:dyDescent="0.2">
      <c r="A11" s="57"/>
      <c r="C11" s="20"/>
      <c r="D11" s="20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4"/>
      <c r="AD11" s="38"/>
      <c r="AE11" s="38"/>
      <c r="AF11" s="38"/>
      <c r="AG11" s="38"/>
      <c r="AH11" s="38"/>
      <c r="AI11" s="38"/>
      <c r="AJ11" s="38"/>
      <c r="AK11" s="48"/>
      <c r="AL11" s="48"/>
      <c r="AM11" s="48"/>
      <c r="AN11" s="48"/>
    </row>
    <row r="12" spans="1:46" ht="15" customHeight="1" x14ac:dyDescent="0.2">
      <c r="A12" s="58">
        <f>MAX(A$7:A11)+1</f>
        <v>2</v>
      </c>
      <c r="C12" s="15" t="s">
        <v>34</v>
      </c>
      <c r="D12" s="77" t="s">
        <v>10</v>
      </c>
      <c r="E12" s="141">
        <v>0</v>
      </c>
      <c r="F12" s="141"/>
      <c r="G12" s="141">
        <v>0</v>
      </c>
      <c r="H12" s="141"/>
      <c r="I12" s="141">
        <v>0</v>
      </c>
      <c r="J12" s="141"/>
      <c r="K12" s="141">
        <v>139</v>
      </c>
      <c r="L12" s="141"/>
      <c r="M12" s="141">
        <v>0</v>
      </c>
      <c r="N12" s="141"/>
      <c r="O12" s="141">
        <v>0</v>
      </c>
      <c r="P12" s="141"/>
      <c r="Q12" s="141">
        <v>0</v>
      </c>
      <c r="R12" s="141"/>
      <c r="S12" s="141">
        <v>0</v>
      </c>
      <c r="T12" s="141"/>
      <c r="U12" s="141">
        <v>0</v>
      </c>
      <c r="V12" s="142"/>
      <c r="W12" s="141">
        <v>0</v>
      </c>
      <c r="X12" s="142"/>
      <c r="Y12" s="141">
        <v>0</v>
      </c>
      <c r="Z12" s="142"/>
      <c r="AA12" s="141">
        <v>0</v>
      </c>
      <c r="AB12" s="142"/>
      <c r="AC12" s="137">
        <f>SUM(E12:AA12)</f>
        <v>139</v>
      </c>
      <c r="AD12" s="38"/>
      <c r="AE12" s="38"/>
      <c r="AF12" s="38"/>
      <c r="AG12" s="38"/>
      <c r="AH12" s="38"/>
      <c r="AI12" s="38"/>
      <c r="AJ12" s="38"/>
      <c r="AK12" s="48"/>
      <c r="AL12" s="48"/>
      <c r="AM12" s="48"/>
      <c r="AN12" s="48"/>
      <c r="AO12" s="19"/>
      <c r="AP12" s="19"/>
      <c r="AQ12" s="19"/>
      <c r="AR12" s="19"/>
      <c r="AS12" s="19"/>
      <c r="AT12" s="19"/>
    </row>
    <row r="13" spans="1:46" ht="11.1" customHeight="1" x14ac:dyDescent="0.2">
      <c r="A13" s="58"/>
      <c r="C13" s="15"/>
      <c r="D13" s="77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37"/>
      <c r="AD13" s="38"/>
      <c r="AE13" s="38"/>
      <c r="AF13" s="38"/>
      <c r="AG13" s="38"/>
      <c r="AH13" s="38"/>
      <c r="AI13" s="38"/>
      <c r="AJ13" s="38"/>
      <c r="AK13" s="48"/>
      <c r="AL13" s="48"/>
      <c r="AM13" s="48"/>
      <c r="AN13" s="48"/>
      <c r="AO13" s="19"/>
      <c r="AP13" s="19"/>
      <c r="AQ13" s="19"/>
      <c r="AR13" s="19"/>
      <c r="AS13" s="19"/>
      <c r="AT13" s="19"/>
    </row>
    <row r="14" spans="1:46" ht="15" customHeight="1" x14ac:dyDescent="0.2">
      <c r="A14" s="58">
        <f>MAX(A$7:A13)+1</f>
        <v>3</v>
      </c>
      <c r="C14" s="88" t="s">
        <v>35</v>
      </c>
      <c r="D14" s="77" t="s">
        <v>11</v>
      </c>
      <c r="E14" s="144">
        <v>0</v>
      </c>
      <c r="F14" s="141"/>
      <c r="G14" s="144">
        <v>0</v>
      </c>
      <c r="H14" s="141"/>
      <c r="I14" s="144">
        <v>0</v>
      </c>
      <c r="J14" s="141"/>
      <c r="K14" s="144">
        <v>0</v>
      </c>
      <c r="L14" s="141"/>
      <c r="M14" s="144">
        <v>0</v>
      </c>
      <c r="N14" s="141"/>
      <c r="O14" s="144">
        <v>0</v>
      </c>
      <c r="P14" s="141"/>
      <c r="Q14" s="144">
        <v>0</v>
      </c>
      <c r="R14" s="141"/>
      <c r="S14" s="144">
        <v>0</v>
      </c>
      <c r="T14" s="141"/>
      <c r="U14" s="144">
        <v>0</v>
      </c>
      <c r="V14" s="142"/>
      <c r="W14" s="144"/>
      <c r="X14" s="142"/>
      <c r="Y14" s="144"/>
      <c r="Z14" s="142"/>
      <c r="AA14" s="144"/>
      <c r="AB14" s="142"/>
      <c r="AC14" s="145">
        <f>SUM(E14:AA14)</f>
        <v>0</v>
      </c>
      <c r="AD14" s="38"/>
      <c r="AE14" s="38"/>
      <c r="AF14" s="38"/>
      <c r="AG14" s="38"/>
      <c r="AH14" s="38"/>
      <c r="AI14" s="38"/>
      <c r="AJ14" s="38"/>
      <c r="AK14" s="48"/>
      <c r="AL14" s="48"/>
      <c r="AM14" s="48"/>
      <c r="AN14" s="48"/>
      <c r="AO14" s="19"/>
      <c r="AP14" s="19"/>
      <c r="AQ14" s="19"/>
      <c r="AR14" s="19"/>
      <c r="AS14" s="19"/>
      <c r="AT14" s="19"/>
    </row>
    <row r="15" spans="1:46" ht="11.1" customHeight="1" x14ac:dyDescent="0.2">
      <c r="A15" s="58"/>
      <c r="C15" s="15"/>
      <c r="D15" s="77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3"/>
      <c r="W15" s="146"/>
      <c r="X15" s="143"/>
      <c r="Y15" s="146"/>
      <c r="Z15" s="143"/>
      <c r="AA15" s="146"/>
      <c r="AB15" s="143"/>
      <c r="AC15" s="137"/>
      <c r="AD15" s="38"/>
      <c r="AE15" s="38"/>
      <c r="AF15" s="38"/>
      <c r="AG15" s="38"/>
      <c r="AH15" s="38"/>
      <c r="AI15" s="38"/>
      <c r="AJ15" s="38"/>
      <c r="AK15" s="48"/>
      <c r="AL15" s="48"/>
      <c r="AM15" s="48"/>
      <c r="AN15" s="48"/>
      <c r="AO15" s="19"/>
      <c r="AP15" s="19"/>
      <c r="AQ15" s="19"/>
      <c r="AR15" s="19"/>
      <c r="AS15" s="19"/>
      <c r="AT15" s="19"/>
    </row>
    <row r="16" spans="1:46" ht="15" customHeight="1" x14ac:dyDescent="0.2">
      <c r="A16" s="58">
        <f>MAX(A$7:A15)+1</f>
        <v>4</v>
      </c>
      <c r="C16" s="15" t="s">
        <v>36</v>
      </c>
      <c r="D16" s="77" t="s">
        <v>12</v>
      </c>
      <c r="E16" s="143">
        <f>E12-E14</f>
        <v>0</v>
      </c>
      <c r="F16" s="146"/>
      <c r="G16" s="143">
        <f>G12-G14</f>
        <v>0</v>
      </c>
      <c r="H16" s="146"/>
      <c r="I16" s="143">
        <f>I12-I14</f>
        <v>0</v>
      </c>
      <c r="J16" s="146"/>
      <c r="K16" s="143">
        <f>K12-K14</f>
        <v>139</v>
      </c>
      <c r="L16" s="143"/>
      <c r="M16" s="143">
        <f>M12-M14</f>
        <v>0</v>
      </c>
      <c r="N16" s="143"/>
      <c r="O16" s="143">
        <f>O12-O14</f>
        <v>0</v>
      </c>
      <c r="P16" s="143"/>
      <c r="Q16" s="143">
        <f>Q12-Q14</f>
        <v>0</v>
      </c>
      <c r="R16" s="143"/>
      <c r="S16" s="143">
        <f>S12-S14</f>
        <v>0</v>
      </c>
      <c r="T16" s="143"/>
      <c r="U16" s="143">
        <f>U12-U14</f>
        <v>0</v>
      </c>
      <c r="V16" s="143"/>
      <c r="W16" s="143">
        <f>W12-W14</f>
        <v>0</v>
      </c>
      <c r="X16" s="143"/>
      <c r="Y16" s="143">
        <f>Y12-Y14</f>
        <v>0</v>
      </c>
      <c r="Z16" s="143"/>
      <c r="AA16" s="143">
        <f>AA12-AA14</f>
        <v>0</v>
      </c>
      <c r="AB16" s="143"/>
      <c r="AC16" s="137">
        <f>SUM(E16:AA16)</f>
        <v>139</v>
      </c>
      <c r="AD16" s="49"/>
      <c r="AE16" s="49"/>
      <c r="AF16" s="38"/>
      <c r="AG16" s="38"/>
      <c r="AH16" s="38"/>
      <c r="AI16" s="38"/>
      <c r="AJ16" s="38"/>
      <c r="AK16" s="48"/>
      <c r="AL16" s="48"/>
      <c r="AM16" s="48"/>
      <c r="AN16" s="48"/>
      <c r="AO16" s="19"/>
      <c r="AP16" s="19"/>
      <c r="AQ16" s="19"/>
      <c r="AR16" s="19"/>
      <c r="AS16" s="19"/>
      <c r="AT16" s="19"/>
    </row>
    <row r="17" spans="1:46" ht="11.1" customHeight="1" x14ac:dyDescent="0.2">
      <c r="A17" s="58"/>
      <c r="C17" s="15"/>
      <c r="D17" s="77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3"/>
      <c r="W17" s="146"/>
      <c r="X17" s="143"/>
      <c r="Y17" s="146"/>
      <c r="Z17" s="143"/>
      <c r="AA17" s="146"/>
      <c r="AB17" s="143"/>
      <c r="AC17" s="137"/>
      <c r="AD17" s="49"/>
      <c r="AE17" s="49"/>
      <c r="AF17" s="38"/>
      <c r="AG17" s="38"/>
      <c r="AH17" s="38"/>
      <c r="AI17" s="38"/>
      <c r="AJ17" s="38"/>
      <c r="AK17" s="48"/>
      <c r="AL17" s="48"/>
      <c r="AM17" s="48"/>
      <c r="AN17" s="48"/>
      <c r="AO17" s="19"/>
      <c r="AP17" s="19"/>
      <c r="AQ17" s="19"/>
      <c r="AR17" s="19"/>
      <c r="AS17" s="19"/>
      <c r="AT17" s="19"/>
    </row>
    <row r="18" spans="1:46" ht="15" customHeight="1" x14ac:dyDescent="0.2">
      <c r="A18" s="58">
        <f>MAX(A$7:A17)+1</f>
        <v>5</v>
      </c>
      <c r="C18" s="27" t="s">
        <v>37</v>
      </c>
      <c r="D18" s="56"/>
      <c r="E18" s="147"/>
      <c r="F18" s="147"/>
      <c r="G18" s="147"/>
      <c r="H18" s="147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37"/>
      <c r="AD18" s="38"/>
      <c r="AE18" s="38"/>
      <c r="AF18" s="38"/>
      <c r="AG18" s="38"/>
      <c r="AH18" s="38"/>
      <c r="AI18" s="38"/>
      <c r="AJ18" s="38"/>
      <c r="AK18" s="48"/>
      <c r="AL18" s="48"/>
      <c r="AM18" s="48"/>
      <c r="AN18" s="48"/>
      <c r="AO18" s="19"/>
      <c r="AP18" s="19"/>
      <c r="AQ18" s="19"/>
      <c r="AR18" s="19"/>
      <c r="AS18" s="19"/>
      <c r="AT18" s="19"/>
    </row>
    <row r="19" spans="1:46" ht="11.1" customHeight="1" x14ac:dyDescent="0.2">
      <c r="A19" s="52"/>
      <c r="C19" s="20"/>
      <c r="D19" s="56"/>
      <c r="E19" s="147"/>
      <c r="F19" s="147"/>
      <c r="G19" s="147"/>
      <c r="H19" s="147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37"/>
      <c r="AD19" s="38"/>
      <c r="AE19" s="38"/>
      <c r="AF19" s="38"/>
      <c r="AG19" s="38"/>
      <c r="AH19" s="38"/>
      <c r="AI19" s="38"/>
      <c r="AJ19" s="38"/>
      <c r="AK19" s="48"/>
      <c r="AL19" s="48"/>
      <c r="AM19" s="48"/>
      <c r="AN19" s="48"/>
      <c r="AO19" s="19"/>
      <c r="AP19" s="19"/>
      <c r="AQ19" s="19"/>
      <c r="AR19" s="19"/>
      <c r="AS19" s="19"/>
      <c r="AT19" s="19"/>
    </row>
    <row r="20" spans="1:46" ht="15" customHeight="1" x14ac:dyDescent="0.2">
      <c r="A20" s="58">
        <f>MAX(A$7:A19)+1</f>
        <v>6</v>
      </c>
      <c r="C20" s="20" t="s">
        <v>34</v>
      </c>
      <c r="D20" s="77" t="s">
        <v>10</v>
      </c>
      <c r="E20" s="141">
        <v>0</v>
      </c>
      <c r="F20" s="141"/>
      <c r="G20" s="141">
        <v>0</v>
      </c>
      <c r="H20" s="141"/>
      <c r="I20" s="141">
        <v>0</v>
      </c>
      <c r="J20" s="141"/>
      <c r="K20" s="141">
        <v>0</v>
      </c>
      <c r="L20" s="141"/>
      <c r="M20" s="141">
        <v>0</v>
      </c>
      <c r="N20" s="141"/>
      <c r="O20" s="141">
        <v>0</v>
      </c>
      <c r="P20" s="141"/>
      <c r="Q20" s="141">
        <v>0</v>
      </c>
      <c r="R20" s="141"/>
      <c r="S20" s="141">
        <v>0</v>
      </c>
      <c r="T20" s="141"/>
      <c r="U20" s="141">
        <v>0</v>
      </c>
      <c r="V20" s="142"/>
      <c r="W20" s="141">
        <v>0</v>
      </c>
      <c r="X20" s="142"/>
      <c r="Y20" s="141">
        <v>0</v>
      </c>
      <c r="Z20" s="142"/>
      <c r="AA20" s="141">
        <v>0</v>
      </c>
      <c r="AB20" s="142"/>
      <c r="AC20" s="148">
        <f>SUM(E20:AA20)</f>
        <v>0</v>
      </c>
      <c r="AD20" s="38"/>
      <c r="AE20" s="38"/>
      <c r="AF20" s="38"/>
      <c r="AG20" s="38"/>
      <c r="AH20" s="38"/>
      <c r="AI20" s="38"/>
      <c r="AJ20" s="38"/>
      <c r="AK20" s="48"/>
      <c r="AL20" s="48"/>
      <c r="AM20" s="48"/>
      <c r="AN20" s="48"/>
      <c r="AO20" s="19"/>
      <c r="AP20" s="19"/>
      <c r="AQ20" s="19"/>
      <c r="AR20" s="19"/>
      <c r="AS20" s="19"/>
      <c r="AT20" s="19"/>
    </row>
    <row r="21" spans="1:46" ht="11.1" customHeight="1" x14ac:dyDescent="0.2">
      <c r="A21" s="52"/>
      <c r="C21" s="20"/>
      <c r="D21" s="77"/>
      <c r="E21" s="147"/>
      <c r="F21" s="147"/>
      <c r="G21" s="147"/>
      <c r="H21" s="147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37"/>
      <c r="AD21" s="38"/>
      <c r="AE21" s="38"/>
      <c r="AF21" s="38"/>
      <c r="AG21" s="38"/>
      <c r="AH21" s="38"/>
      <c r="AI21" s="38"/>
      <c r="AJ21" s="38"/>
      <c r="AK21" s="48"/>
      <c r="AL21" s="48"/>
      <c r="AM21" s="48"/>
      <c r="AN21" s="48"/>
      <c r="AO21" s="19"/>
      <c r="AP21" s="19"/>
      <c r="AQ21" s="19"/>
      <c r="AR21" s="19"/>
      <c r="AS21" s="19"/>
      <c r="AT21" s="19"/>
    </row>
    <row r="22" spans="1:46" s="4" customFormat="1" ht="15" customHeight="1" x14ac:dyDescent="0.2">
      <c r="A22" s="58">
        <f>MAX(A$7:A21)+1</f>
        <v>7</v>
      </c>
      <c r="C22" s="15" t="s">
        <v>35</v>
      </c>
      <c r="D22" s="77" t="s">
        <v>11</v>
      </c>
      <c r="E22" s="144">
        <v>0</v>
      </c>
      <c r="F22" s="141"/>
      <c r="G22" s="144">
        <v>0</v>
      </c>
      <c r="H22" s="141"/>
      <c r="I22" s="144">
        <v>0</v>
      </c>
      <c r="J22" s="141"/>
      <c r="K22" s="144">
        <v>0</v>
      </c>
      <c r="L22" s="141"/>
      <c r="M22" s="144">
        <v>0</v>
      </c>
      <c r="N22" s="141"/>
      <c r="O22" s="144">
        <v>0</v>
      </c>
      <c r="P22" s="141"/>
      <c r="Q22" s="144">
        <v>0</v>
      </c>
      <c r="R22" s="141"/>
      <c r="S22" s="144">
        <v>0</v>
      </c>
      <c r="T22" s="141"/>
      <c r="U22" s="144">
        <v>0</v>
      </c>
      <c r="V22" s="142"/>
      <c r="W22" s="144">
        <v>0</v>
      </c>
      <c r="X22" s="142"/>
      <c r="Y22" s="144">
        <v>0</v>
      </c>
      <c r="Z22" s="142"/>
      <c r="AA22" s="144">
        <v>0</v>
      </c>
      <c r="AB22" s="142"/>
      <c r="AC22" s="145">
        <f>SUM(E22:AA22)</f>
        <v>0</v>
      </c>
      <c r="AD22" s="37"/>
      <c r="AE22" s="37"/>
      <c r="AF22" s="37"/>
      <c r="AG22" s="37"/>
      <c r="AH22" s="37"/>
      <c r="AI22" s="37"/>
      <c r="AJ22" s="37"/>
      <c r="AK22" s="40"/>
      <c r="AL22" s="40"/>
      <c r="AM22" s="40"/>
      <c r="AN22" s="40"/>
      <c r="AO22" s="12"/>
      <c r="AP22" s="12"/>
      <c r="AQ22" s="12"/>
      <c r="AR22" s="12"/>
      <c r="AS22" s="12"/>
      <c r="AT22" s="12"/>
    </row>
    <row r="23" spans="1:46" ht="14.25" customHeight="1" x14ac:dyDescent="0.2">
      <c r="A23" s="52"/>
      <c r="C23" s="33"/>
      <c r="D23" s="77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3"/>
      <c r="W23" s="146"/>
      <c r="X23" s="143"/>
      <c r="Y23" s="146"/>
      <c r="Z23" s="143"/>
      <c r="AA23" s="146"/>
      <c r="AB23" s="143"/>
      <c r="AC23" s="137"/>
      <c r="AD23" s="38"/>
      <c r="AE23" s="38"/>
      <c r="AF23" s="38"/>
      <c r="AG23" s="38"/>
      <c r="AH23" s="38"/>
      <c r="AI23" s="38"/>
      <c r="AJ23" s="38"/>
      <c r="AK23" s="48"/>
      <c r="AL23" s="48"/>
      <c r="AM23" s="48"/>
      <c r="AN23" s="48"/>
      <c r="AO23" s="19"/>
      <c r="AP23" s="19"/>
      <c r="AQ23" s="19"/>
      <c r="AR23" s="19"/>
      <c r="AS23" s="19"/>
      <c r="AT23" s="19"/>
    </row>
    <row r="24" spans="1:46" ht="15" customHeight="1" x14ac:dyDescent="0.2">
      <c r="A24" s="58">
        <f>MAX(A$7:A23)+1</f>
        <v>8</v>
      </c>
      <c r="C24" s="88" t="s">
        <v>36</v>
      </c>
      <c r="D24" s="77" t="s">
        <v>12</v>
      </c>
      <c r="E24" s="149">
        <f>E20-E22</f>
        <v>0</v>
      </c>
      <c r="F24" s="146"/>
      <c r="G24" s="149">
        <f>G20-G22</f>
        <v>0</v>
      </c>
      <c r="H24" s="146"/>
      <c r="I24" s="149">
        <f>I20-I22</f>
        <v>0</v>
      </c>
      <c r="J24" s="146"/>
      <c r="K24" s="149">
        <f>K20-K22</f>
        <v>0</v>
      </c>
      <c r="L24" s="143"/>
      <c r="M24" s="149">
        <f>M20-M22</f>
        <v>0</v>
      </c>
      <c r="N24" s="143"/>
      <c r="O24" s="149">
        <f>O20-O22</f>
        <v>0</v>
      </c>
      <c r="P24" s="143"/>
      <c r="Q24" s="149">
        <f>Q20-Q22</f>
        <v>0</v>
      </c>
      <c r="R24" s="143"/>
      <c r="S24" s="149">
        <f>S20-S22</f>
        <v>0</v>
      </c>
      <c r="T24" s="143"/>
      <c r="U24" s="149">
        <f>U20-U22</f>
        <v>0</v>
      </c>
      <c r="V24" s="143"/>
      <c r="W24" s="149">
        <f>W20-W22</f>
        <v>0</v>
      </c>
      <c r="X24" s="143"/>
      <c r="Y24" s="149">
        <f>Y20-Y22</f>
        <v>0</v>
      </c>
      <c r="Z24" s="143"/>
      <c r="AA24" s="149">
        <f>AA20-AA22</f>
        <v>0</v>
      </c>
      <c r="AB24" s="143"/>
      <c r="AC24" s="150">
        <f>SUM(E24:AA24)</f>
        <v>0</v>
      </c>
      <c r="AD24" s="38"/>
      <c r="AE24" s="38"/>
      <c r="AF24" s="38"/>
      <c r="AG24" s="38"/>
      <c r="AH24" s="38"/>
      <c r="AI24" s="38"/>
      <c r="AJ24" s="38"/>
      <c r="AK24" s="48"/>
      <c r="AL24" s="48"/>
      <c r="AM24" s="48"/>
      <c r="AN24" s="48"/>
      <c r="AO24" s="19"/>
      <c r="AP24" s="19"/>
      <c r="AQ24" s="19"/>
      <c r="AR24" s="19"/>
      <c r="AS24" s="19"/>
      <c r="AT24" s="19"/>
    </row>
    <row r="25" spans="1:46" ht="11.1" customHeight="1" x14ac:dyDescent="0.2">
      <c r="A25" s="52"/>
      <c r="C25" s="15"/>
      <c r="D25" s="77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3"/>
      <c r="W25" s="146"/>
      <c r="X25" s="143"/>
      <c r="Y25" s="146"/>
      <c r="Z25" s="143"/>
      <c r="AA25" s="146"/>
      <c r="AB25" s="143"/>
      <c r="AC25" s="137"/>
      <c r="AD25" s="38"/>
      <c r="AE25" s="38"/>
      <c r="AF25" s="38"/>
      <c r="AG25" s="38"/>
      <c r="AH25" s="38"/>
      <c r="AI25" s="38"/>
      <c r="AJ25" s="38"/>
      <c r="AK25" s="48"/>
      <c r="AL25" s="48"/>
      <c r="AM25" s="48"/>
      <c r="AN25" s="48"/>
      <c r="AO25" s="19"/>
      <c r="AP25" s="19"/>
      <c r="AQ25" s="19"/>
      <c r="AR25" s="19"/>
      <c r="AS25" s="19"/>
      <c r="AT25" s="19"/>
    </row>
    <row r="26" spans="1:46" ht="15" customHeight="1" thickBot="1" x14ac:dyDescent="0.25">
      <c r="A26" s="58">
        <f>MAX(A$7:A25)+1</f>
        <v>9</v>
      </c>
      <c r="C26" s="88" t="s">
        <v>38</v>
      </c>
      <c r="D26" s="77" t="s">
        <v>12</v>
      </c>
      <c r="E26" s="151">
        <f>E16+E24</f>
        <v>0</v>
      </c>
      <c r="F26" s="146"/>
      <c r="G26" s="151">
        <f>G16+G24</f>
        <v>0</v>
      </c>
      <c r="H26" s="146"/>
      <c r="I26" s="151">
        <f>I16+I24</f>
        <v>0</v>
      </c>
      <c r="J26" s="146"/>
      <c r="K26" s="151">
        <f>K16+K24</f>
        <v>139</v>
      </c>
      <c r="L26" s="146"/>
      <c r="M26" s="151">
        <f>M16+M24</f>
        <v>0</v>
      </c>
      <c r="N26" s="146"/>
      <c r="O26" s="151">
        <f>O16+O24</f>
        <v>0</v>
      </c>
      <c r="P26" s="146"/>
      <c r="Q26" s="151">
        <f>Q16+Q24</f>
        <v>0</v>
      </c>
      <c r="R26" s="146"/>
      <c r="S26" s="151">
        <f>S16+S24</f>
        <v>0</v>
      </c>
      <c r="T26" s="146"/>
      <c r="U26" s="151">
        <f>U16+U24</f>
        <v>0</v>
      </c>
      <c r="V26" s="143"/>
      <c r="W26" s="151">
        <f>W16+W24</f>
        <v>0</v>
      </c>
      <c r="X26" s="143"/>
      <c r="Y26" s="151">
        <f>Y16+Y24</f>
        <v>0</v>
      </c>
      <c r="Z26" s="143"/>
      <c r="AA26" s="151">
        <f>AA16+AA24</f>
        <v>0</v>
      </c>
      <c r="AB26" s="143"/>
      <c r="AC26" s="152">
        <f>SUM(E26:AA26)</f>
        <v>139</v>
      </c>
      <c r="AD26" s="38"/>
      <c r="AE26" s="38"/>
      <c r="AF26" s="38"/>
      <c r="AG26" s="38"/>
      <c r="AH26" s="38"/>
      <c r="AI26" s="38"/>
      <c r="AJ26" s="38"/>
      <c r="AK26" s="48"/>
      <c r="AL26" s="48"/>
      <c r="AM26" s="48"/>
      <c r="AN26" s="48"/>
      <c r="AO26" s="19"/>
      <c r="AP26" s="19"/>
      <c r="AQ26" s="19"/>
      <c r="AR26" s="19"/>
      <c r="AS26" s="19"/>
      <c r="AT26" s="19"/>
    </row>
    <row r="27" spans="1:46" ht="11.1" customHeight="1" thickTop="1" x14ac:dyDescent="0.2">
      <c r="A27" s="52"/>
      <c r="C27" s="15"/>
      <c r="D27" s="7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39"/>
      <c r="W27" s="39"/>
      <c r="X27" s="39"/>
      <c r="Y27" s="39"/>
      <c r="Z27" s="39"/>
      <c r="AA27" s="39"/>
      <c r="AB27" s="39"/>
      <c r="AC27" s="44"/>
      <c r="AD27" s="38"/>
      <c r="AE27" s="38"/>
      <c r="AF27" s="38"/>
      <c r="AG27" s="38"/>
      <c r="AH27" s="38"/>
      <c r="AI27" s="38"/>
      <c r="AJ27" s="38"/>
      <c r="AK27" s="48"/>
      <c r="AL27" s="48"/>
      <c r="AM27" s="48"/>
      <c r="AN27" s="48"/>
      <c r="AO27" s="19"/>
      <c r="AP27" s="19"/>
      <c r="AQ27" s="19"/>
      <c r="AR27" s="19"/>
      <c r="AS27" s="19"/>
      <c r="AT27" s="19"/>
    </row>
    <row r="28" spans="1:46" ht="15" customHeight="1" x14ac:dyDescent="0.2">
      <c r="C28" s="20"/>
      <c r="D28" s="2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48"/>
      <c r="AL28" s="48"/>
      <c r="AM28" s="48"/>
      <c r="AN28" s="48"/>
    </row>
    <row r="29" spans="1:46" ht="15" customHeight="1" x14ac:dyDescent="0.2">
      <c r="C29" s="20"/>
      <c r="D29" s="2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48"/>
      <c r="AL29" s="48"/>
      <c r="AM29" s="48"/>
      <c r="AN29" s="48"/>
    </row>
    <row r="30" spans="1:46" ht="15" customHeight="1" x14ac:dyDescent="0.2">
      <c r="C30" s="20"/>
      <c r="D30" s="2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48"/>
      <c r="AL30" s="48"/>
      <c r="AM30" s="48"/>
      <c r="AN30" s="48"/>
    </row>
    <row r="31" spans="1:46" ht="15" customHeight="1" x14ac:dyDescent="0.2">
      <c r="C31" s="20"/>
      <c r="D31" s="2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48"/>
      <c r="AL31" s="48"/>
      <c r="AM31" s="48"/>
      <c r="AN31" s="48"/>
    </row>
    <row r="32" spans="1:46" ht="15" customHeight="1" x14ac:dyDescent="0.2">
      <c r="C32" s="20"/>
      <c r="D32" s="20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48"/>
      <c r="AL32" s="48"/>
      <c r="AM32" s="48"/>
      <c r="AN32" s="48"/>
    </row>
    <row r="33" spans="3:40" ht="15" customHeight="1" x14ac:dyDescent="0.2">
      <c r="C33" s="20"/>
      <c r="D33" s="20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48"/>
      <c r="AL33" s="48"/>
      <c r="AM33" s="48"/>
      <c r="AN33" s="48"/>
    </row>
    <row r="34" spans="3:40" ht="15" customHeight="1" x14ac:dyDescent="0.2">
      <c r="C34" s="20"/>
      <c r="D34" s="20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48"/>
      <c r="AL34" s="48"/>
      <c r="AM34" s="48"/>
      <c r="AN34" s="48"/>
    </row>
    <row r="35" spans="3:40" ht="15" customHeight="1" x14ac:dyDescent="0.2">
      <c r="C35" s="20"/>
      <c r="D35" s="20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48"/>
      <c r="AL35" s="48"/>
      <c r="AM35" s="48"/>
      <c r="AN35" s="48"/>
    </row>
    <row r="36" spans="3:40" ht="15" customHeight="1" x14ac:dyDescent="0.2">
      <c r="C36" s="20"/>
      <c r="D36" s="20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48"/>
      <c r="AL36" s="48"/>
      <c r="AM36" s="48"/>
      <c r="AN36" s="48"/>
    </row>
    <row r="37" spans="3:40" ht="15" customHeight="1" x14ac:dyDescent="0.2">
      <c r="C37" s="20"/>
      <c r="D37" s="20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48"/>
      <c r="AL37" s="48"/>
      <c r="AM37" s="48"/>
      <c r="AN37" s="48"/>
    </row>
    <row r="38" spans="3:40" ht="15" customHeight="1" x14ac:dyDescent="0.2">
      <c r="C38" s="20"/>
      <c r="D38" s="20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48"/>
      <c r="AL38" s="48"/>
      <c r="AM38" s="48"/>
      <c r="AN38" s="48"/>
    </row>
    <row r="39" spans="3:40" ht="15" customHeight="1" x14ac:dyDescent="0.2">
      <c r="C39" s="20"/>
      <c r="D39" s="20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48"/>
      <c r="AL39" s="48"/>
      <c r="AM39" s="48"/>
      <c r="AN39" s="48"/>
    </row>
    <row r="40" spans="3:40" ht="15" customHeight="1" x14ac:dyDescent="0.2">
      <c r="C40" s="20"/>
      <c r="D40" s="20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48"/>
      <c r="AL40" s="48"/>
      <c r="AM40" s="48"/>
      <c r="AN40" s="48"/>
    </row>
    <row r="41" spans="3:40" ht="15" customHeight="1" x14ac:dyDescent="0.2">
      <c r="C41" s="20"/>
      <c r="D41" s="2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48"/>
      <c r="AL41" s="48"/>
      <c r="AM41" s="48"/>
      <c r="AN41" s="48"/>
    </row>
    <row r="42" spans="3:40" ht="15" customHeight="1" x14ac:dyDescent="0.2">
      <c r="C42" s="20"/>
      <c r="D42" s="2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48"/>
      <c r="AL42" s="48"/>
      <c r="AM42" s="48"/>
      <c r="AN42" s="48"/>
    </row>
    <row r="43" spans="3:40" ht="15" customHeight="1" x14ac:dyDescent="0.2">
      <c r="C43" s="20"/>
      <c r="D43" s="2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48"/>
      <c r="AL43" s="48"/>
      <c r="AM43" s="48"/>
      <c r="AN43" s="48"/>
    </row>
    <row r="44" spans="3:40" ht="15" customHeight="1" x14ac:dyDescent="0.2">
      <c r="C44" s="20"/>
      <c r="D44" s="2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48"/>
      <c r="AL44" s="48"/>
      <c r="AM44" s="48"/>
      <c r="AN44" s="48"/>
    </row>
    <row r="45" spans="3:40" ht="15" customHeight="1" x14ac:dyDescent="0.2">
      <c r="C45" s="20"/>
      <c r="D45" s="20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44"/>
      <c r="AD45" s="38"/>
      <c r="AE45" s="38"/>
      <c r="AF45" s="38"/>
      <c r="AG45" s="38"/>
      <c r="AH45" s="38"/>
      <c r="AI45" s="38"/>
      <c r="AJ45" s="38"/>
      <c r="AK45" s="48"/>
      <c r="AL45" s="48"/>
      <c r="AM45" s="48"/>
      <c r="AN45" s="48"/>
    </row>
    <row r="46" spans="3:40" ht="15" customHeight="1" x14ac:dyDescent="0.2">
      <c r="C46" s="20"/>
      <c r="D46" s="2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48"/>
      <c r="AL46" s="48"/>
      <c r="AM46" s="48"/>
      <c r="AN46" s="48"/>
    </row>
    <row r="47" spans="3:40" ht="15" customHeight="1" x14ac:dyDescent="0.2">
      <c r="C47" s="20"/>
      <c r="D47" s="2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48"/>
      <c r="AL47" s="48"/>
      <c r="AM47" s="48"/>
      <c r="AN47" s="48"/>
    </row>
    <row r="48" spans="3:40" ht="15" customHeight="1" x14ac:dyDescent="0.2">
      <c r="C48" s="20"/>
      <c r="D48" s="2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48"/>
      <c r="AL48" s="48"/>
      <c r="AM48" s="48"/>
      <c r="AN48" s="48"/>
    </row>
    <row r="49" spans="3:40" ht="15" customHeight="1" x14ac:dyDescent="0.2">
      <c r="C49" s="20"/>
      <c r="D49" s="2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48"/>
      <c r="AL49" s="48"/>
      <c r="AM49" s="48"/>
      <c r="AN49" s="48"/>
    </row>
    <row r="50" spans="3:40" ht="15" customHeight="1" x14ac:dyDescent="0.2">
      <c r="C50" s="20"/>
      <c r="D50" s="2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48"/>
      <c r="AL50" s="48"/>
      <c r="AM50" s="48"/>
      <c r="AN50" s="48"/>
    </row>
    <row r="51" spans="3:40" ht="15" customHeight="1" x14ac:dyDescent="0.2"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0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</row>
    <row r="52" spans="3:40" ht="15" customHeight="1" x14ac:dyDescent="0.2"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50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</row>
    <row r="53" spans="3:40" ht="15" customHeight="1" x14ac:dyDescent="0.2"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50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</row>
    <row r="54" spans="3:40" ht="15" customHeight="1" x14ac:dyDescent="0.2"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50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</row>
    <row r="55" spans="3:40" ht="15" customHeight="1" x14ac:dyDescent="0.2"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50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</row>
    <row r="56" spans="3:40" ht="15" customHeight="1" x14ac:dyDescent="0.2"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50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</row>
    <row r="57" spans="3:40" ht="15" customHeight="1" x14ac:dyDescent="0.2"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50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  <row r="58" spans="3:40" ht="15" customHeight="1" x14ac:dyDescent="0.2"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50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</row>
    <row r="59" spans="3:40" ht="15" customHeight="1" x14ac:dyDescent="0.2"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50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</row>
    <row r="60" spans="3:40" ht="15" customHeight="1" x14ac:dyDescent="0.2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0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</row>
    <row r="61" spans="3:40" ht="15" customHeight="1" x14ac:dyDescent="0.2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0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</row>
    <row r="62" spans="3:40" ht="15" customHeight="1" x14ac:dyDescent="0.2"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50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</row>
    <row r="63" spans="3:40" ht="15" customHeight="1" x14ac:dyDescent="0.2"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50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</row>
    <row r="64" spans="3:40" ht="15" customHeight="1" x14ac:dyDescent="0.2"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50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</row>
    <row r="65" spans="5:40" ht="15" customHeight="1" x14ac:dyDescent="0.2"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50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</row>
    <row r="66" spans="5:40" ht="15" customHeight="1" x14ac:dyDescent="0.2"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50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</row>
    <row r="67" spans="5:40" ht="15" customHeight="1" x14ac:dyDescent="0.2"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50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</row>
    <row r="68" spans="5:40" ht="15" customHeight="1" x14ac:dyDescent="0.2"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50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</row>
    <row r="69" spans="5:40" ht="15" customHeight="1" x14ac:dyDescent="0.2"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50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</row>
    <row r="70" spans="5:40" ht="15" customHeight="1" x14ac:dyDescent="0.2"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50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</row>
    <row r="71" spans="5:40" ht="15" customHeight="1" x14ac:dyDescent="0.2"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50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</row>
    <row r="72" spans="5:40" ht="15" customHeight="1" x14ac:dyDescent="0.2"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50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</row>
    <row r="73" spans="5:40" ht="15" customHeight="1" x14ac:dyDescent="0.2"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0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</row>
    <row r="74" spans="5:40" ht="15" customHeight="1" x14ac:dyDescent="0.2"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0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</row>
    <row r="75" spans="5:40" ht="15" customHeight="1" x14ac:dyDescent="0.2"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50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</row>
    <row r="76" spans="5:40" ht="15" customHeight="1" x14ac:dyDescent="0.2"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50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</row>
    <row r="77" spans="5:40" ht="15" customHeight="1" x14ac:dyDescent="0.2"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50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</row>
    <row r="78" spans="5:40" ht="15" customHeight="1" x14ac:dyDescent="0.2"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50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</row>
    <row r="79" spans="5:40" ht="15" customHeight="1" x14ac:dyDescent="0.2"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50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</row>
    <row r="80" spans="5:40" ht="15" customHeight="1" x14ac:dyDescent="0.2"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50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</row>
    <row r="81" spans="5:40" ht="15" customHeight="1" x14ac:dyDescent="0.2"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50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</row>
    <row r="82" spans="5:40" ht="15" customHeight="1" x14ac:dyDescent="0.2"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50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</row>
    <row r="83" spans="5:40" ht="15" customHeight="1" x14ac:dyDescent="0.2"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50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</row>
    <row r="84" spans="5:40" ht="15" customHeight="1" x14ac:dyDescent="0.2"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50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</row>
    <row r="85" spans="5:40" ht="15" customHeight="1" x14ac:dyDescent="0.2"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50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</row>
    <row r="86" spans="5:40" ht="15" customHeight="1" x14ac:dyDescent="0.2"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50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</row>
    <row r="87" spans="5:40" ht="15" customHeight="1" x14ac:dyDescent="0.2"/>
    <row r="88" spans="5:40" ht="15" customHeight="1" x14ac:dyDescent="0.2"/>
    <row r="89" spans="5:40" ht="15" customHeight="1" x14ac:dyDescent="0.2"/>
    <row r="90" spans="5:40" ht="15" customHeight="1" x14ac:dyDescent="0.2"/>
    <row r="91" spans="5:40" ht="15" customHeight="1" x14ac:dyDescent="0.2"/>
    <row r="92" spans="5:40" ht="15" customHeight="1" x14ac:dyDescent="0.2"/>
    <row r="93" spans="5:40" ht="15" customHeight="1" x14ac:dyDescent="0.2"/>
    <row r="94" spans="5:40" ht="15" customHeight="1" x14ac:dyDescent="0.2"/>
    <row r="95" spans="5:40" ht="15" customHeight="1" x14ac:dyDescent="0.2"/>
    <row r="96" spans="5:40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</sheetData>
  <phoneticPr fontId="2" type="noConversion"/>
  <printOptions horizontalCentered="1"/>
  <pageMargins left="0.7" right="0.7" top="0.75" bottom="0.75" header="0.3" footer="0.3"/>
  <pageSetup scale="56" fitToHeight="0" orientation="landscape" cellComments="asDisplayed" r:id="rId1"/>
  <headerFooter>
    <oddHeader>&amp;R&amp;"Times New Roman,Bold"KyPSC Case No. 2017-00321
AG-DR-02-022 Attachment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T99"/>
  <sheetViews>
    <sheetView defaultGridColor="0" view="pageLayout" colorId="57" zoomScaleNormal="100" workbookViewId="0"/>
  </sheetViews>
  <sheetFormatPr defaultColWidth="8.85546875" defaultRowHeight="12.75" x14ac:dyDescent="0.2"/>
  <cols>
    <col min="1" max="1" width="5.140625" style="20" customWidth="1"/>
    <col min="2" max="2" width="1.7109375" style="20" customWidth="1"/>
    <col min="3" max="3" width="21.42578125" style="20" customWidth="1"/>
    <col min="4" max="4" width="2.28515625" style="20" customWidth="1"/>
    <col min="5" max="5" width="10.7109375" style="20" bestFit="1" customWidth="1"/>
    <col min="6" max="6" width="1.7109375" style="20" customWidth="1"/>
    <col min="7" max="7" width="10.42578125" style="20" bestFit="1" customWidth="1"/>
    <col min="8" max="8" width="1.7109375" style="20" customWidth="1"/>
    <col min="9" max="9" width="10.5703125" style="20" bestFit="1" customWidth="1"/>
    <col min="10" max="10" width="1.7109375" style="20" customWidth="1"/>
    <col min="11" max="11" width="10.140625" style="20" customWidth="1"/>
    <col min="12" max="12" width="1.7109375" style="20" customWidth="1"/>
    <col min="13" max="13" width="10.85546875" style="20" customWidth="1"/>
    <col min="14" max="14" width="1.7109375" style="20" customWidth="1"/>
    <col min="15" max="15" width="10.140625" style="20" customWidth="1"/>
    <col min="16" max="16" width="1.7109375" style="20" customWidth="1"/>
    <col min="17" max="17" width="10.7109375" style="20" customWidth="1"/>
    <col min="18" max="18" width="1.7109375" style="20" customWidth="1"/>
    <col min="19" max="19" width="10.7109375" style="20" customWidth="1"/>
    <col min="20" max="20" width="1.7109375" style="20" customWidth="1"/>
    <col min="21" max="21" width="10.7109375" style="20" customWidth="1"/>
    <col min="22" max="22" width="1.7109375" style="20" customWidth="1"/>
    <col min="23" max="23" width="10.7109375" style="20" customWidth="1"/>
    <col min="24" max="24" width="1.7109375" style="20" customWidth="1"/>
    <col min="25" max="25" width="10.7109375" style="20" customWidth="1"/>
    <col min="26" max="26" width="1.7109375" style="20" customWidth="1"/>
    <col min="27" max="27" width="10.7109375" style="20" customWidth="1"/>
    <col min="28" max="28" width="1.7109375" style="20" customWidth="1"/>
    <col min="29" max="29" width="13.7109375" style="32" customWidth="1"/>
    <col min="30" max="30" width="11.28515625" style="20" customWidth="1"/>
    <col min="31" max="31" width="10.7109375" style="20" customWidth="1"/>
    <col min="32" max="32" width="12.5703125" style="20" customWidth="1"/>
    <col min="33" max="33" width="11.7109375" style="20" customWidth="1"/>
    <col min="34" max="34" width="11.28515625" style="20" bestFit="1" customWidth="1"/>
    <col min="35" max="16384" width="8.85546875" style="20"/>
  </cols>
  <sheetData>
    <row r="1" spans="1:46" ht="15.75" x14ac:dyDescent="0.25">
      <c r="AC1" s="126" t="s">
        <v>77</v>
      </c>
    </row>
    <row r="2" spans="1:46" ht="15" customHeight="1" x14ac:dyDescent="0.25">
      <c r="A2" s="127" t="str">
        <f>'Schedule 1'!A2</f>
        <v>DUKE ENERGY KENTUCKY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46" ht="15" customHeight="1" x14ac:dyDescent="0.25">
      <c r="A3" s="182" t="s">
        <v>41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46" ht="17.100000000000001" customHeight="1" x14ac:dyDescent="0.25">
      <c r="A4" s="127" t="str">
        <f>'Schedule 2'!A4</f>
        <v>PERIOD:    YEAR TO DATE - DECEMBER 31, 2014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46" ht="15" customHeight="1" x14ac:dyDescent="0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1:46" ht="15" customHeight="1" x14ac:dyDescent="0.25">
      <c r="A6" s="12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6" ht="17.25" customHeight="1" x14ac:dyDescent="0.25">
      <c r="A7" s="12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46" ht="15" customHeight="1" x14ac:dyDescent="0.25">
      <c r="A8" s="41" t="s"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</row>
    <row r="9" spans="1:46" s="36" customFormat="1" ht="15" customHeight="1" thickBot="1" x14ac:dyDescent="0.3">
      <c r="A9" s="64" t="s">
        <v>7</v>
      </c>
      <c r="C9" s="64" t="s">
        <v>8</v>
      </c>
      <c r="D9" s="41"/>
      <c r="E9" s="73">
        <f>'Schedule 4'!E8</f>
        <v>41640</v>
      </c>
      <c r="F9" s="73"/>
      <c r="G9" s="73">
        <f>'Schedule 4'!G8</f>
        <v>41671</v>
      </c>
      <c r="H9" s="73">
        <f>'Schedule 4'!H8</f>
        <v>0</v>
      </c>
      <c r="I9" s="73">
        <f>'Schedule 4'!I8</f>
        <v>41699</v>
      </c>
      <c r="J9" s="73"/>
      <c r="K9" s="73">
        <f>'Schedule 4'!K8</f>
        <v>41730</v>
      </c>
      <c r="L9" s="73"/>
      <c r="M9" s="73">
        <f>'Schedule 4'!M8</f>
        <v>41760</v>
      </c>
      <c r="N9" s="73"/>
      <c r="O9" s="105">
        <f>'Schedule 4'!O8</f>
        <v>41791</v>
      </c>
      <c r="P9" s="73"/>
      <c r="Q9" s="73">
        <f>'Schedule 4'!Q8</f>
        <v>41821</v>
      </c>
      <c r="R9" s="73"/>
      <c r="S9" s="73">
        <f>'Schedule 4'!S8</f>
        <v>41852</v>
      </c>
      <c r="T9" s="73"/>
      <c r="U9" s="73">
        <f>'Schedule 4'!U8</f>
        <v>41883</v>
      </c>
      <c r="V9" s="73"/>
      <c r="W9" s="73">
        <f>'Schedule 4'!W8</f>
        <v>41913</v>
      </c>
      <c r="X9" s="73"/>
      <c r="Y9" s="73">
        <f>'Schedule 4'!Y8</f>
        <v>41944</v>
      </c>
      <c r="Z9" s="73"/>
      <c r="AA9" s="73">
        <f>'Schedule 4'!AA8</f>
        <v>41974</v>
      </c>
      <c r="AB9" s="73">
        <f>'Schedule 4'!AB8</f>
        <v>0</v>
      </c>
      <c r="AC9" s="74" t="str">
        <f>'Schedule 4'!AC8</f>
        <v>Total</v>
      </c>
      <c r="AD9" s="130"/>
      <c r="AE9" s="130"/>
    </row>
    <row r="10" spans="1:46" ht="15" customHeight="1" x14ac:dyDescent="0.2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6" ht="15" customHeight="1" x14ac:dyDescent="0.2">
      <c r="A11" s="77">
        <v>1</v>
      </c>
      <c r="C11" s="33" t="s">
        <v>45</v>
      </c>
      <c r="D11" s="77"/>
      <c r="E11" s="99">
        <v>-385416</v>
      </c>
      <c r="F11" s="99"/>
      <c r="G11" s="99">
        <v>-156229</v>
      </c>
      <c r="H11" s="99"/>
      <c r="I11" s="99">
        <v>-217688</v>
      </c>
      <c r="J11" s="65"/>
      <c r="K11" s="99">
        <v>-85493</v>
      </c>
      <c r="L11" s="99"/>
      <c r="M11" s="99">
        <v>-101287</v>
      </c>
      <c r="N11" s="99"/>
      <c r="O11" s="99">
        <v>-88054</v>
      </c>
      <c r="P11" s="65"/>
      <c r="Q11" s="101">
        <v>-82239</v>
      </c>
      <c r="R11" s="101"/>
      <c r="S11" s="101">
        <v>-61827</v>
      </c>
      <c r="T11" s="99"/>
      <c r="U11" s="99">
        <v>-70094</v>
      </c>
      <c r="V11" s="63"/>
      <c r="W11" s="99">
        <v>-87466</v>
      </c>
      <c r="X11" s="99"/>
      <c r="Y11" s="99">
        <v>-71707</v>
      </c>
      <c r="Z11" s="99"/>
      <c r="AA11" s="99">
        <v>-42883</v>
      </c>
      <c r="AB11" s="63"/>
      <c r="AC11" s="72">
        <f>SUM(E11:AA11)</f>
        <v>-1450383</v>
      </c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1"/>
      <c r="AP11" s="31"/>
      <c r="AQ11" s="31"/>
      <c r="AR11" s="31"/>
      <c r="AS11" s="31"/>
      <c r="AT11" s="31"/>
    </row>
    <row r="12" spans="1:46" ht="11.1" customHeight="1" x14ac:dyDescent="0.2">
      <c r="A12" s="77"/>
      <c r="C12" s="15"/>
      <c r="D12" s="77"/>
      <c r="E12" s="100"/>
      <c r="F12" s="100"/>
      <c r="G12" s="100"/>
      <c r="H12" s="100"/>
      <c r="I12" s="100"/>
      <c r="J12" s="94"/>
      <c r="K12" s="100"/>
      <c r="L12" s="100"/>
      <c r="M12" s="100"/>
      <c r="N12" s="100"/>
      <c r="O12" s="100"/>
      <c r="P12" s="94"/>
      <c r="Q12" s="100"/>
      <c r="R12" s="100"/>
      <c r="S12" s="100"/>
      <c r="T12" s="100"/>
      <c r="U12" s="100"/>
      <c r="V12" s="94"/>
      <c r="W12" s="100"/>
      <c r="X12" s="100"/>
      <c r="Y12" s="100"/>
      <c r="Z12" s="100"/>
      <c r="AA12" s="100"/>
      <c r="AB12" s="94"/>
      <c r="AC12" s="72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1"/>
      <c r="AP12" s="31"/>
      <c r="AQ12" s="31"/>
      <c r="AR12" s="31"/>
      <c r="AS12" s="31"/>
      <c r="AT12" s="31"/>
    </row>
    <row r="13" spans="1:46" ht="15" customHeight="1" x14ac:dyDescent="0.2">
      <c r="A13" s="77">
        <v>2</v>
      </c>
      <c r="C13" s="15" t="s">
        <v>46</v>
      </c>
      <c r="D13" s="77"/>
      <c r="E13" s="99">
        <f>814284-36835</f>
        <v>777449</v>
      </c>
      <c r="F13" s="99"/>
      <c r="G13" s="99">
        <v>28057</v>
      </c>
      <c r="H13" s="99"/>
      <c r="I13" s="99">
        <v>17665</v>
      </c>
      <c r="J13" s="65"/>
      <c r="K13" s="99">
        <v>-50975</v>
      </c>
      <c r="L13" s="99"/>
      <c r="M13" s="99">
        <v>-38509</v>
      </c>
      <c r="N13" s="99"/>
      <c r="O13" s="99">
        <v>6438</v>
      </c>
      <c r="P13" s="65"/>
      <c r="Q13" s="101">
        <v>-11748</v>
      </c>
      <c r="R13" s="101"/>
      <c r="S13" s="101">
        <v>-9491</v>
      </c>
      <c r="T13" s="99"/>
      <c r="U13" s="99">
        <v>-4661</v>
      </c>
      <c r="V13" s="63"/>
      <c r="W13" s="99">
        <v>-10470</v>
      </c>
      <c r="X13" s="99"/>
      <c r="Y13" s="99">
        <v>-5102</v>
      </c>
      <c r="Z13" s="99"/>
      <c r="AA13" s="99">
        <v>-5140</v>
      </c>
      <c r="AB13" s="63"/>
      <c r="AC13" s="72">
        <f>SUM(E13:AA13)</f>
        <v>693513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1"/>
      <c r="AP13" s="31"/>
      <c r="AQ13" s="31"/>
      <c r="AR13" s="31"/>
      <c r="AS13" s="31"/>
      <c r="AT13" s="31"/>
    </row>
    <row r="14" spans="1:46" ht="11.1" customHeight="1" x14ac:dyDescent="0.2">
      <c r="A14" s="77"/>
      <c r="C14" s="15"/>
      <c r="D14" s="77"/>
      <c r="E14" s="100"/>
      <c r="F14" s="100"/>
      <c r="G14" s="100"/>
      <c r="H14" s="100"/>
      <c r="I14" s="100"/>
      <c r="J14" s="94"/>
      <c r="K14" s="100"/>
      <c r="L14" s="100"/>
      <c r="M14" s="100"/>
      <c r="N14" s="100"/>
      <c r="O14" s="100"/>
      <c r="P14" s="94"/>
      <c r="Q14" s="100"/>
      <c r="R14" s="100"/>
      <c r="S14" s="100"/>
      <c r="T14" s="100"/>
      <c r="U14" s="100"/>
      <c r="V14" s="94"/>
      <c r="W14" s="100"/>
      <c r="X14" s="100"/>
      <c r="Y14" s="100"/>
      <c r="Z14" s="100"/>
      <c r="AA14" s="100"/>
      <c r="AB14" s="94"/>
      <c r="AC14" s="72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1"/>
      <c r="AP14" s="31"/>
      <c r="AQ14" s="31"/>
      <c r="AR14" s="31"/>
      <c r="AS14" s="31"/>
      <c r="AT14" s="31"/>
    </row>
    <row r="15" spans="1:46" ht="15" customHeight="1" x14ac:dyDescent="0.2">
      <c r="A15" s="77">
        <v>3</v>
      </c>
      <c r="C15" s="15" t="s">
        <v>47</v>
      </c>
      <c r="D15" s="77"/>
      <c r="E15" s="99">
        <v>-314</v>
      </c>
      <c r="F15" s="99"/>
      <c r="G15" s="99">
        <v>0</v>
      </c>
      <c r="H15" s="99"/>
      <c r="I15" s="99">
        <v>0</v>
      </c>
      <c r="J15" s="65"/>
      <c r="K15" s="99">
        <v>0</v>
      </c>
      <c r="L15" s="99"/>
      <c r="M15" s="99">
        <v>-253</v>
      </c>
      <c r="N15" s="99"/>
      <c r="O15" s="99">
        <v>0</v>
      </c>
      <c r="P15" s="65"/>
      <c r="Q15" s="101">
        <v>-20</v>
      </c>
      <c r="R15" s="101"/>
      <c r="S15" s="101">
        <v>0</v>
      </c>
      <c r="T15" s="99"/>
      <c r="U15" s="99">
        <v>0</v>
      </c>
      <c r="V15" s="63"/>
      <c r="W15" s="99">
        <v>0</v>
      </c>
      <c r="X15" s="99"/>
      <c r="Y15" s="99">
        <v>0</v>
      </c>
      <c r="Z15" s="99"/>
      <c r="AA15" s="99">
        <v>0</v>
      </c>
      <c r="AB15" s="63"/>
      <c r="AC15" s="72">
        <f>SUM(E15:AA15)</f>
        <v>-587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1"/>
      <c r="AP15" s="31"/>
      <c r="AQ15" s="31"/>
      <c r="AR15" s="31"/>
      <c r="AS15" s="31"/>
      <c r="AT15" s="31"/>
    </row>
    <row r="16" spans="1:46" ht="11.1" customHeight="1" x14ac:dyDescent="0.2">
      <c r="A16" s="77"/>
      <c r="C16" s="15"/>
      <c r="D16" s="77"/>
      <c r="E16" s="100"/>
      <c r="F16" s="100"/>
      <c r="G16" s="100"/>
      <c r="H16" s="100"/>
      <c r="I16" s="100"/>
      <c r="J16" s="94"/>
      <c r="K16" s="100"/>
      <c r="L16" s="100"/>
      <c r="M16" s="100"/>
      <c r="N16" s="100"/>
      <c r="O16" s="100"/>
      <c r="P16" s="94"/>
      <c r="Q16" s="100"/>
      <c r="R16" s="100"/>
      <c r="S16" s="100"/>
      <c r="T16" s="100"/>
      <c r="U16" s="100"/>
      <c r="V16" s="94"/>
      <c r="W16" s="100"/>
      <c r="X16" s="100"/>
      <c r="Y16" s="100"/>
      <c r="Z16" s="100"/>
      <c r="AA16" s="100"/>
      <c r="AB16" s="94"/>
      <c r="AC16" s="72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1"/>
      <c r="AP16" s="31"/>
      <c r="AQ16" s="31"/>
      <c r="AR16" s="31"/>
      <c r="AS16" s="31"/>
      <c r="AT16" s="31"/>
    </row>
    <row r="17" spans="1:46" ht="15" customHeight="1" x14ac:dyDescent="0.2">
      <c r="A17" s="77">
        <v>4</v>
      </c>
      <c r="C17" s="88" t="s">
        <v>48</v>
      </c>
      <c r="D17" s="77"/>
      <c r="E17" s="99">
        <v>-207497</v>
      </c>
      <c r="F17" s="99"/>
      <c r="G17" s="99">
        <v>-1092</v>
      </c>
      <c r="H17" s="99"/>
      <c r="I17" s="99">
        <v>-264</v>
      </c>
      <c r="J17" s="65"/>
      <c r="K17" s="99">
        <v>-7</v>
      </c>
      <c r="L17" s="99"/>
      <c r="M17" s="99">
        <v>-46</v>
      </c>
      <c r="N17" s="99"/>
      <c r="O17" s="99">
        <v>-975</v>
      </c>
      <c r="P17" s="65"/>
      <c r="Q17" s="101">
        <v>-55</v>
      </c>
      <c r="R17" s="101"/>
      <c r="S17" s="101">
        <v>-8</v>
      </c>
      <c r="T17" s="99"/>
      <c r="U17" s="99">
        <v>-13</v>
      </c>
      <c r="V17" s="63"/>
      <c r="W17" s="99">
        <v>0</v>
      </c>
      <c r="X17" s="99"/>
      <c r="Y17" s="99">
        <v>-3</v>
      </c>
      <c r="Z17" s="99"/>
      <c r="AA17" s="99">
        <v>0</v>
      </c>
      <c r="AB17" s="63"/>
      <c r="AC17" s="72">
        <f>SUM(E17:AA17)</f>
        <v>-209960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1"/>
      <c r="AP17" s="31"/>
      <c r="AQ17" s="31"/>
      <c r="AR17" s="31"/>
      <c r="AS17" s="31"/>
      <c r="AT17" s="31"/>
    </row>
    <row r="18" spans="1:46" ht="11.1" customHeight="1" x14ac:dyDescent="0.2">
      <c r="A18" s="77"/>
      <c r="C18" s="15"/>
      <c r="D18" s="77"/>
      <c r="E18" s="101"/>
      <c r="F18" s="101"/>
      <c r="G18" s="101"/>
      <c r="H18" s="101"/>
      <c r="I18" s="101"/>
      <c r="J18" s="69"/>
      <c r="K18" s="101"/>
      <c r="L18" s="101"/>
      <c r="M18" s="101"/>
      <c r="N18" s="101"/>
      <c r="O18" s="101"/>
      <c r="P18" s="69"/>
      <c r="Q18" s="101"/>
      <c r="R18" s="101"/>
      <c r="S18" s="101"/>
      <c r="T18" s="101"/>
      <c r="U18" s="101"/>
      <c r="V18" s="94"/>
      <c r="W18" s="101"/>
      <c r="X18" s="101"/>
      <c r="Y18" s="101"/>
      <c r="Z18" s="101"/>
      <c r="AA18" s="101"/>
      <c r="AB18" s="94"/>
      <c r="AC18" s="72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1"/>
      <c r="AP18" s="31"/>
      <c r="AQ18" s="31"/>
      <c r="AR18" s="31"/>
      <c r="AS18" s="31"/>
      <c r="AT18" s="31"/>
    </row>
    <row r="19" spans="1:46" ht="13.5" customHeight="1" x14ac:dyDescent="0.2">
      <c r="A19" s="77">
        <v>5</v>
      </c>
      <c r="C19" s="33" t="s">
        <v>49</v>
      </c>
      <c r="D19" s="77"/>
      <c r="E19" s="101">
        <v>375692</v>
      </c>
      <c r="F19" s="101"/>
      <c r="G19" s="101">
        <v>1933</v>
      </c>
      <c r="H19" s="101"/>
      <c r="I19" s="101">
        <v>3137</v>
      </c>
      <c r="J19" s="69"/>
      <c r="K19" s="101">
        <v>15</v>
      </c>
      <c r="L19" s="101"/>
      <c r="M19" s="101">
        <v>298</v>
      </c>
      <c r="N19" s="101"/>
      <c r="O19" s="101">
        <v>1025</v>
      </c>
      <c r="P19" s="69"/>
      <c r="Q19" s="101">
        <v>384</v>
      </c>
      <c r="R19" s="101"/>
      <c r="S19" s="101">
        <v>53</v>
      </c>
      <c r="T19" s="101"/>
      <c r="U19" s="101">
        <v>112</v>
      </c>
      <c r="V19" s="94"/>
      <c r="W19" s="101">
        <v>0</v>
      </c>
      <c r="X19" s="101"/>
      <c r="Y19" s="101">
        <v>34</v>
      </c>
      <c r="Z19" s="101"/>
      <c r="AA19" s="101">
        <v>0</v>
      </c>
      <c r="AB19" s="94"/>
      <c r="AC19" s="72">
        <f>SUM(E19:AA19)</f>
        <v>382683</v>
      </c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1"/>
      <c r="AP19" s="31"/>
      <c r="AQ19" s="31"/>
      <c r="AR19" s="31"/>
      <c r="AS19" s="31"/>
      <c r="AT19" s="31"/>
    </row>
    <row r="20" spans="1:46" ht="11.1" customHeight="1" x14ac:dyDescent="0.2">
      <c r="A20" s="56"/>
      <c r="C20" s="15"/>
      <c r="D20" s="77"/>
      <c r="E20" s="101"/>
      <c r="F20" s="101"/>
      <c r="G20" s="101"/>
      <c r="H20" s="101"/>
      <c r="I20" s="101"/>
      <c r="J20" s="69"/>
      <c r="K20" s="101"/>
      <c r="L20" s="101"/>
      <c r="M20" s="101"/>
      <c r="N20" s="101"/>
      <c r="O20" s="101"/>
      <c r="P20" s="69"/>
      <c r="Q20" s="101"/>
      <c r="R20" s="101"/>
      <c r="S20" s="101"/>
      <c r="T20" s="101"/>
      <c r="U20" s="101"/>
      <c r="V20" s="94"/>
      <c r="W20" s="101"/>
      <c r="X20" s="101"/>
      <c r="Y20" s="101"/>
      <c r="Z20" s="101"/>
      <c r="AA20" s="101"/>
      <c r="AB20" s="94"/>
      <c r="AC20" s="72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1"/>
      <c r="AP20" s="31"/>
      <c r="AQ20" s="31"/>
      <c r="AR20" s="31"/>
      <c r="AS20" s="31"/>
      <c r="AT20" s="31"/>
    </row>
    <row r="21" spans="1:46" ht="13.5" customHeight="1" x14ac:dyDescent="0.2">
      <c r="A21" s="77">
        <v>6</v>
      </c>
      <c r="C21" s="15" t="s">
        <v>50</v>
      </c>
      <c r="D21" s="77"/>
      <c r="E21" s="101">
        <v>73534</v>
      </c>
      <c r="F21" s="101"/>
      <c r="G21" s="101">
        <v>73684</v>
      </c>
      <c r="H21" s="101"/>
      <c r="I21" s="101">
        <v>73790</v>
      </c>
      <c r="J21" s="69"/>
      <c r="K21" s="101">
        <v>73506</v>
      </c>
      <c r="L21" s="101"/>
      <c r="M21" s="101">
        <v>71333</v>
      </c>
      <c r="N21" s="101"/>
      <c r="O21" s="101">
        <v>72436</v>
      </c>
      <c r="P21" s="69"/>
      <c r="Q21" s="101">
        <v>72811</v>
      </c>
      <c r="R21" s="101"/>
      <c r="S21" s="101">
        <v>72682</v>
      </c>
      <c r="T21" s="101"/>
      <c r="U21" s="101">
        <v>72745</v>
      </c>
      <c r="V21" s="94"/>
      <c r="W21" s="101">
        <v>72755</v>
      </c>
      <c r="X21" s="101"/>
      <c r="Y21" s="101">
        <v>72802</v>
      </c>
      <c r="Z21" s="101"/>
      <c r="AA21" s="101">
        <v>0</v>
      </c>
      <c r="AB21" s="94"/>
      <c r="AC21" s="72">
        <f>SUM(E21:AA21)</f>
        <v>802078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1"/>
      <c r="AP21" s="31"/>
      <c r="AQ21" s="31"/>
      <c r="AR21" s="31"/>
      <c r="AS21" s="31"/>
      <c r="AT21" s="31"/>
    </row>
    <row r="22" spans="1:46" ht="11.1" customHeight="1" x14ac:dyDescent="0.2">
      <c r="A22" s="56"/>
      <c r="C22" s="15"/>
      <c r="D22" s="77"/>
      <c r="E22" s="101"/>
      <c r="F22" s="101"/>
      <c r="G22" s="101"/>
      <c r="H22" s="101"/>
      <c r="I22" s="101"/>
      <c r="J22" s="69"/>
      <c r="K22" s="101"/>
      <c r="L22" s="101"/>
      <c r="M22" s="101"/>
      <c r="N22" s="101"/>
      <c r="O22" s="101"/>
      <c r="P22" s="69"/>
      <c r="Q22" s="101"/>
      <c r="R22" s="101"/>
      <c r="S22" s="101"/>
      <c r="T22" s="101"/>
      <c r="U22" s="101"/>
      <c r="V22" s="94"/>
      <c r="W22" s="101"/>
      <c r="X22" s="101"/>
      <c r="Y22" s="101"/>
      <c r="Z22" s="101"/>
      <c r="AA22" s="101"/>
      <c r="AB22" s="94"/>
      <c r="AC22" s="72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1"/>
      <c r="AP22" s="31"/>
      <c r="AQ22" s="31"/>
      <c r="AR22" s="31"/>
      <c r="AS22" s="31"/>
      <c r="AT22" s="31"/>
    </row>
    <row r="23" spans="1:46" ht="12.75" customHeight="1" x14ac:dyDescent="0.2">
      <c r="A23" s="56">
        <v>7</v>
      </c>
      <c r="C23" s="15" t="s">
        <v>57</v>
      </c>
      <c r="D23" s="77"/>
      <c r="E23" s="101">
        <v>-346</v>
      </c>
      <c r="F23" s="101"/>
      <c r="G23" s="101">
        <v>-11674</v>
      </c>
      <c r="H23" s="101"/>
      <c r="I23" s="101">
        <v>-13241</v>
      </c>
      <c r="J23" s="69"/>
      <c r="K23" s="101">
        <v>-1676</v>
      </c>
      <c r="L23" s="101"/>
      <c r="M23" s="101">
        <v>-2624</v>
      </c>
      <c r="N23" s="101"/>
      <c r="O23" s="101">
        <v>-286</v>
      </c>
      <c r="P23" s="69"/>
      <c r="Q23" s="101">
        <v>-1101</v>
      </c>
      <c r="R23" s="101"/>
      <c r="S23" s="101">
        <v>-3258</v>
      </c>
      <c r="T23" s="101"/>
      <c r="U23" s="101">
        <v>-624</v>
      </c>
      <c r="V23" s="94"/>
      <c r="W23" s="101">
        <v>-1066</v>
      </c>
      <c r="X23" s="101"/>
      <c r="Y23" s="101">
        <v>-490</v>
      </c>
      <c r="Z23" s="101"/>
      <c r="AA23" s="101">
        <v>0</v>
      </c>
      <c r="AB23" s="94"/>
      <c r="AC23" s="72">
        <f>SUM(E23:AA23)</f>
        <v>-36386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1"/>
      <c r="AP23" s="31"/>
      <c r="AQ23" s="31"/>
      <c r="AR23" s="31"/>
      <c r="AS23" s="31"/>
      <c r="AT23" s="31"/>
    </row>
    <row r="24" spans="1:46" ht="11.1" customHeight="1" x14ac:dyDescent="0.2">
      <c r="A24" s="56"/>
      <c r="C24" s="15"/>
      <c r="D24" s="77"/>
      <c r="E24" s="101"/>
      <c r="F24" s="101"/>
      <c r="G24" s="101"/>
      <c r="H24" s="101"/>
      <c r="I24" s="101"/>
      <c r="J24" s="69"/>
      <c r="K24" s="101"/>
      <c r="L24" s="101"/>
      <c r="M24" s="101"/>
      <c r="N24" s="101"/>
      <c r="O24" s="101"/>
      <c r="P24" s="69"/>
      <c r="Q24" s="101"/>
      <c r="R24" s="101"/>
      <c r="S24" s="101"/>
      <c r="T24" s="101"/>
      <c r="U24" s="101"/>
      <c r="V24" s="94"/>
      <c r="W24" s="101"/>
      <c r="X24" s="101"/>
      <c r="Y24" s="101"/>
      <c r="Z24" s="101"/>
      <c r="AA24" s="101"/>
      <c r="AB24" s="94"/>
      <c r="AC24" s="72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1"/>
      <c r="AP24" s="31"/>
      <c r="AQ24" s="31"/>
      <c r="AR24" s="31"/>
      <c r="AS24" s="31"/>
      <c r="AT24" s="31"/>
    </row>
    <row r="25" spans="1:46" ht="15" customHeight="1" x14ac:dyDescent="0.2">
      <c r="A25" s="56">
        <v>8</v>
      </c>
      <c r="C25" s="33" t="s">
        <v>62</v>
      </c>
      <c r="D25" s="77"/>
      <c r="E25" s="101">
        <v>-2399</v>
      </c>
      <c r="F25" s="101"/>
      <c r="G25" s="101">
        <v>-8936</v>
      </c>
      <c r="H25" s="101"/>
      <c r="I25" s="101">
        <v>-17641</v>
      </c>
      <c r="J25" s="69"/>
      <c r="K25" s="101">
        <v>-9679</v>
      </c>
      <c r="L25" s="101"/>
      <c r="M25" s="101">
        <v>-2342</v>
      </c>
      <c r="N25" s="101"/>
      <c r="O25" s="101">
        <v>-1593</v>
      </c>
      <c r="P25" s="69"/>
      <c r="Q25" s="101">
        <v>-2900</v>
      </c>
      <c r="R25" s="101"/>
      <c r="S25" s="101">
        <v>-1938</v>
      </c>
      <c r="T25" s="101"/>
      <c r="U25" s="101">
        <v>-1640</v>
      </c>
      <c r="V25" s="94"/>
      <c r="W25" s="101">
        <v>-4797</v>
      </c>
      <c r="X25" s="101"/>
      <c r="Y25" s="101">
        <v>-1082</v>
      </c>
      <c r="Z25" s="101"/>
      <c r="AA25" s="101">
        <v>0</v>
      </c>
      <c r="AB25" s="94"/>
      <c r="AC25" s="72">
        <f>SUM(E25:AA25)</f>
        <v>-54947</v>
      </c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1"/>
      <c r="AP25" s="31"/>
      <c r="AQ25" s="31"/>
      <c r="AR25" s="31"/>
      <c r="AS25" s="31"/>
      <c r="AT25" s="31"/>
    </row>
    <row r="26" spans="1:46" ht="11.1" customHeight="1" x14ac:dyDescent="0.2">
      <c r="A26" s="56"/>
      <c r="C26" s="15"/>
      <c r="D26" s="77"/>
      <c r="E26" s="101"/>
      <c r="F26" s="101"/>
      <c r="G26" s="101"/>
      <c r="H26" s="101"/>
      <c r="I26" s="101"/>
      <c r="J26" s="69"/>
      <c r="K26" s="101"/>
      <c r="L26" s="101"/>
      <c r="M26" s="101"/>
      <c r="N26" s="101"/>
      <c r="O26" s="101"/>
      <c r="P26" s="69"/>
      <c r="Q26" s="101"/>
      <c r="R26" s="101"/>
      <c r="S26" s="101"/>
      <c r="T26" s="101"/>
      <c r="U26" s="101"/>
      <c r="V26" s="94"/>
      <c r="W26" s="101"/>
      <c r="X26" s="101"/>
      <c r="Y26" s="101"/>
      <c r="Z26" s="101"/>
      <c r="AA26" s="101"/>
      <c r="AB26" s="94"/>
      <c r="AC26" s="72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1"/>
      <c r="AP26" s="31"/>
      <c r="AQ26" s="31"/>
      <c r="AR26" s="31"/>
      <c r="AS26" s="31"/>
      <c r="AT26" s="31"/>
    </row>
    <row r="27" spans="1:46" ht="15" customHeight="1" x14ac:dyDescent="0.2">
      <c r="A27" s="77">
        <v>9</v>
      </c>
      <c r="C27" s="15" t="s">
        <v>51</v>
      </c>
      <c r="D27" s="77"/>
      <c r="E27" s="99">
        <v>-1005</v>
      </c>
      <c r="F27" s="99"/>
      <c r="G27" s="99">
        <v>0</v>
      </c>
      <c r="H27" s="99"/>
      <c r="I27" s="99">
        <v>-456</v>
      </c>
      <c r="J27" s="69"/>
      <c r="K27" s="99">
        <v>-298</v>
      </c>
      <c r="L27" s="99"/>
      <c r="M27" s="99">
        <v>0</v>
      </c>
      <c r="N27" s="99"/>
      <c r="O27" s="99">
        <v>-3026</v>
      </c>
      <c r="P27" s="94"/>
      <c r="Q27" s="101">
        <v>0</v>
      </c>
      <c r="R27" s="99"/>
      <c r="S27" s="101">
        <v>0</v>
      </c>
      <c r="T27" s="99"/>
      <c r="U27" s="101">
        <v>0</v>
      </c>
      <c r="V27" s="94"/>
      <c r="W27" s="99">
        <v>0</v>
      </c>
      <c r="X27" s="99"/>
      <c r="Y27" s="99">
        <v>0</v>
      </c>
      <c r="Z27" s="99"/>
      <c r="AA27" s="101">
        <v>0</v>
      </c>
      <c r="AB27" s="94"/>
      <c r="AC27" s="72">
        <f>SUM(E27:AA27)</f>
        <v>-4785</v>
      </c>
      <c r="AD27" s="49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1"/>
      <c r="AP27" s="31"/>
      <c r="AQ27" s="31"/>
      <c r="AR27" s="31"/>
      <c r="AS27" s="31"/>
      <c r="AT27" s="31"/>
    </row>
    <row r="28" spans="1:46" ht="11.1" customHeight="1" x14ac:dyDescent="0.2">
      <c r="A28" s="56"/>
      <c r="C28" s="15"/>
      <c r="D28" s="77"/>
      <c r="E28" s="107"/>
      <c r="F28" s="107"/>
      <c r="G28" s="107"/>
      <c r="H28" s="107"/>
      <c r="I28" s="107"/>
      <c r="J28" s="69"/>
      <c r="K28" s="107"/>
      <c r="L28" s="107"/>
      <c r="M28" s="107"/>
      <c r="N28" s="107"/>
      <c r="O28" s="107"/>
      <c r="P28" s="69"/>
      <c r="Q28" s="107"/>
      <c r="R28" s="107"/>
      <c r="S28" s="107"/>
      <c r="T28" s="107"/>
      <c r="U28" s="107"/>
      <c r="V28" s="94"/>
      <c r="W28" s="107"/>
      <c r="X28" s="107"/>
      <c r="Y28" s="107"/>
      <c r="Z28" s="107"/>
      <c r="AA28" s="107"/>
      <c r="AB28" s="94"/>
      <c r="AC28" s="72"/>
      <c r="AD28" s="49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1"/>
      <c r="AP28" s="31"/>
      <c r="AQ28" s="31"/>
      <c r="AR28" s="31"/>
      <c r="AS28" s="31"/>
      <c r="AT28" s="31"/>
    </row>
    <row r="29" spans="1:46" ht="15" customHeight="1" x14ac:dyDescent="0.2">
      <c r="A29" s="77">
        <v>10</v>
      </c>
      <c r="C29" s="92" t="s">
        <v>56</v>
      </c>
      <c r="D29" s="56"/>
      <c r="E29" s="99">
        <v>1409882</v>
      </c>
      <c r="F29" s="99"/>
      <c r="G29" s="99">
        <v>14300</v>
      </c>
      <c r="H29" s="99"/>
      <c r="I29" s="99">
        <f>74417+8945</f>
        <v>83362</v>
      </c>
      <c r="J29" s="94"/>
      <c r="K29" s="99">
        <v>0</v>
      </c>
      <c r="L29" s="99"/>
      <c r="M29" s="99">
        <v>0</v>
      </c>
      <c r="N29" s="99"/>
      <c r="O29" s="99">
        <v>0</v>
      </c>
      <c r="P29" s="94"/>
      <c r="Q29" s="101">
        <v>1150</v>
      </c>
      <c r="R29" s="99"/>
      <c r="S29" s="101">
        <v>200</v>
      </c>
      <c r="T29" s="99"/>
      <c r="U29" s="101">
        <v>535</v>
      </c>
      <c r="V29" s="94"/>
      <c r="W29" s="99">
        <f>2524+493</f>
        <v>3017</v>
      </c>
      <c r="X29" s="99"/>
      <c r="Y29" s="99">
        <f>5899+24</f>
        <v>5923</v>
      </c>
      <c r="Z29" s="99"/>
      <c r="AA29" s="101">
        <v>0</v>
      </c>
      <c r="AB29" s="94"/>
      <c r="AC29" s="72">
        <f>SUM(E29:AA29)</f>
        <v>1518369</v>
      </c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1"/>
      <c r="AP29" s="31"/>
      <c r="AQ29" s="31"/>
      <c r="AR29" s="31"/>
      <c r="AS29" s="31"/>
      <c r="AT29" s="31"/>
    </row>
    <row r="30" spans="1:46" ht="11.1" customHeight="1" x14ac:dyDescent="0.2">
      <c r="A30" s="77"/>
      <c r="D30" s="56"/>
      <c r="E30" s="100"/>
      <c r="F30" s="100"/>
      <c r="G30" s="100"/>
      <c r="H30" s="100"/>
      <c r="I30" s="100"/>
      <c r="J30" s="94"/>
      <c r="K30" s="100"/>
      <c r="L30" s="100"/>
      <c r="M30" s="100"/>
      <c r="N30" s="100"/>
      <c r="O30" s="100"/>
      <c r="P30" s="94"/>
      <c r="Q30" s="100"/>
      <c r="R30" s="100"/>
      <c r="S30" s="100"/>
      <c r="T30" s="100"/>
      <c r="U30" s="100"/>
      <c r="V30" s="94"/>
      <c r="W30" s="100"/>
      <c r="X30" s="100"/>
      <c r="Y30" s="100"/>
      <c r="Z30" s="100"/>
      <c r="AA30" s="100"/>
      <c r="AB30" s="94"/>
      <c r="AC30" s="72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1"/>
      <c r="AP30" s="31"/>
      <c r="AQ30" s="31"/>
      <c r="AR30" s="31"/>
      <c r="AS30" s="31"/>
      <c r="AT30" s="31"/>
    </row>
    <row r="31" spans="1:46" s="15" customFormat="1" ht="15" customHeight="1" x14ac:dyDescent="0.2">
      <c r="A31" s="77">
        <v>11</v>
      </c>
      <c r="C31" s="15" t="s">
        <v>52</v>
      </c>
      <c r="D31" s="77"/>
      <c r="E31" s="99">
        <v>0</v>
      </c>
      <c r="F31" s="99"/>
      <c r="G31" s="99">
        <v>0</v>
      </c>
      <c r="H31" s="99"/>
      <c r="I31" s="99">
        <v>0</v>
      </c>
      <c r="J31" s="65"/>
      <c r="K31" s="99">
        <v>0</v>
      </c>
      <c r="L31" s="99"/>
      <c r="M31" s="99">
        <v>0</v>
      </c>
      <c r="N31" s="99"/>
      <c r="O31" s="99">
        <v>0</v>
      </c>
      <c r="P31" s="65"/>
      <c r="Q31" s="101">
        <v>0</v>
      </c>
      <c r="R31" s="99"/>
      <c r="S31" s="101">
        <v>0</v>
      </c>
      <c r="T31" s="99"/>
      <c r="U31" s="101">
        <v>0</v>
      </c>
      <c r="V31" s="63"/>
      <c r="W31" s="99">
        <v>0</v>
      </c>
      <c r="X31" s="99"/>
      <c r="Y31" s="99">
        <v>0</v>
      </c>
      <c r="Z31" s="99"/>
      <c r="AA31" s="101">
        <v>0</v>
      </c>
      <c r="AB31" s="63"/>
      <c r="AC31" s="72">
        <f>SUM(E31:AA31)</f>
        <v>0</v>
      </c>
      <c r="AD31" s="37"/>
      <c r="AE31" s="38"/>
      <c r="AF31" s="38"/>
      <c r="AG31" s="37"/>
      <c r="AH31" s="37"/>
      <c r="AI31" s="37"/>
      <c r="AJ31" s="37"/>
      <c r="AK31" s="37"/>
      <c r="AL31" s="37"/>
      <c r="AM31" s="37"/>
      <c r="AN31" s="37"/>
      <c r="AO31" s="26"/>
      <c r="AP31" s="26"/>
      <c r="AQ31" s="26"/>
      <c r="AR31" s="26"/>
      <c r="AS31" s="26"/>
      <c r="AT31" s="26"/>
    </row>
    <row r="32" spans="1:46" ht="11.1" customHeight="1" x14ac:dyDescent="0.2">
      <c r="A32" s="56"/>
      <c r="C32" s="15"/>
      <c r="D32" s="77"/>
      <c r="E32" s="100"/>
      <c r="F32" s="100"/>
      <c r="G32" s="100"/>
      <c r="H32" s="100"/>
      <c r="I32" s="100"/>
      <c r="J32" s="94"/>
      <c r="K32" s="100"/>
      <c r="L32" s="100"/>
      <c r="M32" s="100"/>
      <c r="N32" s="100"/>
      <c r="O32" s="100"/>
      <c r="P32" s="94"/>
      <c r="Q32" s="100"/>
      <c r="R32" s="100"/>
      <c r="S32" s="100"/>
      <c r="T32" s="100"/>
      <c r="U32" s="100"/>
      <c r="V32" s="94"/>
      <c r="W32" s="100"/>
      <c r="X32" s="100"/>
      <c r="Y32" s="100"/>
      <c r="Z32" s="100"/>
      <c r="AA32" s="100"/>
      <c r="AB32" s="94"/>
      <c r="AC32" s="72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1"/>
      <c r="AP32" s="31"/>
      <c r="AQ32" s="31"/>
      <c r="AR32" s="31"/>
      <c r="AS32" s="31"/>
      <c r="AT32" s="31"/>
    </row>
    <row r="33" spans="1:46" ht="15" customHeight="1" x14ac:dyDescent="0.2">
      <c r="A33" s="77">
        <v>12</v>
      </c>
      <c r="C33" s="88" t="s">
        <v>58</v>
      </c>
      <c r="D33" s="77"/>
      <c r="E33" s="99">
        <v>-390</v>
      </c>
      <c r="F33" s="99"/>
      <c r="G33" s="99">
        <v>0</v>
      </c>
      <c r="H33" s="99"/>
      <c r="I33" s="99">
        <v>0</v>
      </c>
      <c r="J33" s="65"/>
      <c r="K33" s="99">
        <v>0</v>
      </c>
      <c r="L33" s="99"/>
      <c r="M33" s="99">
        <v>0</v>
      </c>
      <c r="N33" s="99"/>
      <c r="O33" s="99">
        <v>0</v>
      </c>
      <c r="P33" s="65"/>
      <c r="Q33" s="101">
        <v>0</v>
      </c>
      <c r="R33" s="99"/>
      <c r="S33" s="101">
        <v>0</v>
      </c>
      <c r="T33" s="99"/>
      <c r="U33" s="101">
        <v>0</v>
      </c>
      <c r="V33" s="63"/>
      <c r="W33" s="99">
        <v>0</v>
      </c>
      <c r="X33" s="99"/>
      <c r="Y33" s="99">
        <v>0</v>
      </c>
      <c r="Z33" s="99"/>
      <c r="AA33" s="101">
        <v>0</v>
      </c>
      <c r="AB33" s="63"/>
      <c r="AC33" s="72">
        <f>SUM(E33:AA33)</f>
        <v>-390</v>
      </c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1"/>
      <c r="AP33" s="31"/>
      <c r="AQ33" s="31"/>
      <c r="AR33" s="31"/>
      <c r="AS33" s="31"/>
      <c r="AT33" s="31"/>
    </row>
    <row r="34" spans="1:46" ht="15" customHeight="1" x14ac:dyDescent="0.2">
      <c r="A34" s="77"/>
      <c r="C34" s="88"/>
      <c r="D34" s="77"/>
      <c r="E34" s="99"/>
      <c r="F34" s="99"/>
      <c r="G34" s="99"/>
      <c r="H34" s="99"/>
      <c r="I34" s="99"/>
      <c r="J34" s="65"/>
      <c r="K34" s="99"/>
      <c r="L34" s="99"/>
      <c r="M34" s="99"/>
      <c r="N34" s="99"/>
      <c r="O34" s="99"/>
      <c r="P34" s="65"/>
      <c r="Q34" s="99"/>
      <c r="R34" s="99"/>
      <c r="S34" s="99"/>
      <c r="T34" s="99"/>
      <c r="U34" s="99"/>
      <c r="V34" s="63"/>
      <c r="W34" s="99"/>
      <c r="X34" s="99"/>
      <c r="Y34" s="99"/>
      <c r="Z34" s="99"/>
      <c r="AA34" s="99"/>
      <c r="AB34" s="63"/>
      <c r="AC34" s="72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1"/>
      <c r="AP34" s="31"/>
      <c r="AQ34" s="31"/>
      <c r="AR34" s="31"/>
      <c r="AS34" s="31"/>
      <c r="AT34" s="31"/>
    </row>
    <row r="35" spans="1:46" ht="15" customHeight="1" x14ac:dyDescent="0.2">
      <c r="A35" s="77">
        <v>13</v>
      </c>
      <c r="C35" s="88" t="s">
        <v>60</v>
      </c>
      <c r="D35" s="77"/>
      <c r="E35" s="99">
        <v>3135</v>
      </c>
      <c r="F35" s="99"/>
      <c r="G35" s="99">
        <v>3880</v>
      </c>
      <c r="H35" s="99"/>
      <c r="I35" s="99">
        <v>4413</v>
      </c>
      <c r="J35" s="65"/>
      <c r="K35" s="99">
        <v>2993</v>
      </c>
      <c r="L35" s="99"/>
      <c r="M35" s="99">
        <v>2270</v>
      </c>
      <c r="N35" s="99"/>
      <c r="O35" s="99">
        <v>2638</v>
      </c>
      <c r="P35" s="65"/>
      <c r="Q35" s="101">
        <v>2533</v>
      </c>
      <c r="R35" s="101"/>
      <c r="S35" s="101">
        <v>1889</v>
      </c>
      <c r="T35" s="99"/>
      <c r="U35" s="99">
        <v>2320</v>
      </c>
      <c r="V35" s="63"/>
      <c r="W35" s="99">
        <v>2250</v>
      </c>
      <c r="X35" s="99"/>
      <c r="Y35" s="99">
        <v>2484</v>
      </c>
      <c r="Z35" s="99"/>
      <c r="AA35" s="99">
        <v>-75890</v>
      </c>
      <c r="AB35" s="63"/>
      <c r="AC35" s="72">
        <f>SUM(E35:AA35)</f>
        <v>-45085</v>
      </c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1"/>
      <c r="AP35" s="31"/>
      <c r="AQ35" s="31"/>
      <c r="AR35" s="31"/>
      <c r="AS35" s="31"/>
      <c r="AT35" s="31"/>
    </row>
    <row r="36" spans="1:46" ht="15" customHeight="1" x14ac:dyDescent="0.2">
      <c r="A36" s="77"/>
      <c r="C36" s="88"/>
      <c r="D36" s="77"/>
      <c r="E36" s="99"/>
      <c r="F36" s="99"/>
      <c r="G36" s="99"/>
      <c r="H36" s="99"/>
      <c r="I36" s="99"/>
      <c r="J36" s="65"/>
      <c r="K36" s="99"/>
      <c r="L36" s="99"/>
      <c r="M36" s="99"/>
      <c r="N36" s="99"/>
      <c r="O36" s="99"/>
      <c r="P36" s="65"/>
      <c r="Q36" s="99"/>
      <c r="R36" s="99"/>
      <c r="S36" s="99"/>
      <c r="T36" s="99"/>
      <c r="U36" s="99"/>
      <c r="V36" s="63"/>
      <c r="W36" s="99"/>
      <c r="X36" s="99"/>
      <c r="Y36" s="99"/>
      <c r="Z36" s="99"/>
      <c r="AA36" s="99"/>
      <c r="AB36" s="63"/>
      <c r="AC36" s="72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1"/>
      <c r="AP36" s="31"/>
      <c r="AQ36" s="31"/>
      <c r="AR36" s="31"/>
      <c r="AS36" s="31"/>
      <c r="AT36" s="31"/>
    </row>
    <row r="37" spans="1:46" ht="15" customHeight="1" x14ac:dyDescent="0.2">
      <c r="A37" s="56">
        <v>14</v>
      </c>
      <c r="C37" s="97" t="s">
        <v>59</v>
      </c>
      <c r="D37" s="77"/>
      <c r="E37" s="153">
        <v>27249</v>
      </c>
      <c r="F37" s="99"/>
      <c r="G37" s="153">
        <v>-1715</v>
      </c>
      <c r="H37" s="99"/>
      <c r="I37" s="153">
        <v>61748</v>
      </c>
      <c r="J37" s="65"/>
      <c r="K37" s="153">
        <v>4849</v>
      </c>
      <c r="L37" s="99"/>
      <c r="M37" s="153">
        <v>46864</v>
      </c>
      <c r="N37" s="99"/>
      <c r="O37" s="153">
        <v>-480</v>
      </c>
      <c r="P37" s="65"/>
      <c r="Q37" s="153">
        <v>-2677</v>
      </c>
      <c r="R37" s="101"/>
      <c r="S37" s="153">
        <v>756</v>
      </c>
      <c r="T37" s="99"/>
      <c r="U37" s="153">
        <v>-620</v>
      </c>
      <c r="V37" s="65"/>
      <c r="W37" s="153">
        <v>-2628</v>
      </c>
      <c r="X37" s="99"/>
      <c r="Y37" s="153">
        <v>-786</v>
      </c>
      <c r="Z37" s="99"/>
      <c r="AA37" s="153">
        <v>0</v>
      </c>
      <c r="AB37" s="63"/>
      <c r="AC37" s="154">
        <f>SUM(E37:AA37)</f>
        <v>132560</v>
      </c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1"/>
      <c r="AP37" s="31"/>
      <c r="AQ37" s="31"/>
      <c r="AR37" s="31"/>
      <c r="AS37" s="31"/>
      <c r="AT37" s="31"/>
    </row>
    <row r="38" spans="1:46" ht="11.1" customHeight="1" x14ac:dyDescent="0.2">
      <c r="A38" s="56"/>
      <c r="C38" s="15"/>
      <c r="D38" s="77"/>
      <c r="E38" s="69"/>
      <c r="F38" s="9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94"/>
      <c r="W38" s="69"/>
      <c r="X38" s="94"/>
      <c r="Y38" s="69"/>
      <c r="Z38" s="94"/>
      <c r="AA38" s="69"/>
      <c r="AB38" s="94"/>
      <c r="AC38" s="72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1"/>
      <c r="AP38" s="31"/>
      <c r="AQ38" s="31"/>
      <c r="AR38" s="31"/>
      <c r="AS38" s="31"/>
      <c r="AT38" s="31"/>
    </row>
    <row r="39" spans="1:46" ht="15" customHeight="1" thickBot="1" x14ac:dyDescent="0.25">
      <c r="A39" s="56">
        <v>15</v>
      </c>
      <c r="C39" s="88" t="s">
        <v>9</v>
      </c>
      <c r="D39" s="77"/>
      <c r="E39" s="155">
        <f>SUM(E11:E37)</f>
        <v>2069574</v>
      </c>
      <c r="F39" s="99"/>
      <c r="G39" s="155">
        <f>SUM(G11:G37)</f>
        <v>-57792</v>
      </c>
      <c r="H39" s="69"/>
      <c r="I39" s="155">
        <f>SUM(I11:I37)</f>
        <v>-5175</v>
      </c>
      <c r="J39" s="69"/>
      <c r="K39" s="155">
        <f>SUM(K11:K37)</f>
        <v>-66765</v>
      </c>
      <c r="L39" s="69"/>
      <c r="M39" s="155">
        <f>SUM(M11:M37)</f>
        <v>-24296</v>
      </c>
      <c r="N39" s="69"/>
      <c r="O39" s="155">
        <f>SUM(O11:O37)</f>
        <v>-11877</v>
      </c>
      <c r="P39" s="69"/>
      <c r="Q39" s="155">
        <f>SUM(Q11:Q37)</f>
        <v>-23862</v>
      </c>
      <c r="R39" s="69"/>
      <c r="S39" s="155">
        <f>SUM(S11:S37)</f>
        <v>-942</v>
      </c>
      <c r="T39" s="69"/>
      <c r="U39" s="155">
        <f>SUM(U11:U37)</f>
        <v>-1940</v>
      </c>
      <c r="V39" s="94"/>
      <c r="W39" s="155">
        <f>SUM(W11:W37)</f>
        <v>-28405</v>
      </c>
      <c r="X39" s="94"/>
      <c r="Y39" s="155">
        <f>SUM(Y11:Y37)</f>
        <v>2073</v>
      </c>
      <c r="Z39" s="94"/>
      <c r="AA39" s="155">
        <f>SUM(AA11:AA37)</f>
        <v>-123913</v>
      </c>
      <c r="AB39" s="94"/>
      <c r="AC39" s="155">
        <f>SUM(AC11:AC37)</f>
        <v>1726680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1"/>
      <c r="AP39" s="31"/>
      <c r="AQ39" s="31"/>
      <c r="AR39" s="31"/>
      <c r="AS39" s="31"/>
      <c r="AT39" s="31"/>
    </row>
    <row r="40" spans="1:46" ht="11.1" customHeight="1" thickTop="1" x14ac:dyDescent="0.2">
      <c r="A40" s="56"/>
      <c r="C40" s="15"/>
      <c r="D40" s="77"/>
      <c r="E40" s="86"/>
      <c r="F40" s="99"/>
      <c r="G40" s="86"/>
      <c r="H40" s="69"/>
      <c r="I40" s="86"/>
      <c r="J40" s="86"/>
      <c r="K40" s="86"/>
      <c r="L40" s="69"/>
      <c r="M40" s="86"/>
      <c r="N40" s="69"/>
      <c r="O40" s="86"/>
      <c r="P40" s="69"/>
      <c r="Q40" s="86"/>
      <c r="R40" s="69"/>
      <c r="S40" s="86"/>
      <c r="T40" s="69"/>
      <c r="U40" s="86"/>
      <c r="V40" s="94"/>
      <c r="W40" s="39"/>
      <c r="X40" s="94"/>
      <c r="Y40" s="39"/>
      <c r="Z40" s="94"/>
      <c r="AA40" s="39"/>
      <c r="AB40" s="94"/>
      <c r="AC40" s="91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1"/>
      <c r="AP40" s="31"/>
      <c r="AQ40" s="31"/>
      <c r="AR40" s="31"/>
      <c r="AS40" s="31"/>
      <c r="AT40" s="31"/>
    </row>
    <row r="41" spans="1:46" ht="15" customHeight="1" x14ac:dyDescent="0.2">
      <c r="E41" s="165"/>
      <c r="F41" s="15"/>
      <c r="G41" s="165"/>
      <c r="H41" s="15"/>
      <c r="I41" s="165"/>
      <c r="J41" s="15"/>
      <c r="K41" s="165"/>
      <c r="L41" s="15"/>
      <c r="M41" s="165"/>
      <c r="N41" s="15"/>
      <c r="O41" s="165"/>
      <c r="P41" s="165"/>
      <c r="Q41" s="165"/>
      <c r="R41" s="165"/>
      <c r="S41" s="165"/>
      <c r="T41" s="165"/>
      <c r="U41" s="165"/>
      <c r="V41" s="37"/>
      <c r="W41" s="37"/>
      <c r="X41" s="37"/>
      <c r="Y41" s="37"/>
      <c r="Z41" s="37"/>
      <c r="AA41" s="37"/>
      <c r="AB41" s="37"/>
      <c r="AC41" s="91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6" ht="15" customHeight="1" x14ac:dyDescent="0.2">
      <c r="C42" s="98" t="s">
        <v>80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6" ht="15" customHeight="1" x14ac:dyDescent="0.2"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44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6" ht="15" customHeight="1" x14ac:dyDescent="0.2"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44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6" ht="15" customHeight="1" x14ac:dyDescent="0.2">
      <c r="AC45" s="44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6" x14ac:dyDescent="0.2"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44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6" x14ac:dyDescent="0.2"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44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6" x14ac:dyDescent="0.2"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44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5:40" x14ac:dyDescent="0.2"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44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5:40" x14ac:dyDescent="0.2"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44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5:40" x14ac:dyDescent="0.2"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44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5:40" x14ac:dyDescent="0.2"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44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5:40" x14ac:dyDescent="0.2"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44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5:40" x14ac:dyDescent="0.2"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44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5:40" x14ac:dyDescent="0.2"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44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5:40" x14ac:dyDescent="0.2"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44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5:40" x14ac:dyDescent="0.2"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44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5:40" x14ac:dyDescent="0.2"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44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5:40" x14ac:dyDescent="0.2"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44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5:40" x14ac:dyDescent="0.2"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44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5:40" x14ac:dyDescent="0.2"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44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5:40" x14ac:dyDescent="0.2"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44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5:40" x14ac:dyDescent="0.2"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44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5:40" x14ac:dyDescent="0.2"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44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5:40" x14ac:dyDescent="0.2"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44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5:40" x14ac:dyDescent="0.2"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44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5:40" x14ac:dyDescent="0.2"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44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5:40" x14ac:dyDescent="0.2"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44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5:40" x14ac:dyDescent="0.2"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44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</row>
    <row r="70" spans="5:40" x14ac:dyDescent="0.2"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44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</row>
    <row r="71" spans="5:40" x14ac:dyDescent="0.2"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44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</row>
    <row r="72" spans="5:40" x14ac:dyDescent="0.2"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44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</row>
    <row r="73" spans="5:40" x14ac:dyDescent="0.2"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44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</row>
    <row r="74" spans="5:40" x14ac:dyDescent="0.2"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44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</row>
    <row r="75" spans="5:40" x14ac:dyDescent="0.2"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44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</row>
    <row r="76" spans="5:40" x14ac:dyDescent="0.2"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44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</row>
    <row r="77" spans="5:40" x14ac:dyDescent="0.2"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44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</row>
    <row r="78" spans="5:40" x14ac:dyDescent="0.2"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44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</row>
    <row r="79" spans="5:40" x14ac:dyDescent="0.2"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44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</row>
    <row r="80" spans="5:40" x14ac:dyDescent="0.2"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44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</row>
    <row r="81" spans="5:40" x14ac:dyDescent="0.2"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44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</row>
    <row r="82" spans="5:40" x14ac:dyDescent="0.2"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44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</row>
    <row r="83" spans="5:40" x14ac:dyDescent="0.2"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44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</row>
    <row r="84" spans="5:40" x14ac:dyDescent="0.2"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44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</row>
    <row r="85" spans="5:40" x14ac:dyDescent="0.2"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44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</row>
    <row r="86" spans="5:40" x14ac:dyDescent="0.2"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44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</row>
    <row r="87" spans="5:40" x14ac:dyDescent="0.2"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44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</row>
    <row r="88" spans="5:40" x14ac:dyDescent="0.2"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44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</row>
    <row r="89" spans="5:40" x14ac:dyDescent="0.2"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44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</row>
    <row r="90" spans="5:40" x14ac:dyDescent="0.2"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44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</row>
    <row r="91" spans="5:40" x14ac:dyDescent="0.2"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44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</row>
    <row r="92" spans="5:40" x14ac:dyDescent="0.2"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44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</row>
    <row r="93" spans="5:40" x14ac:dyDescent="0.2"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44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</row>
    <row r="94" spans="5:40" x14ac:dyDescent="0.2"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44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</row>
    <row r="95" spans="5:40" x14ac:dyDescent="0.2"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44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</row>
    <row r="96" spans="5:40" x14ac:dyDescent="0.2"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44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</row>
    <row r="97" spans="5:40" x14ac:dyDescent="0.2"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44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</row>
    <row r="98" spans="5:40" x14ac:dyDescent="0.2"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44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</row>
    <row r="99" spans="5:40" x14ac:dyDescent="0.2"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44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</row>
  </sheetData>
  <printOptions horizontalCentered="1"/>
  <pageMargins left="0.7" right="0.7" top="0.75" bottom="0.75" header="0.3" footer="0.3"/>
  <pageSetup scale="65" fitToHeight="0" orientation="landscape" cellComments="asDisplayed" r:id="rId1"/>
  <headerFooter>
    <oddHeader>&amp;R&amp;"Times New Roman,Bold"KyPSC Case No. 2017-00321
AG-DR-02-022 Attachment 1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T42"/>
  <sheetViews>
    <sheetView defaultGridColor="0" view="pageLayout" colorId="57" zoomScaleNormal="100" workbookViewId="0"/>
  </sheetViews>
  <sheetFormatPr defaultColWidth="8.85546875" defaultRowHeight="12.75" x14ac:dyDescent="0.2"/>
  <cols>
    <col min="1" max="1" width="5.140625" style="20" customWidth="1"/>
    <col min="2" max="2" width="1.7109375" style="20" customWidth="1"/>
    <col min="3" max="3" width="31.85546875" style="20" customWidth="1"/>
    <col min="4" max="4" width="2.28515625" style="20" customWidth="1"/>
    <col min="5" max="5" width="10.7109375" style="20" bestFit="1" customWidth="1"/>
    <col min="6" max="6" width="1.7109375" style="20" customWidth="1"/>
    <col min="7" max="7" width="10.42578125" style="20" bestFit="1" customWidth="1"/>
    <col min="8" max="8" width="1.7109375" style="20" customWidth="1"/>
    <col min="9" max="9" width="10.5703125" style="20" bestFit="1" customWidth="1"/>
    <col min="10" max="10" width="1.7109375" style="20" customWidth="1"/>
    <col min="11" max="11" width="10.140625" style="20" customWidth="1"/>
    <col min="12" max="12" width="1.7109375" style="20" customWidth="1"/>
    <col min="13" max="13" width="10.85546875" style="20" customWidth="1"/>
    <col min="14" max="14" width="1.7109375" style="20" customWidth="1"/>
    <col min="15" max="15" width="10.140625" style="20" customWidth="1"/>
    <col min="16" max="16" width="1.7109375" style="20" customWidth="1"/>
    <col min="17" max="17" width="10.7109375" style="20" customWidth="1"/>
    <col min="18" max="18" width="1.7109375" style="20" customWidth="1"/>
    <col min="19" max="19" width="10.7109375" style="20" customWidth="1"/>
    <col min="20" max="20" width="1.7109375" style="20" customWidth="1"/>
    <col min="21" max="21" width="10.7109375" style="20" customWidth="1"/>
    <col min="22" max="22" width="1.7109375" style="20" customWidth="1"/>
    <col min="23" max="23" width="10.7109375" style="20" customWidth="1"/>
    <col min="24" max="24" width="1.7109375" style="20" customWidth="1"/>
    <col min="25" max="25" width="10.7109375" style="20" customWidth="1"/>
    <col min="26" max="26" width="1.7109375" style="20" customWidth="1"/>
    <col min="27" max="27" width="10.7109375" style="20" customWidth="1"/>
    <col min="28" max="28" width="1.7109375" style="20" customWidth="1"/>
    <col min="29" max="29" width="13.7109375" style="32" customWidth="1"/>
    <col min="30" max="30" width="11.28515625" style="20" customWidth="1"/>
    <col min="31" max="31" width="10.7109375" style="20" customWidth="1"/>
    <col min="32" max="32" width="12.5703125" style="20" customWidth="1"/>
    <col min="33" max="33" width="11.7109375" style="20" customWidth="1"/>
    <col min="34" max="34" width="11.28515625" style="20" bestFit="1" customWidth="1"/>
    <col min="35" max="16384" width="8.85546875" style="20"/>
  </cols>
  <sheetData>
    <row r="1" spans="1:46" ht="15.75" x14ac:dyDescent="0.25">
      <c r="AC1" s="126" t="s">
        <v>104</v>
      </c>
    </row>
    <row r="2" spans="1:46" ht="15" customHeight="1" x14ac:dyDescent="0.25">
      <c r="A2" s="127" t="str">
        <f>'Schedule 1'!A2</f>
        <v>DUKE ENERGY KENTUCKY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</row>
    <row r="3" spans="1:46" ht="15" customHeight="1" x14ac:dyDescent="0.25">
      <c r="A3" s="182" t="s">
        <v>105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</row>
    <row r="4" spans="1:46" ht="17.100000000000001" customHeight="1" x14ac:dyDescent="0.25">
      <c r="A4" s="127" t="str">
        <f>'Schedule 2'!A4</f>
        <v>PERIOD:    YEAR TO DATE - DECEMBER 31, 2014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</row>
    <row r="5" spans="1:46" ht="15" customHeight="1" x14ac:dyDescent="0.25">
      <c r="A5" s="131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</row>
    <row r="6" spans="1:46" ht="15" customHeight="1" x14ac:dyDescent="0.25">
      <c r="A6" s="128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46" ht="17.25" customHeight="1" x14ac:dyDescent="0.25">
      <c r="A7" s="128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</row>
    <row r="8" spans="1:46" ht="15" customHeight="1" x14ac:dyDescent="0.25">
      <c r="A8" s="41" t="s">
        <v>6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</row>
    <row r="9" spans="1:46" s="36" customFormat="1" ht="15" customHeight="1" thickBot="1" x14ac:dyDescent="0.3">
      <c r="A9" s="64" t="s">
        <v>7</v>
      </c>
      <c r="C9" s="64" t="s">
        <v>8</v>
      </c>
      <c r="D9" s="41"/>
      <c r="E9" s="73">
        <f>'Schedule 4'!E8</f>
        <v>41640</v>
      </c>
      <c r="F9" s="73"/>
      <c r="G9" s="73">
        <f>'Schedule 4'!G8</f>
        <v>41671</v>
      </c>
      <c r="H9" s="73">
        <f>'Schedule 4'!H8</f>
        <v>0</v>
      </c>
      <c r="I9" s="73">
        <f>'Schedule 4'!I8</f>
        <v>41699</v>
      </c>
      <c r="J9" s="73"/>
      <c r="K9" s="73">
        <f>'Schedule 4'!K8</f>
        <v>41730</v>
      </c>
      <c r="L9" s="73"/>
      <c r="M9" s="73">
        <f>'Schedule 4'!M8</f>
        <v>41760</v>
      </c>
      <c r="N9" s="73"/>
      <c r="O9" s="105">
        <f>'Schedule 4'!O8</f>
        <v>41791</v>
      </c>
      <c r="P9" s="73"/>
      <c r="Q9" s="73">
        <f>'Schedule 4'!Q8</f>
        <v>41821</v>
      </c>
      <c r="R9" s="73"/>
      <c r="S9" s="73">
        <f>'Schedule 4'!S8</f>
        <v>41852</v>
      </c>
      <c r="T9" s="73"/>
      <c r="U9" s="73">
        <f>'Schedule 4'!U8</f>
        <v>41883</v>
      </c>
      <c r="V9" s="73"/>
      <c r="W9" s="73">
        <f>'Schedule 4'!W8</f>
        <v>41913</v>
      </c>
      <c r="X9" s="73"/>
      <c r="Y9" s="73">
        <f>'Schedule 4'!Y8</f>
        <v>41944</v>
      </c>
      <c r="Z9" s="73"/>
      <c r="AA9" s="73">
        <f>'Schedule 4'!AA8</f>
        <v>41974</v>
      </c>
      <c r="AB9" s="73">
        <f>'Schedule 4'!AB8</f>
        <v>0</v>
      </c>
      <c r="AC9" s="74" t="str">
        <f>'Schedule 4'!AC8</f>
        <v>Total</v>
      </c>
      <c r="AD9" s="130"/>
      <c r="AE9" s="130"/>
    </row>
    <row r="10" spans="1:46" ht="15" customHeight="1" x14ac:dyDescent="0.2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06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4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</row>
    <row r="11" spans="1:46" ht="15" customHeight="1" x14ac:dyDescent="0.2">
      <c r="A11" s="77">
        <v>1</v>
      </c>
      <c r="C11" s="33" t="s">
        <v>106</v>
      </c>
      <c r="D11" s="77"/>
      <c r="E11" s="99">
        <v>0</v>
      </c>
      <c r="F11" s="99"/>
      <c r="G11" s="99">
        <v>0</v>
      </c>
      <c r="H11" s="99"/>
      <c r="I11" s="99">
        <v>0</v>
      </c>
      <c r="J11" s="65"/>
      <c r="K11" s="99">
        <v>0</v>
      </c>
      <c r="L11" s="99"/>
      <c r="M11" s="99">
        <v>0</v>
      </c>
      <c r="N11" s="99"/>
      <c r="O11" s="99">
        <v>0</v>
      </c>
      <c r="P11" s="65"/>
      <c r="Q11" s="99">
        <v>0</v>
      </c>
      <c r="R11" s="101"/>
      <c r="S11" s="99">
        <v>0</v>
      </c>
      <c r="T11" s="99"/>
      <c r="U11" s="99">
        <v>0</v>
      </c>
      <c r="V11" s="63"/>
      <c r="W11" s="99">
        <v>0</v>
      </c>
      <c r="X11" s="99"/>
      <c r="Y11" s="99">
        <v>0</v>
      </c>
      <c r="Z11" s="99"/>
      <c r="AA11" s="99">
        <v>0</v>
      </c>
      <c r="AB11" s="63"/>
      <c r="AC11" s="72">
        <f>SUM(E11:AA11)</f>
        <v>0</v>
      </c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1"/>
      <c r="AP11" s="31"/>
      <c r="AQ11" s="31"/>
      <c r="AR11" s="31"/>
      <c r="AS11" s="31"/>
      <c r="AT11" s="31"/>
    </row>
    <row r="12" spans="1:46" ht="11.1" customHeight="1" x14ac:dyDescent="0.2">
      <c r="A12" s="77"/>
      <c r="C12" s="15"/>
      <c r="D12" s="77"/>
      <c r="E12" s="100"/>
      <c r="F12" s="100"/>
      <c r="G12" s="100"/>
      <c r="H12" s="100"/>
      <c r="I12" s="100"/>
      <c r="J12" s="94"/>
      <c r="K12" s="100"/>
      <c r="L12" s="100"/>
      <c r="M12" s="100"/>
      <c r="N12" s="100"/>
      <c r="O12" s="100"/>
      <c r="P12" s="94"/>
      <c r="Q12" s="100"/>
      <c r="R12" s="100"/>
      <c r="S12" s="100"/>
      <c r="T12" s="100"/>
      <c r="U12" s="100"/>
      <c r="V12" s="94"/>
      <c r="W12" s="100"/>
      <c r="X12" s="100"/>
      <c r="Y12" s="100"/>
      <c r="Z12" s="100"/>
      <c r="AA12" s="100"/>
      <c r="AB12" s="94"/>
      <c r="AC12" s="72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1"/>
      <c r="AP12" s="31"/>
      <c r="AQ12" s="31"/>
      <c r="AR12" s="31"/>
      <c r="AS12" s="31"/>
      <c r="AT12" s="31"/>
    </row>
    <row r="13" spans="1:46" ht="15" customHeight="1" x14ac:dyDescent="0.2">
      <c r="A13" s="77">
        <v>2</v>
      </c>
      <c r="C13" s="33" t="s">
        <v>107</v>
      </c>
      <c r="D13" s="77"/>
      <c r="E13" s="153">
        <v>0</v>
      </c>
      <c r="F13" s="99"/>
      <c r="G13" s="153">
        <v>0</v>
      </c>
      <c r="H13" s="99"/>
      <c r="I13" s="153">
        <v>0</v>
      </c>
      <c r="J13" s="65"/>
      <c r="K13" s="153">
        <v>0</v>
      </c>
      <c r="L13" s="99"/>
      <c r="M13" s="153">
        <v>0</v>
      </c>
      <c r="N13" s="99"/>
      <c r="O13" s="153">
        <v>0</v>
      </c>
      <c r="P13" s="65"/>
      <c r="Q13" s="153">
        <v>0</v>
      </c>
      <c r="R13" s="101"/>
      <c r="S13" s="153">
        <v>0</v>
      </c>
      <c r="T13" s="99"/>
      <c r="U13" s="153">
        <v>0</v>
      </c>
      <c r="V13" s="63"/>
      <c r="W13" s="153">
        <v>0</v>
      </c>
      <c r="X13" s="99"/>
      <c r="Y13" s="153">
        <v>0</v>
      </c>
      <c r="Z13" s="99"/>
      <c r="AA13" s="153">
        <v>0</v>
      </c>
      <c r="AB13" s="63"/>
      <c r="AC13" s="154">
        <f>SUM(E13:AA13)</f>
        <v>0</v>
      </c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1"/>
      <c r="AP13" s="31"/>
      <c r="AQ13" s="31"/>
      <c r="AR13" s="31"/>
      <c r="AS13" s="31"/>
      <c r="AT13" s="31"/>
    </row>
    <row r="14" spans="1:46" ht="11.1" customHeight="1" x14ac:dyDescent="0.2">
      <c r="A14" s="77"/>
      <c r="C14" s="15"/>
      <c r="D14" s="77"/>
      <c r="E14" s="100"/>
      <c r="F14" s="100"/>
      <c r="G14" s="100"/>
      <c r="H14" s="100"/>
      <c r="I14" s="100"/>
      <c r="J14" s="94"/>
      <c r="K14" s="100"/>
      <c r="L14" s="100"/>
      <c r="M14" s="100"/>
      <c r="N14" s="100"/>
      <c r="O14" s="100"/>
      <c r="P14" s="94"/>
      <c r="Q14" s="100"/>
      <c r="R14" s="100"/>
      <c r="S14" s="100"/>
      <c r="T14" s="100"/>
      <c r="U14" s="100"/>
      <c r="V14" s="94"/>
      <c r="W14" s="100"/>
      <c r="X14" s="100"/>
      <c r="Y14" s="100"/>
      <c r="Z14" s="100"/>
      <c r="AA14" s="100"/>
      <c r="AB14" s="94"/>
      <c r="AC14" s="72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1"/>
      <c r="AP14" s="31"/>
      <c r="AQ14" s="31"/>
      <c r="AR14" s="31"/>
      <c r="AS14" s="31"/>
      <c r="AT14" s="31"/>
    </row>
    <row r="15" spans="1:46" ht="15" customHeight="1" thickBot="1" x14ac:dyDescent="0.25">
      <c r="A15" s="77">
        <v>3</v>
      </c>
      <c r="C15" s="33" t="s">
        <v>9</v>
      </c>
      <c r="D15" s="77"/>
      <c r="E15" s="181">
        <f>E11-E13</f>
        <v>0</v>
      </c>
      <c r="F15" s="99"/>
      <c r="G15" s="181">
        <f>G11-G13</f>
        <v>0</v>
      </c>
      <c r="H15" s="99"/>
      <c r="I15" s="181">
        <f>I11-I13</f>
        <v>0</v>
      </c>
      <c r="J15" s="65"/>
      <c r="K15" s="181">
        <f>K11-K13</f>
        <v>0</v>
      </c>
      <c r="L15" s="99"/>
      <c r="M15" s="181">
        <f>M11-M13</f>
        <v>0</v>
      </c>
      <c r="N15" s="99"/>
      <c r="O15" s="181">
        <f>O11-O13</f>
        <v>0</v>
      </c>
      <c r="P15" s="65"/>
      <c r="Q15" s="181">
        <f>Q11-Q13</f>
        <v>0</v>
      </c>
      <c r="R15" s="101"/>
      <c r="S15" s="181">
        <f>S11-S13</f>
        <v>0</v>
      </c>
      <c r="T15" s="99"/>
      <c r="U15" s="181">
        <f>U11-U13</f>
        <v>0</v>
      </c>
      <c r="V15" s="63"/>
      <c r="W15" s="181">
        <f>W11-W13</f>
        <v>0</v>
      </c>
      <c r="X15" s="99"/>
      <c r="Y15" s="181">
        <f>Y11-Y13</f>
        <v>0</v>
      </c>
      <c r="Z15" s="99"/>
      <c r="AA15" s="181">
        <f>AA11-AA13</f>
        <v>0</v>
      </c>
      <c r="AB15" s="63"/>
      <c r="AC15" s="181">
        <f>SUM(E15:AA15)</f>
        <v>0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1"/>
      <c r="AP15" s="31"/>
      <c r="AQ15" s="31"/>
      <c r="AR15" s="31"/>
      <c r="AS15" s="31"/>
      <c r="AT15" s="31"/>
    </row>
    <row r="16" spans="1:46" ht="11.1" customHeight="1" thickTop="1" x14ac:dyDescent="0.2">
      <c r="A16" s="77"/>
      <c r="C16" s="15"/>
      <c r="D16" s="77"/>
      <c r="E16" s="100"/>
      <c r="F16" s="100"/>
      <c r="G16" s="100"/>
      <c r="H16" s="100"/>
      <c r="I16" s="100"/>
      <c r="J16" s="94"/>
      <c r="K16" s="100"/>
      <c r="L16" s="100"/>
      <c r="M16" s="100"/>
      <c r="N16" s="100"/>
      <c r="O16" s="100"/>
      <c r="P16" s="94"/>
      <c r="Q16" s="100"/>
      <c r="R16" s="100"/>
      <c r="S16" s="100"/>
      <c r="T16" s="100"/>
      <c r="U16" s="100"/>
      <c r="V16" s="94"/>
      <c r="W16" s="100"/>
      <c r="X16" s="100"/>
      <c r="Y16" s="100"/>
      <c r="Z16" s="100"/>
      <c r="AA16" s="100"/>
      <c r="AB16" s="94"/>
      <c r="AC16" s="72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1"/>
      <c r="AP16" s="31"/>
      <c r="AQ16" s="31"/>
      <c r="AR16" s="31"/>
      <c r="AS16" s="31"/>
      <c r="AT16" s="31"/>
    </row>
    <row r="17" spans="3:40" x14ac:dyDescent="0.2"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4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3:40" x14ac:dyDescent="0.2">
      <c r="E18" s="183" t="s">
        <v>108</v>
      </c>
      <c r="F18" s="184"/>
      <c r="G18" s="18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44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3:40" x14ac:dyDescent="0.2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44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3:40" x14ac:dyDescent="0.2"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44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3:40" x14ac:dyDescent="0.2">
      <c r="C21" s="98" t="s">
        <v>114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44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3:40" x14ac:dyDescent="0.2"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44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3:40" x14ac:dyDescent="0.2"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44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3:40" x14ac:dyDescent="0.2"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44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3:40" x14ac:dyDescent="0.2"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44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3:40" x14ac:dyDescent="0.2"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44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3:40" x14ac:dyDescent="0.2"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44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3:40" x14ac:dyDescent="0.2"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44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3:40" x14ac:dyDescent="0.2"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44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3:40" x14ac:dyDescent="0.2"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44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3:40" x14ac:dyDescent="0.2"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44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3:40" x14ac:dyDescent="0.2"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44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5:40" x14ac:dyDescent="0.2"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4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5:40" x14ac:dyDescent="0.2"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44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5:40" x14ac:dyDescent="0.2"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44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5:40" x14ac:dyDescent="0.2"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44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5:40" x14ac:dyDescent="0.2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44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5:40" x14ac:dyDescent="0.2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44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5:40" x14ac:dyDescent="0.2"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44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5:40" x14ac:dyDescent="0.2"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44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5:40" x14ac:dyDescent="0.2"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44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5:40" x14ac:dyDescent="0.2"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44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</sheetData>
  <printOptions horizontalCentered="1"/>
  <pageMargins left="0.7" right="0.7" top="0.75" bottom="0.75" header="0.3" footer="0.3"/>
  <pageSetup scale="61" fitToHeight="0" orientation="landscape" cellComments="asDisplayed" r:id="rId1"/>
  <headerFooter>
    <oddHeader>&amp;R&amp;"Times New Roman,Bold"KyPSC Case No. 2017-00321
AG-DR-02-022 Attachment 1
Page &amp;P of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Wathen</Witn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CE72CA-EF59-4F60-9BE5-D8B9F259A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8F0F1A-3783-4C87-8CAE-86A1C4E410CF}">
  <ds:schemaRefs>
    <ds:schemaRef ds:uri="http://schemas.microsoft.com/office/2006/metadata/properties"/>
    <ds:schemaRef ds:uri="http://schemas.microsoft.com/office/infopath/2007/PartnerControls"/>
    <ds:schemaRef ds:uri="ace8dc78-f72f-446e-be2b-b93d2c0549dc"/>
  </ds:schemaRefs>
</ds:datastoreItem>
</file>

<file path=customXml/itemProps3.xml><?xml version="1.0" encoding="utf-8"?>
<ds:datastoreItem xmlns:ds="http://schemas.openxmlformats.org/officeDocument/2006/customXml" ds:itemID="{4B213136-0D03-46BF-8676-1E7D5E635D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Print</vt:lpstr>
      <vt:lpstr>Schedule 1</vt:lpstr>
      <vt:lpstr>Schedule 2</vt:lpstr>
      <vt:lpstr>Schedule 3</vt:lpstr>
      <vt:lpstr>Schedule 4</vt:lpstr>
      <vt:lpstr>Schedule 5</vt:lpstr>
      <vt:lpstr>Schedule 6</vt:lpstr>
      <vt:lpstr>'Schedule 1'!Print_Area</vt:lpstr>
      <vt:lpstr>'Schedule 2'!Print_Area</vt:lpstr>
      <vt:lpstr>'Schedule 3'!Print_Area</vt:lpstr>
      <vt:lpstr>'Schedule 4'!Print_Area</vt:lpstr>
      <vt:lpstr>'Schedule 5'!Print_Area</vt:lpstr>
      <vt:lpstr>'Schedule 6'!Print_Area</vt:lpstr>
      <vt:lpstr>Schedule_1</vt:lpstr>
      <vt:lpstr>Schedule_2</vt:lpstr>
      <vt:lpstr>Schedule_3</vt:lpstr>
      <vt:lpstr>Schedule_4</vt:lpstr>
      <vt:lpstr>'Schedule 6'!Schedule_5</vt:lpstr>
      <vt:lpstr>Schedule_5</vt:lpstr>
      <vt:lpstr>Schedule_6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01_30_15 PSM Filing - 2014 calculation components</dc:subject>
  <dc:creator>t18748</dc:creator>
  <cp:lastModifiedBy>Gates, Debbie</cp:lastModifiedBy>
  <cp:lastPrinted>2017-12-08T14:45:55Z</cp:lastPrinted>
  <dcterms:created xsi:type="dcterms:W3CDTF">2007-05-09T12:55:56Z</dcterms:created>
  <dcterms:modified xsi:type="dcterms:W3CDTF">2017-12-13T17:10:19Z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