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1760" activeTab="2"/>
  </bookViews>
  <sheets>
    <sheet name="WDW-R-5 page 1" sheetId="1" r:id="rId1"/>
    <sheet name="WDW-R-5 page 2" sheetId="3" r:id="rId2"/>
    <sheet name="WDW-R-5 page 3" sheetId="2" r:id="rId3"/>
  </sheets>
  <calcPr calcId="145621" concurrentCalc="0"/>
</workbook>
</file>

<file path=xl/calcChain.xml><?xml version="1.0" encoding="utf-8"?>
<calcChain xmlns="http://schemas.openxmlformats.org/spreadsheetml/2006/main">
  <c r="A18" i="1" l="1"/>
  <c r="A16" i="1"/>
  <c r="F10" i="1"/>
  <c r="C24" i="2"/>
  <c r="A10" i="1"/>
  <c r="A12" i="1"/>
  <c r="A9" i="3"/>
  <c r="E20" i="2"/>
  <c r="E24" i="2"/>
  <c r="E22" i="2"/>
  <c r="E21" i="2"/>
  <c r="A14" i="1"/>
  <c r="A12" i="3"/>
  <c r="I22" i="2"/>
  <c r="M22" i="2"/>
  <c r="I21" i="2"/>
  <c r="M21" i="2"/>
  <c r="I20" i="2"/>
  <c r="C14" i="2"/>
  <c r="E11" i="2"/>
  <c r="I11" i="2"/>
  <c r="M11" i="2"/>
  <c r="E10" i="2"/>
  <c r="E12" i="2"/>
  <c r="I12" i="2"/>
  <c r="M12" i="2"/>
  <c r="M20" i="2"/>
  <c r="M24" i="2"/>
  <c r="D12" i="1"/>
  <c r="I24" i="2"/>
  <c r="I10" i="2"/>
  <c r="E14" i="2"/>
  <c r="D14" i="1"/>
  <c r="M10" i="2"/>
  <c r="M14" i="2"/>
  <c r="F12" i="1"/>
  <c r="H12" i="1"/>
  <c r="I14" i="2"/>
  <c r="H10" i="1"/>
  <c r="F14" i="1"/>
  <c r="H14" i="1"/>
  <c r="H16" i="1"/>
  <c r="H18" i="1"/>
</calcChain>
</file>

<file path=xl/sharedStrings.xml><?xml version="1.0" encoding="utf-8"?>
<sst xmlns="http://schemas.openxmlformats.org/spreadsheetml/2006/main" count="58" uniqueCount="43">
  <si>
    <t>Duke Energy Kentucky</t>
  </si>
  <si>
    <t>Case No.</t>
  </si>
  <si>
    <t>Common Equity</t>
  </si>
  <si>
    <t>Long-Term Debt</t>
  </si>
  <si>
    <t>Short-Term Debt</t>
  </si>
  <si>
    <t>Forecast Period</t>
  </si>
  <si>
    <t>4/1/18 - 3/31/19</t>
  </si>
  <si>
    <t>Difference</t>
  </si>
  <si>
    <t xml:space="preserve">   Total Capital</t>
  </si>
  <si>
    <t>13-Mo Avg. Bal.</t>
  </si>
  <si>
    <t>% of Total</t>
  </si>
  <si>
    <t>Cost</t>
  </si>
  <si>
    <t>Weighted Cost</t>
  </si>
  <si>
    <t>GRCF</t>
  </si>
  <si>
    <t>Pre-Tax ROR</t>
  </si>
  <si>
    <t xml:space="preserve">  Increase/(Decrease) in Annual Revenue Requirement</t>
  </si>
  <si>
    <t xml:space="preserve">  Total Capitalization from Pending Electric Rate Case</t>
  </si>
  <si>
    <t>Schedule 1, page 2 of 4</t>
  </si>
  <si>
    <t>Schedule 1, page 3 of 4</t>
  </si>
  <si>
    <r>
      <t xml:space="preserve">Notes:  </t>
    </r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 Forecast period in current rate case is April 1, 2018, through March 31, 2019.</t>
    </r>
  </si>
  <si>
    <t>(a)</t>
  </si>
  <si>
    <t>(b)</t>
  </si>
  <si>
    <t>(c)</t>
  </si>
  <si>
    <t>(a)(3) - (b)(3)</t>
  </si>
  <si>
    <t>*</t>
  </si>
  <si>
    <t>Capitalization As Filed in Case No. 2006-00152 (Assume 11.0% ROE)</t>
  </si>
  <si>
    <t>Schedule A-1, Line 8, from Case No. 2017-00321</t>
  </si>
  <si>
    <t>Pre-Tax Return</t>
  </si>
  <si>
    <t>Capitalization Allocated to Electric</t>
  </si>
  <si>
    <t>Current Capitalization Allocated to Electric in Base Rates</t>
  </si>
  <si>
    <r>
      <t xml:space="preserve">Calculate Capitalization Allocable to Electric for Forecast Period </t>
    </r>
    <r>
      <rPr>
        <vertAlign val="superscript"/>
        <sz val="11"/>
        <color theme="1"/>
        <rFont val="Calibri"/>
        <family val="2"/>
        <scheme val="minor"/>
      </rPr>
      <t>(a)</t>
    </r>
  </si>
  <si>
    <t>Capitalization (Prior Rate Case and Current)</t>
  </si>
  <si>
    <t>Pro rate deferral for January 1, 2018, through March 31, 2018</t>
  </si>
  <si>
    <t>Amortize over five years</t>
  </si>
  <si>
    <t>Line 3 * (3 months ÷ 12 months)</t>
  </si>
  <si>
    <t>Line 4 ÷ 5 years</t>
  </si>
  <si>
    <t>Adjustment to Test Year Revenue Requirements</t>
  </si>
  <si>
    <t>Weighted-Average Cost of Capital (Pre-Tax)</t>
  </si>
  <si>
    <t>Case No. 2017-00321</t>
  </si>
  <si>
    <t>Capitalization from J-1 Forecast in Case No. 2017-00321 (w/ GRCF @ 21% FIT and 11.0% ROE)</t>
  </si>
  <si>
    <t>2006-00172</t>
  </si>
  <si>
    <t>Note:  * There was no explicitly approved ROE in Case No. 2006-00172.  DEK has assumed 11.0% since 2007 for purposes of AFUDC Equity calculations.</t>
  </si>
  <si>
    <t>Schedule A-1, DEK Application in Case No. 2006-00172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</si>
</sst>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10" fontId="0" fillId="0" borderId="0" xfId="2" applyNumberFormat="1" applyFont="1"/>
    <xf numFmtId="0" fontId="4" fillId="0" borderId="0" xfId="3" applyFont="1" applyFill="1" applyBorder="1"/>
    <xf numFmtId="0" fontId="4" fillId="0" borderId="0" xfId="3" applyFont="1" applyFill="1"/>
    <xf numFmtId="164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0" fillId="0" borderId="3" xfId="0" applyBorder="1"/>
    <xf numFmtId="5" fontId="0" fillId="0" borderId="0" xfId="1" applyNumberFormat="1" applyFont="1"/>
    <xf numFmtId="5" fontId="0" fillId="0" borderId="0" xfId="0" applyNumberFormat="1"/>
    <xf numFmtId="5" fontId="0" fillId="0" borderId="2" xfId="1" applyNumberFormat="1" applyFont="1" applyBorder="1"/>
    <xf numFmtId="5" fontId="2" fillId="0" borderId="2" xfId="1" applyNumberFormat="1" applyFont="1" applyBorder="1"/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4" xfId="0" applyBorder="1"/>
    <xf numFmtId="0" fontId="2" fillId="0" borderId="0" xfId="0" applyFont="1"/>
    <xf numFmtId="0" fontId="2" fillId="0" borderId="0" xfId="0" quotePrefix="1" applyFont="1" applyAlignment="1">
      <alignment horizontal="left"/>
    </xf>
    <xf numFmtId="164" fontId="0" fillId="0" borderId="3" xfId="1" applyNumberFormat="1" applyFont="1" applyBorder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5" xfId="0" quotePrefix="1" applyFont="1" applyBorder="1" applyAlignment="1">
      <alignment horizontal="center"/>
    </xf>
    <xf numFmtId="10" fontId="0" fillId="0" borderId="2" xfId="2" applyNumberFormat="1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0" fillId="0" borderId="9" xfId="0" quotePrefix="1" applyBorder="1" applyAlignment="1">
      <alignment horizontal="left"/>
    </xf>
    <xf numFmtId="0" fontId="6" fillId="0" borderId="0" xfId="0" quotePrefix="1" applyFont="1" applyAlignment="1">
      <alignment horizontal="center" vertical="top"/>
    </xf>
    <xf numFmtId="166" fontId="0" fillId="0" borderId="0" xfId="2" applyNumberFormat="1" applyFont="1"/>
    <xf numFmtId="0" fontId="0" fillId="0" borderId="10" xfId="0" applyBorder="1"/>
    <xf numFmtId="166" fontId="0" fillId="0" borderId="3" xfId="0" applyNumberFormat="1" applyBorder="1"/>
    <xf numFmtId="166" fontId="0" fillId="0" borderId="2" xfId="2" applyNumberFormat="1" applyFont="1" applyBorder="1"/>
    <xf numFmtId="10" fontId="0" fillId="0" borderId="3" xfId="0" applyNumberFormat="1" applyBorder="1"/>
    <xf numFmtId="0" fontId="0" fillId="0" borderId="0" xfId="0" applyFill="1"/>
    <xf numFmtId="0" fontId="2" fillId="0" borderId="5" xfId="0" quotePrefix="1" applyFont="1" applyFill="1" applyBorder="1" applyAlignment="1">
      <alignment horizontal="center"/>
    </xf>
    <xf numFmtId="5" fontId="0" fillId="0" borderId="0" xfId="1" applyNumberFormat="1" applyFont="1" applyFill="1"/>
    <xf numFmtId="10" fontId="0" fillId="0" borderId="0" xfId="2" applyNumberFormat="1" applyFont="1" applyFill="1"/>
    <xf numFmtId="166" fontId="0" fillId="0" borderId="0" xfId="2" applyNumberFormat="1" applyFont="1" applyFill="1"/>
    <xf numFmtId="165" fontId="0" fillId="0" borderId="0" xfId="0" applyNumberFormat="1" applyFill="1"/>
    <xf numFmtId="164" fontId="0" fillId="0" borderId="0" xfId="1" applyNumberFormat="1" applyFont="1" applyFill="1"/>
    <xf numFmtId="164" fontId="0" fillId="0" borderId="3" xfId="1" applyNumberFormat="1" applyFont="1" applyFill="1" applyBorder="1"/>
    <xf numFmtId="0" fontId="0" fillId="0" borderId="3" xfId="0" applyFill="1" applyBorder="1"/>
    <xf numFmtId="166" fontId="0" fillId="0" borderId="3" xfId="0" applyNumberFormat="1" applyFill="1" applyBorder="1"/>
    <xf numFmtId="10" fontId="0" fillId="0" borderId="3" xfId="0" applyNumberFormat="1" applyFill="1" applyBorder="1"/>
    <xf numFmtId="5" fontId="0" fillId="0" borderId="2" xfId="1" applyNumberFormat="1" applyFont="1" applyFill="1" applyBorder="1"/>
    <xf numFmtId="10" fontId="0" fillId="0" borderId="2" xfId="2" applyNumberFormat="1" applyFont="1" applyFill="1" applyBorder="1"/>
    <xf numFmtId="166" fontId="0" fillId="0" borderId="2" xfId="2" applyNumberFormat="1" applyFont="1" applyFill="1" applyBorder="1"/>
    <xf numFmtId="5" fontId="2" fillId="0" borderId="0" xfId="1" applyNumberFormat="1" applyFont="1"/>
    <xf numFmtId="5" fontId="2" fillId="0" borderId="11" xfId="0" applyNumberFormat="1" applyFont="1" applyBorder="1"/>
    <xf numFmtId="0" fontId="0" fillId="0" borderId="12" xfId="0" applyBorder="1"/>
    <xf numFmtId="0" fontId="2" fillId="2" borderId="6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CH_J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Layout" zoomScaleNormal="100" workbookViewId="0">
      <selection activeCell="B27" sqref="B27"/>
    </sheetView>
  </sheetViews>
  <sheetFormatPr defaultRowHeight="15" x14ac:dyDescent="0.25"/>
  <cols>
    <col min="1" max="1" width="6.140625" customWidth="1"/>
    <col min="2" max="2" width="52.5703125" customWidth="1"/>
    <col min="3" max="3" width="1.7109375" customWidth="1"/>
    <col min="4" max="4" width="15.7109375" customWidth="1"/>
    <col min="5" max="5" width="1.7109375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64.5703125" customWidth="1"/>
    <col min="11" max="11" width="1.7109375" customWidth="1"/>
    <col min="12" max="12" width="15.7109375" customWidth="1"/>
    <col min="13" max="13" width="1.7109375" customWidth="1"/>
    <col min="14" max="14" width="15.7109375" customWidth="1"/>
  </cols>
  <sheetData>
    <row r="1" spans="1:10" ht="14.45" x14ac:dyDescent="0.3">
      <c r="A1" s="17" t="s">
        <v>0</v>
      </c>
      <c r="B1" s="17"/>
    </row>
    <row r="2" spans="1:10" ht="14.45" x14ac:dyDescent="0.3">
      <c r="A2" s="17" t="s">
        <v>38</v>
      </c>
      <c r="B2" s="17"/>
    </row>
    <row r="3" spans="1:10" ht="14.45" x14ac:dyDescent="0.3">
      <c r="A3" s="18" t="s">
        <v>36</v>
      </c>
      <c r="B3" s="18"/>
    </row>
    <row r="4" spans="1:10" thickBot="1" x14ac:dyDescent="0.35">
      <c r="A4" s="15"/>
      <c r="B4" s="15"/>
      <c r="C4" s="16"/>
      <c r="D4" s="16"/>
      <c r="E4" s="16"/>
      <c r="F4" s="16"/>
      <c r="G4" s="16"/>
      <c r="H4" s="16"/>
      <c r="I4" s="16"/>
      <c r="J4" s="16"/>
    </row>
    <row r="6" spans="1:10" ht="14.45" x14ac:dyDescent="0.3">
      <c r="D6" s="2" t="s">
        <v>1</v>
      </c>
      <c r="F6" s="2" t="s">
        <v>5</v>
      </c>
    </row>
    <row r="7" spans="1:10" ht="14.45" x14ac:dyDescent="0.3">
      <c r="D7" s="14" t="s">
        <v>40</v>
      </c>
      <c r="F7" s="14" t="s">
        <v>6</v>
      </c>
      <c r="H7" s="14" t="s">
        <v>7</v>
      </c>
    </row>
    <row r="8" spans="1:10" ht="14.45" x14ac:dyDescent="0.3">
      <c r="D8" s="28" t="s">
        <v>20</v>
      </c>
      <c r="F8" s="28" t="s">
        <v>21</v>
      </c>
      <c r="H8" s="28" t="s">
        <v>22</v>
      </c>
    </row>
    <row r="10" spans="1:10" ht="14.45" x14ac:dyDescent="0.3">
      <c r="A10" s="20">
        <f>MAX(A8:A$8)+1</f>
        <v>1</v>
      </c>
      <c r="B10" s="1" t="s">
        <v>28</v>
      </c>
      <c r="D10" s="10">
        <v>557080702</v>
      </c>
      <c r="E10" s="6"/>
      <c r="F10" s="10">
        <f>+'WDW-R-5 page 2'!D12</f>
        <v>705051140</v>
      </c>
      <c r="H10" s="11">
        <f>+F10-D10</f>
        <v>147970438</v>
      </c>
      <c r="J10" s="1" t="s">
        <v>17</v>
      </c>
    </row>
    <row r="11" spans="1:10" ht="14.45" x14ac:dyDescent="0.3">
      <c r="A11" s="20"/>
    </row>
    <row r="12" spans="1:10" ht="14.45" x14ac:dyDescent="0.3">
      <c r="A12" s="20">
        <f>MAX(A$8:A11)+1</f>
        <v>2</v>
      </c>
      <c r="B12" s="1" t="s">
        <v>27</v>
      </c>
      <c r="D12" s="3">
        <f>+'WDW-R-5 page 3'!M24</f>
        <v>0.121168898139</v>
      </c>
      <c r="F12" s="3">
        <f>+'WDW-R-5 page 3'!M14</f>
        <v>9.2596991751295474E-2</v>
      </c>
      <c r="G12" s="2" t="s">
        <v>24</v>
      </c>
      <c r="H12" s="8">
        <f>+F12-D12</f>
        <v>-2.8571906387704529E-2</v>
      </c>
      <c r="J12" s="1" t="s">
        <v>18</v>
      </c>
    </row>
    <row r="13" spans="1:10" ht="14.45" x14ac:dyDescent="0.3">
      <c r="A13" s="20"/>
      <c r="D13" s="9"/>
      <c r="F13" s="9"/>
    </row>
    <row r="14" spans="1:10" thickBot="1" x14ac:dyDescent="0.35">
      <c r="A14" s="20">
        <f>MAX(A$8:A13)+1</f>
        <v>3</v>
      </c>
      <c r="B14" s="1" t="s">
        <v>15</v>
      </c>
      <c r="D14" s="12">
        <f>+D10*D12</f>
        <v>67500854.835840613</v>
      </c>
      <c r="F14" s="12">
        <f>+F10*F12</f>
        <v>65285614.594821468</v>
      </c>
      <c r="H14" s="13">
        <f>+F14-D14</f>
        <v>-2215240.2410191447</v>
      </c>
      <c r="J14" s="7" t="s">
        <v>23</v>
      </c>
    </row>
    <row r="15" spans="1:10" thickTop="1" x14ac:dyDescent="0.3">
      <c r="A15" s="20"/>
      <c r="J15" s="1"/>
    </row>
    <row r="16" spans="1:10" x14ac:dyDescent="0.25">
      <c r="A16" s="20">
        <f>MAX(A$8:A15)+1</f>
        <v>4</v>
      </c>
      <c r="B16" t="s">
        <v>32</v>
      </c>
      <c r="H16" s="48">
        <f>+H14/4</f>
        <v>-553810.06025478616</v>
      </c>
      <c r="J16" s="1" t="s">
        <v>34</v>
      </c>
    </row>
    <row r="17" spans="1:12" ht="14.45" x14ac:dyDescent="0.3">
      <c r="A17" s="20"/>
    </row>
    <row r="18" spans="1:12" ht="15.75" thickBot="1" x14ac:dyDescent="0.3">
      <c r="A18" s="20">
        <f>MAX(A$8:A17)+1</f>
        <v>5</v>
      </c>
      <c r="B18" t="s">
        <v>33</v>
      </c>
      <c r="H18" s="49">
        <f>+H16/5</f>
        <v>-110762.01205095723</v>
      </c>
      <c r="J18" t="s">
        <v>35</v>
      </c>
    </row>
    <row r="19" spans="1:12" thickTop="1" x14ac:dyDescent="0.3">
      <c r="A19" s="20"/>
    </row>
    <row r="20" spans="1:12" ht="14.45" x14ac:dyDescent="0.3">
      <c r="A20" s="20"/>
    </row>
    <row r="22" spans="1:12" ht="14.45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2" ht="14.45" x14ac:dyDescent="0.3">
      <c r="B23" s="1" t="s">
        <v>41</v>
      </c>
    </row>
    <row r="32" spans="1:12" ht="15.6" x14ac:dyDescent="0.3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</row>
    <row r="33" spans="2:12" ht="15.6" x14ac:dyDescent="0.3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</row>
  </sheetData>
  <pageMargins left="0.7" right="0.7" top="1.3009375000000001" bottom="0.75" header="0.3" footer="0.3"/>
  <pageSetup scale="69" orientation="landscape" r:id="rId1"/>
  <headerFooter>
    <oddHeader>&amp;R&amp;"Times New Roman,Bold"&amp;10KyPSC Case No. 2017-00321
STAFF-REHEARING-DR-02-008 Attachment
Page &amp;P of &amp;N&amp;"-,Bold"&amp;12
Attachment WDW-Rebuttal-5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Layout" zoomScaleNormal="100" workbookViewId="0">
      <selection activeCell="D8" sqref="D8"/>
    </sheetView>
  </sheetViews>
  <sheetFormatPr defaultRowHeight="15" x14ac:dyDescent="0.25"/>
  <cols>
    <col min="1" max="1" width="5.140625" customWidth="1"/>
    <col min="2" max="2" width="52" customWidth="1"/>
    <col min="3" max="3" width="1.7109375" customWidth="1"/>
    <col min="4" max="4" width="15.7109375" customWidth="1"/>
    <col min="5" max="5" width="1.7109375" customWidth="1"/>
    <col min="6" max="6" width="48.42578125" customWidth="1"/>
    <col min="7" max="7" width="1.7109375" customWidth="1"/>
    <col min="8" max="8" width="15.7109375" customWidth="1"/>
    <col min="9" max="9" width="1.7109375" customWidth="1"/>
    <col min="10" max="10" width="15.7109375" customWidth="1"/>
  </cols>
  <sheetData>
    <row r="1" spans="1:6" ht="14.45" x14ac:dyDescent="0.3">
      <c r="A1" s="17" t="s">
        <v>0</v>
      </c>
    </row>
    <row r="2" spans="1:6" ht="14.45" x14ac:dyDescent="0.3">
      <c r="A2" s="17" t="s">
        <v>38</v>
      </c>
    </row>
    <row r="3" spans="1:6" ht="14.45" x14ac:dyDescent="0.3">
      <c r="A3" s="18" t="s">
        <v>31</v>
      </c>
    </row>
    <row r="4" spans="1:6" thickBot="1" x14ac:dyDescent="0.35">
      <c r="A4" s="15"/>
      <c r="B4" s="15"/>
      <c r="C4" s="16"/>
      <c r="D4" s="16"/>
      <c r="E4" s="16"/>
      <c r="F4" s="16"/>
    </row>
    <row r="9" spans="1:6" ht="14.45" x14ac:dyDescent="0.3">
      <c r="A9" s="20">
        <f>MAX(A8:A$8)+1</f>
        <v>1</v>
      </c>
      <c r="B9" s="1" t="s">
        <v>29</v>
      </c>
      <c r="D9" s="10">
        <v>557080702</v>
      </c>
      <c r="F9" s="1" t="s">
        <v>42</v>
      </c>
    </row>
    <row r="10" spans="1:6" ht="14.45" x14ac:dyDescent="0.3">
      <c r="A10" s="20"/>
      <c r="D10" s="6"/>
      <c r="F10" s="1"/>
    </row>
    <row r="11" spans="1:6" ht="16.149999999999999" x14ac:dyDescent="0.3">
      <c r="A11" s="20"/>
      <c r="B11" s="1" t="s">
        <v>30</v>
      </c>
      <c r="D11" s="6"/>
      <c r="F11" s="1"/>
    </row>
    <row r="12" spans="1:6" ht="14.45" x14ac:dyDescent="0.3">
      <c r="A12" s="20">
        <f>MAX(A$8:A11)+1</f>
        <v>2</v>
      </c>
      <c r="B12" t="s">
        <v>16</v>
      </c>
      <c r="D12" s="10">
        <v>705051140</v>
      </c>
      <c r="F12" s="1" t="s">
        <v>26</v>
      </c>
    </row>
    <row r="13" spans="1:6" ht="14.45" x14ac:dyDescent="0.3">
      <c r="A13" s="20"/>
      <c r="D13" s="3"/>
      <c r="F13" s="1"/>
    </row>
    <row r="14" spans="1:6" ht="14.45" x14ac:dyDescent="0.3">
      <c r="A14" s="24"/>
      <c r="B14" s="25"/>
      <c r="C14" s="25"/>
      <c r="D14" s="26"/>
      <c r="E14" s="25"/>
      <c r="F14" s="27"/>
    </row>
    <row r="15" spans="1:6" ht="14.45" x14ac:dyDescent="0.3">
      <c r="A15" s="20"/>
      <c r="D15" s="6"/>
      <c r="F15" s="1"/>
    </row>
    <row r="16" spans="1:6" ht="16.149999999999999" x14ac:dyDescent="0.3">
      <c r="A16" s="20"/>
      <c r="B16" s="1" t="s">
        <v>19</v>
      </c>
      <c r="D16" s="6"/>
      <c r="F16" s="1"/>
    </row>
    <row r="17" spans="1:8" ht="14.45" x14ac:dyDescent="0.3">
      <c r="A17" s="20"/>
      <c r="D17" s="6"/>
      <c r="F17" s="1"/>
    </row>
    <row r="18" spans="1:8" ht="14.45" x14ac:dyDescent="0.3">
      <c r="A18" s="20"/>
      <c r="D18" s="6"/>
      <c r="F18" s="1"/>
    </row>
    <row r="19" spans="1:8" ht="14.45" x14ac:dyDescent="0.3">
      <c r="A19" s="20"/>
      <c r="D19" s="6"/>
      <c r="F19" s="1"/>
    </row>
    <row r="20" spans="1:8" ht="14.45" x14ac:dyDescent="0.3">
      <c r="A20" s="20"/>
    </row>
    <row r="21" spans="1:8" ht="14.45" x14ac:dyDescent="0.3">
      <c r="A21" s="20"/>
    </row>
    <row r="22" spans="1:8" ht="14.45" x14ac:dyDescent="0.3">
      <c r="A22" s="20"/>
    </row>
    <row r="23" spans="1:8" ht="14.45" x14ac:dyDescent="0.3">
      <c r="A23" s="20"/>
    </row>
    <row r="24" spans="1:8" ht="14.45" x14ac:dyDescent="0.3">
      <c r="A24" s="20"/>
    </row>
    <row r="25" spans="1:8" ht="14.45" x14ac:dyDescent="0.3">
      <c r="A25" s="20"/>
    </row>
    <row r="26" spans="1:8" ht="15.6" x14ac:dyDescent="0.3">
      <c r="A26" s="20"/>
      <c r="B26" s="4"/>
      <c r="C26" s="4"/>
      <c r="D26" s="5"/>
      <c r="E26" s="5"/>
      <c r="F26" s="5"/>
      <c r="G26" s="5"/>
      <c r="H26" s="5"/>
    </row>
    <row r="27" spans="1:8" ht="15.6" x14ac:dyDescent="0.3">
      <c r="A27" s="20"/>
      <c r="B27" s="4"/>
      <c r="C27" s="4"/>
      <c r="D27" s="5"/>
      <c r="E27" s="5"/>
      <c r="F27" s="5"/>
      <c r="G27" s="5"/>
      <c r="H27" s="5"/>
    </row>
    <row r="28" spans="1:8" ht="14.45" x14ac:dyDescent="0.3">
      <c r="A28" s="20"/>
    </row>
    <row r="29" spans="1:8" ht="14.45" x14ac:dyDescent="0.3">
      <c r="A29" s="20"/>
    </row>
    <row r="30" spans="1:8" ht="14.45" x14ac:dyDescent="0.3">
      <c r="A30" s="20"/>
    </row>
  </sheetData>
  <pageMargins left="0.7" right="0.7" top="1.6027083333333334" bottom="0.75" header="0.3" footer="0.3"/>
  <pageSetup scale="98" orientation="landscape" r:id="rId1"/>
  <headerFooter>
    <oddHeader>&amp;R&amp;"Times New Roman,Bold"&amp;10KyPSC Case No. 2017-00321
STAFF-REHEARING-DR-02-008 Attachment
Page &amp;P of &amp;N&amp;"-,Bold"&amp;12
Attachment WDW-Rebuttal-5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Layout" zoomScaleNormal="100" workbookViewId="0">
      <selection activeCell="G3" sqref="G3"/>
    </sheetView>
  </sheetViews>
  <sheetFormatPr defaultRowHeight="15" x14ac:dyDescent="0.25"/>
  <cols>
    <col min="1" max="1" width="28.28515625" customWidth="1"/>
    <col min="2" max="2" width="1.710937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15.7109375" customWidth="1"/>
    <col min="12" max="12" width="1.7109375" customWidth="1"/>
    <col min="13" max="13" width="15.7109375" customWidth="1"/>
  </cols>
  <sheetData>
    <row r="1" spans="1:13" ht="14.45" x14ac:dyDescent="0.3">
      <c r="A1" s="17" t="s">
        <v>0</v>
      </c>
    </row>
    <row r="2" spans="1:13" ht="14.45" x14ac:dyDescent="0.3">
      <c r="A2" s="17" t="s">
        <v>38</v>
      </c>
    </row>
    <row r="3" spans="1:13" ht="14.45" x14ac:dyDescent="0.3">
      <c r="A3" s="18" t="s">
        <v>37</v>
      </c>
    </row>
    <row r="4" spans="1:13" thickBo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7" spans="1:13" ht="14.45" x14ac:dyDescent="0.3">
      <c r="A7" s="34"/>
      <c r="B7" s="34"/>
      <c r="C7" s="51" t="s">
        <v>39</v>
      </c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4.45" x14ac:dyDescent="0.3">
      <c r="A8" s="34"/>
      <c r="B8" s="34"/>
      <c r="C8" s="35" t="s">
        <v>9</v>
      </c>
      <c r="D8" s="34"/>
      <c r="E8" s="35" t="s">
        <v>10</v>
      </c>
      <c r="F8" s="34"/>
      <c r="G8" s="35" t="s">
        <v>11</v>
      </c>
      <c r="H8" s="34"/>
      <c r="I8" s="35" t="s">
        <v>12</v>
      </c>
      <c r="J8" s="34"/>
      <c r="K8" s="35" t="s">
        <v>13</v>
      </c>
      <c r="L8" s="34"/>
      <c r="M8" s="35" t="s">
        <v>14</v>
      </c>
    </row>
    <row r="9" spans="1:13" ht="14.45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4.45" x14ac:dyDescent="0.3">
      <c r="A10" s="34" t="s">
        <v>2</v>
      </c>
      <c r="B10" s="34"/>
      <c r="C10" s="36">
        <v>522765867</v>
      </c>
      <c r="D10" s="34"/>
      <c r="E10" s="37">
        <f>+C10/C14</f>
        <v>0.48893527553150185</v>
      </c>
      <c r="F10" s="34"/>
      <c r="G10" s="38">
        <v>0.11</v>
      </c>
      <c r="H10" s="34"/>
      <c r="I10" s="38">
        <f>+E10*G10</f>
        <v>5.3782880308465203E-2</v>
      </c>
      <c r="J10" s="34"/>
      <c r="K10" s="39">
        <v>1.3409865999999999</v>
      </c>
      <c r="L10" s="34"/>
      <c r="M10" s="37">
        <f>+I10*K10</f>
        <v>7.2122121803055703E-2</v>
      </c>
    </row>
    <row r="11" spans="1:13" ht="14.45" x14ac:dyDescent="0.3">
      <c r="A11" s="34" t="s">
        <v>3</v>
      </c>
      <c r="B11" s="34"/>
      <c r="C11" s="40">
        <v>434934967</v>
      </c>
      <c r="D11" s="34"/>
      <c r="E11" s="37">
        <f>+C11/C14</f>
        <v>0.40678831835137708</v>
      </c>
      <c r="F11" s="34"/>
      <c r="G11" s="38">
        <v>4.2430000000000002E-2</v>
      </c>
      <c r="H11" s="34"/>
      <c r="I11" s="38">
        <f t="shared" ref="I11:I12" si="0">+E11*G11</f>
        <v>1.7260028347648931E-2</v>
      </c>
      <c r="J11" s="34"/>
      <c r="K11" s="39">
        <v>1</v>
      </c>
      <c r="L11" s="34"/>
      <c r="M11" s="37">
        <f t="shared" ref="M11:M12" si="1">+I11*K11</f>
        <v>1.7260028347648931E-2</v>
      </c>
    </row>
    <row r="12" spans="1:13" ht="14.45" x14ac:dyDescent="0.3">
      <c r="A12" s="34" t="s">
        <v>4</v>
      </c>
      <c r="B12" s="34"/>
      <c r="C12" s="40">
        <v>111491538</v>
      </c>
      <c r="D12" s="34"/>
      <c r="E12" s="37">
        <f>+C12/C14</f>
        <v>0.10427640611712108</v>
      </c>
      <c r="F12" s="34"/>
      <c r="G12" s="38">
        <v>3.083E-2</v>
      </c>
      <c r="H12" s="34"/>
      <c r="I12" s="38">
        <f t="shared" si="0"/>
        <v>3.2148416005908426E-3</v>
      </c>
      <c r="J12" s="34"/>
      <c r="K12" s="39">
        <v>1</v>
      </c>
      <c r="L12" s="34"/>
      <c r="M12" s="37">
        <f t="shared" si="1"/>
        <v>3.2148416005908426E-3</v>
      </c>
    </row>
    <row r="13" spans="1:13" ht="14.45" x14ac:dyDescent="0.3">
      <c r="A13" s="34"/>
      <c r="B13" s="34"/>
      <c r="C13" s="41"/>
      <c r="D13" s="34"/>
      <c r="E13" s="42"/>
      <c r="F13" s="34"/>
      <c r="G13" s="34"/>
      <c r="H13" s="34"/>
      <c r="I13" s="43"/>
      <c r="J13" s="34"/>
      <c r="K13" s="34"/>
      <c r="L13" s="34"/>
      <c r="M13" s="44"/>
    </row>
    <row r="14" spans="1:13" thickBot="1" x14ac:dyDescent="0.35">
      <c r="A14" s="34" t="s">
        <v>8</v>
      </c>
      <c r="B14" s="34"/>
      <c r="C14" s="45">
        <f>SUM(C10:C12)</f>
        <v>1069192372</v>
      </c>
      <c r="D14" s="34"/>
      <c r="E14" s="46">
        <f>SUM(E10:E12)</f>
        <v>1</v>
      </c>
      <c r="F14" s="34"/>
      <c r="G14" s="37"/>
      <c r="H14" s="34"/>
      <c r="I14" s="47">
        <f>SUM(I10:I12)</f>
        <v>7.4257750256704974E-2</v>
      </c>
      <c r="J14" s="34"/>
      <c r="K14" s="34"/>
      <c r="L14" s="34"/>
      <c r="M14" s="46">
        <f>SUM(M10:M12)</f>
        <v>9.2596991751295474E-2</v>
      </c>
    </row>
    <row r="15" spans="1:13" thickTop="1" x14ac:dyDescent="0.3"/>
    <row r="17" spans="1:13" ht="14.45" x14ac:dyDescent="0.3">
      <c r="C17" s="51" t="s">
        <v>25</v>
      </c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4.45" x14ac:dyDescent="0.3">
      <c r="C18" s="22" t="s">
        <v>9</v>
      </c>
      <c r="E18" s="22" t="s">
        <v>10</v>
      </c>
      <c r="G18" s="22" t="s">
        <v>11</v>
      </c>
      <c r="I18" s="22" t="s">
        <v>12</v>
      </c>
      <c r="K18" s="22" t="s">
        <v>13</v>
      </c>
      <c r="M18" s="22" t="s">
        <v>14</v>
      </c>
    </row>
    <row r="20" spans="1:13" ht="14.45" x14ac:dyDescent="0.3">
      <c r="A20" t="s">
        <v>2</v>
      </c>
      <c r="C20" s="10">
        <v>345393322</v>
      </c>
      <c r="E20" s="3">
        <f>+C20/C24</f>
        <v>0.50881938321392395</v>
      </c>
      <c r="G20" s="29">
        <v>0.11</v>
      </c>
      <c r="H20" t="s">
        <v>24</v>
      </c>
      <c r="I20" s="29">
        <f>ROUND(E20*G20,5)</f>
        <v>5.5969999999999999E-2</v>
      </c>
      <c r="K20" s="21">
        <v>1.6449687</v>
      </c>
      <c r="M20" s="3">
        <f>+I20*K20</f>
        <v>9.2068898139000002E-2</v>
      </c>
    </row>
    <row r="21" spans="1:13" ht="14.45" x14ac:dyDescent="0.3">
      <c r="A21" t="s">
        <v>3</v>
      </c>
      <c r="C21" s="6">
        <v>275774125</v>
      </c>
      <c r="E21" s="3">
        <f>+C21/C24</f>
        <v>0.40625921594644948</v>
      </c>
      <c r="G21" s="29">
        <v>6.0900000000000003E-2</v>
      </c>
      <c r="I21" s="29">
        <f>ROUND(E21*G21,5)</f>
        <v>2.4740000000000002E-2</v>
      </c>
      <c r="K21" s="21">
        <v>1</v>
      </c>
      <c r="M21" s="3">
        <f>+I21*K21</f>
        <v>2.4740000000000002E-2</v>
      </c>
    </row>
    <row r="22" spans="1:13" ht="14.45" x14ac:dyDescent="0.3">
      <c r="A22" t="s">
        <v>4</v>
      </c>
      <c r="C22" s="6">
        <v>57645769.230769232</v>
      </c>
      <c r="E22" s="3">
        <f>+C22/C24</f>
        <v>8.4921400839626529E-2</v>
      </c>
      <c r="G22" s="29">
        <v>5.1380000000000002E-2</v>
      </c>
      <c r="I22" s="29">
        <f>ROUND(E22*G22,5)</f>
        <v>4.3600000000000002E-3</v>
      </c>
      <c r="K22" s="21">
        <v>1</v>
      </c>
      <c r="M22" s="3">
        <f>+I22*K22</f>
        <v>4.3600000000000002E-3</v>
      </c>
    </row>
    <row r="23" spans="1:13" ht="14.45" x14ac:dyDescent="0.3">
      <c r="C23" s="19"/>
      <c r="E23" s="9"/>
      <c r="I23" s="31"/>
      <c r="M23" s="33"/>
    </row>
    <row r="24" spans="1:13" thickBot="1" x14ac:dyDescent="0.35">
      <c r="C24" s="12">
        <f>SUM(C20:C22)</f>
        <v>678813216.23076928</v>
      </c>
      <c r="E24" s="23">
        <f>SUM(E20:E22)</f>
        <v>0.99999999999999989</v>
      </c>
      <c r="G24" s="3"/>
      <c r="I24" s="32">
        <f>SUM(I20:I22)</f>
        <v>8.5070000000000007E-2</v>
      </c>
      <c r="M24" s="23">
        <f>SUM(M20:M22)</f>
        <v>0.121168898139</v>
      </c>
    </row>
    <row r="25" spans="1:13" thickTop="1" x14ac:dyDescent="0.3"/>
    <row r="26" spans="1:13" ht="14.45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4.45" x14ac:dyDescent="0.3">
      <c r="A27" s="1" t="s">
        <v>41</v>
      </c>
    </row>
  </sheetData>
  <mergeCells count="2">
    <mergeCell ref="C7:M7"/>
    <mergeCell ref="C17:M17"/>
  </mergeCells>
  <pageMargins left="0.7" right="0.7" top="1.61" bottom="0.75" header="0.3" footer="0.3"/>
  <pageSetup scale="92" orientation="landscape" r:id="rId1"/>
  <headerFooter>
    <oddHeader>&amp;R&amp;"Times New Roman,Bold"&amp;10KyPSC Case No. 2017-00321
STAFF-REHEARING-DR-02-008 Attachment
Page &amp;P of &amp;N&amp;"-,Bold"&amp;12
Attachment WDW-Rebuttal-5
Page 3 of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3" ma:contentTypeDescription="Create a new document." ma:contentTypeScope="" ma:versionID="16fdfeb728b39ea025c92b956519313a">
  <xsd:schema xmlns:xsd="http://www.w3.org/2001/XMLSchema" xmlns:xs="http://www.w3.org/2001/XMLSchema" xmlns:p="http://schemas.microsoft.com/office/2006/metadata/properties" xmlns:ns2="ace8dc78-f72f-446e-be2b-b93d2c0549dc" xmlns:ns3="2c72dc8b-d8c3-4c44-9f8d-30d0819a6ded" targetNamespace="http://schemas.microsoft.com/office/2006/metadata/properties" ma:root="true" ma:fieldsID="013e4503414ad7c20e496790121c6c06" ns2:_="" ns3:_="">
    <xsd:import namespace="ace8dc78-f72f-446e-be2b-b93d2c0549dc"/>
    <xsd:import namespace="2c72dc8b-d8c3-4c44-9f8d-30d0819a6de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2dc8b-d8c3-4c44-9f8d-30d0819a6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60B41-3697-407C-A7E9-31C329F8D810}"/>
</file>

<file path=customXml/itemProps2.xml><?xml version="1.0" encoding="utf-8"?>
<ds:datastoreItem xmlns:ds="http://schemas.openxmlformats.org/officeDocument/2006/customXml" ds:itemID="{BDC530C3-5916-4017-8D4A-DAF677CEC2F7}"/>
</file>

<file path=customXml/itemProps3.xml><?xml version="1.0" encoding="utf-8"?>
<ds:datastoreItem xmlns:ds="http://schemas.openxmlformats.org/officeDocument/2006/customXml" ds:itemID="{8ED6A185-3833-46B5-9D12-08809835A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WDW-R-5 page 1</vt:lpstr>
      <vt:lpstr>WDW-R-5 page 2</vt:lpstr>
      <vt:lpstr>WDW-R-5 page 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Revised Rebuttal WDW-5</dc:subject>
  <dc:creator>Wathen, Don</dc:creator>
  <cp:lastModifiedBy>Minna Rolfes-Adkins</cp:lastModifiedBy>
  <cp:lastPrinted>2018-08-01T18:47:24Z</cp:lastPrinted>
  <dcterms:created xsi:type="dcterms:W3CDTF">2018-02-01T15:32:45Z</dcterms:created>
  <dcterms:modified xsi:type="dcterms:W3CDTF">2018-08-01T18:48:10Z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  <property fmtid="{D5CDD505-2E9C-101B-9397-08002B2CF9AE}" pid="3" name="SV_QUERY_LIST_4F35BF76-6C0D-4D9B-82B2-816C12CF3733">
    <vt:lpwstr>empty_477D106A-C0D6-4607-AEBD-E2C9D60EA279</vt:lpwstr>
  </property>
</Properties>
</file>