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9965" windowHeight="9360"/>
  </bookViews>
  <sheets>
    <sheet name="Attachment" sheetId="1" r:id="rId1"/>
  </sheets>
  <externalReferences>
    <externalReference r:id="rId2"/>
  </externalReferences>
  <definedNames>
    <definedName name="_xlnm.Print_Area" localSheetId="0">Attachment!$A$8:$AJ$22</definedName>
    <definedName name="_xlnm.Print_Titles" localSheetId="0">Attachment!$A:$B,Attachment!$1:$6</definedName>
  </definedNames>
  <calcPr calcId="145621"/>
</workbook>
</file>

<file path=xl/calcChain.xml><?xml version="1.0" encoding="utf-8"?>
<calcChain xmlns="http://schemas.openxmlformats.org/spreadsheetml/2006/main">
  <c r="AJ16" i="1" l="1"/>
  <c r="N16" i="1"/>
  <c r="M16" i="1"/>
  <c r="G16" i="1"/>
  <c r="F16" i="1"/>
  <c r="E16" i="1"/>
  <c r="D16" i="1"/>
  <c r="C16" i="1"/>
  <c r="AE8" i="1" l="1"/>
  <c r="AJ8" i="1"/>
  <c r="AI8" i="1"/>
  <c r="AH8" i="1"/>
  <c r="AG8" i="1"/>
  <c r="AF8" i="1"/>
  <c r="AD8" i="1"/>
  <c r="AC8" i="1"/>
  <c r="AB8" i="1"/>
  <c r="AA8" i="1"/>
  <c r="AJ11" i="1" l="1"/>
  <c r="AI11" i="1"/>
  <c r="AH11" i="1"/>
  <c r="AG11" i="1"/>
  <c r="AF11" i="1"/>
  <c r="AE11" i="1"/>
  <c r="AD11" i="1"/>
  <c r="AC11" i="1"/>
  <c r="AB11" i="1"/>
  <c r="AA11" i="1"/>
  <c r="AJ10" i="1"/>
  <c r="AI10" i="1"/>
  <c r="AH10" i="1"/>
  <c r="AG10" i="1"/>
  <c r="AG12" i="1" s="1"/>
  <c r="AF10" i="1"/>
  <c r="AE10" i="1"/>
  <c r="AD10" i="1"/>
  <c r="AC10" i="1"/>
  <c r="AC12" i="1" s="1"/>
  <c r="AB10" i="1"/>
  <c r="AA10" i="1"/>
  <c r="Z10" i="1"/>
  <c r="Z12" i="1" s="1"/>
  <c r="Y10" i="1"/>
  <c r="Y12" i="1" s="1"/>
  <c r="X10" i="1"/>
  <c r="X12" i="1" s="1"/>
  <c r="W10" i="1"/>
  <c r="W12" i="1" s="1"/>
  <c r="V10" i="1"/>
  <c r="V12" i="1" s="1"/>
  <c r="U10" i="1"/>
  <c r="U12" i="1" s="1"/>
  <c r="T10" i="1"/>
  <c r="T12" i="1" s="1"/>
  <c r="S10" i="1"/>
  <c r="S12" i="1" s="1"/>
  <c r="R10" i="1"/>
  <c r="R12" i="1" s="1"/>
  <c r="Q10" i="1"/>
  <c r="Q12" i="1" s="1"/>
  <c r="P10" i="1"/>
  <c r="P12" i="1" s="1"/>
  <c r="O10" i="1"/>
  <c r="O12" i="1" s="1"/>
  <c r="N10" i="1"/>
  <c r="N12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D10" i="1"/>
  <c r="D12" i="1" s="1"/>
  <c r="C10" i="1"/>
  <c r="C12" i="1" s="1"/>
  <c r="C14" i="1" s="1"/>
  <c r="C18" i="1" s="1"/>
  <c r="AA12" i="1" l="1"/>
  <c r="AE12" i="1"/>
  <c r="AI12" i="1"/>
  <c r="AD12" i="1"/>
  <c r="AH12" i="1"/>
  <c r="AB12" i="1"/>
  <c r="AF12" i="1"/>
  <c r="AJ12" i="1"/>
  <c r="D14" i="1"/>
  <c r="D18" i="1" s="1"/>
  <c r="E14" i="1" s="1"/>
  <c r="E18" i="1" s="1"/>
  <c r="F14" i="1" s="1"/>
  <c r="F18" i="1" s="1"/>
  <c r="G14" i="1" s="1"/>
  <c r="G18" i="1" s="1"/>
  <c r="H14" i="1" s="1"/>
  <c r="H16" i="1" l="1"/>
  <c r="H18" i="1" s="1"/>
  <c r="I14" i="1" s="1"/>
  <c r="I16" i="1" l="1"/>
  <c r="I18" i="1" s="1"/>
  <c r="J14" i="1" s="1"/>
  <c r="J16" i="1" l="1"/>
  <c r="J18" i="1" s="1"/>
  <c r="K14" i="1" s="1"/>
  <c r="K16" i="1" l="1"/>
  <c r="K18" i="1" s="1"/>
  <c r="L14" i="1" s="1"/>
  <c r="L16" i="1" l="1"/>
  <c r="L18" i="1" s="1"/>
  <c r="M14" i="1" s="1"/>
  <c r="M18" i="1" s="1"/>
  <c r="N14" i="1" s="1"/>
  <c r="N18" i="1" s="1"/>
  <c r="O14" i="1" s="1"/>
  <c r="O16" i="1" l="1"/>
  <c r="O18" i="1" s="1"/>
  <c r="P14" i="1" s="1"/>
  <c r="P16" i="1" l="1"/>
  <c r="P18" i="1" s="1"/>
  <c r="Q14" i="1" s="1"/>
  <c r="Q16" i="1" l="1"/>
  <c r="Q18" i="1" s="1"/>
  <c r="R14" i="1" s="1"/>
  <c r="R16" i="1" l="1"/>
  <c r="R18" i="1" s="1"/>
  <c r="S14" i="1" s="1"/>
  <c r="S16" i="1" l="1"/>
  <c r="S18" i="1" s="1"/>
  <c r="T14" i="1" s="1"/>
  <c r="T16" i="1" l="1"/>
  <c r="T18" i="1" s="1"/>
  <c r="U14" i="1" s="1"/>
  <c r="U16" i="1" l="1"/>
  <c r="U18" i="1" s="1"/>
  <c r="V14" i="1" s="1"/>
  <c r="V16" i="1" l="1"/>
  <c r="V18" i="1" s="1"/>
  <c r="W14" i="1" s="1"/>
  <c r="W16" i="1" l="1"/>
  <c r="W18" i="1" s="1"/>
  <c r="X14" i="1" s="1"/>
  <c r="X16" i="1" l="1"/>
  <c r="X18" i="1" s="1"/>
  <c r="Y14" i="1" s="1"/>
  <c r="Y18" i="1" l="1"/>
  <c r="Z14" i="1" s="1"/>
  <c r="Y16" i="1"/>
  <c r="Z16" i="1" l="1"/>
  <c r="Z18" i="1" s="1"/>
  <c r="AA14" i="1" s="1"/>
  <c r="AA16" i="1" l="1"/>
  <c r="AA18" i="1" s="1"/>
  <c r="AB14" i="1" s="1"/>
  <c r="AB16" i="1" l="1"/>
  <c r="AB18" i="1" s="1"/>
  <c r="AC14" i="1" s="1"/>
  <c r="AC16" i="1" l="1"/>
  <c r="AC18" i="1" s="1"/>
  <c r="AD14" i="1" s="1"/>
  <c r="AD16" i="1" l="1"/>
  <c r="AD18" i="1" s="1"/>
  <c r="AE14" i="1" s="1"/>
  <c r="AE16" i="1" l="1"/>
  <c r="AE18" i="1" s="1"/>
  <c r="AF14" i="1" s="1"/>
  <c r="AF16" i="1" l="1"/>
  <c r="AF18" i="1" s="1"/>
  <c r="AG14" i="1" s="1"/>
  <c r="AG16" i="1" l="1"/>
  <c r="AG18" i="1" s="1"/>
  <c r="AH14" i="1" s="1"/>
  <c r="AH16" i="1" l="1"/>
  <c r="AH18" i="1" s="1"/>
  <c r="AI14" i="1" s="1"/>
  <c r="AI16" i="1" l="1"/>
  <c r="AI18" i="1" s="1"/>
  <c r="AJ14" i="1" s="1"/>
  <c r="AJ18" i="1" l="1"/>
</calcChain>
</file>

<file path=xl/sharedStrings.xml><?xml version="1.0" encoding="utf-8"?>
<sst xmlns="http://schemas.openxmlformats.org/spreadsheetml/2006/main" count="13" uniqueCount="13">
  <si>
    <t>Duke Energy Kentucky, Inc.</t>
  </si>
  <si>
    <t>East Bend Deferral Analysis</t>
  </si>
  <si>
    <t>O&amp;M</t>
  </si>
  <si>
    <t>Reagents EB Incremental</t>
  </si>
  <si>
    <t>Total Incremental</t>
  </si>
  <si>
    <t>Less MF6 base</t>
  </si>
  <si>
    <t>Total Deferral</t>
  </si>
  <si>
    <t>Cumulative Deferral</t>
  </si>
  <si>
    <t>Carrying Costs (1)</t>
  </si>
  <si>
    <t>Cumulative Deferral with carrying costs</t>
  </si>
  <si>
    <t>Notes:</t>
  </si>
  <si>
    <t>(1) Debt Rate assumed through March 2018</t>
  </si>
  <si>
    <t>DEK East Bend Deferral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</si>
</sst>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0.000%"/>
    <numFmt numFmtId="165" formatCode="&quot;$&quot;#,##0.0_);\(&quot;$&quot;#,##0.0\)"/>
  </numFmts>
  <fonts count="7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16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left" vertical="center" wrapText="1"/>
    </xf>
    <xf numFmtId="17" fontId="2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7" fontId="4" fillId="0" borderId="0" xfId="0" applyNumberFormat="1" applyFont="1"/>
    <xf numFmtId="7" fontId="4" fillId="0" borderId="1" xfId="0" applyNumberFormat="1" applyFont="1" applyBorder="1"/>
    <xf numFmtId="7" fontId="1" fillId="0" borderId="2" xfId="0" applyNumberFormat="1" applyFont="1" applyBorder="1"/>
    <xf numFmtId="7" fontId="1" fillId="0" borderId="0" xfId="0" applyNumberFormat="1" applyFont="1"/>
    <xf numFmtId="7" fontId="3" fillId="0" borderId="0" xfId="0" applyNumberFormat="1" applyFont="1"/>
    <xf numFmtId="0" fontId="3" fillId="0" borderId="0" xfId="0" applyFont="1" applyFill="1"/>
    <xf numFmtId="7" fontId="1" fillId="0" borderId="0" xfId="0" applyNumberFormat="1" applyFont="1" applyFill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165" fontId="1" fillId="0" borderId="0" xfId="0" applyNumberFormat="1" applyFont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EK2017ERC/KyPSC%20Case%20No%202017xxxxx%202017%20Electric%20Rate%20Case/Discovery/AG%201st%20Set%20of%20Data%20Requests/AG-DR-01-023%20Attachment%20-%20EB%20Defer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EP"/>
      <sheetName val="FL"/>
      <sheetName val="Attachment"/>
      <sheetName val="east bend deferral (3)"/>
      <sheetName val="Original EB Deferral"/>
      <sheetName val="O&amp;M"/>
    </sheetNames>
    <sheetDataSet>
      <sheetData sheetId="0"/>
      <sheetData sheetId="1"/>
      <sheetData sheetId="2"/>
      <sheetData sheetId="3"/>
      <sheetData sheetId="4"/>
      <sheetData sheetId="5">
        <row r="12">
          <cell r="C12">
            <v>-364.58966666666669</v>
          </cell>
          <cell r="D12">
            <v>-364.58966666666669</v>
          </cell>
          <cell r="E12">
            <v>-364.58966666666669</v>
          </cell>
          <cell r="F12">
            <v>-364.58966666666669</v>
          </cell>
          <cell r="G12">
            <v>-364.58966666666669</v>
          </cell>
          <cell r="H12">
            <v>-364.58966666666669</v>
          </cell>
          <cell r="I12">
            <v>-364.58966666666669</v>
          </cell>
          <cell r="J12">
            <v>-364.58966666666669</v>
          </cell>
          <cell r="K12">
            <v>-364.58966666666669</v>
          </cell>
          <cell r="L12">
            <v>-364.58966666666669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S1" zoomScaleNormal="100" workbookViewId="0">
      <selection activeCell="S10" sqref="S10"/>
    </sheetView>
  </sheetViews>
  <sheetFormatPr defaultColWidth="9.140625" defaultRowHeight="12.75" x14ac:dyDescent="0.2"/>
  <cols>
    <col min="1" max="1" width="38" style="1" customWidth="1"/>
    <col min="2" max="2" width="9.28515625" style="1" customWidth="1"/>
    <col min="3" max="36" width="14.5703125" style="1" customWidth="1"/>
    <col min="37" max="37" width="10.28515625" style="1" bestFit="1" customWidth="1"/>
    <col min="38" max="16384" width="9.140625" style="1"/>
  </cols>
  <sheetData>
    <row r="1" spans="1:36" x14ac:dyDescent="0.2">
      <c r="A1" s="1" t="s">
        <v>0</v>
      </c>
    </row>
    <row r="2" spans="1:36" x14ac:dyDescent="0.2">
      <c r="A2" s="1" t="s">
        <v>1</v>
      </c>
    </row>
    <row r="6" spans="1:36" s="4" customFormat="1" ht="39" customHeight="1" x14ac:dyDescent="0.25">
      <c r="A6" s="2" t="s">
        <v>12</v>
      </c>
      <c r="B6" s="2"/>
      <c r="C6" s="3">
        <v>42005</v>
      </c>
      <c r="D6" s="3">
        <v>42036</v>
      </c>
      <c r="E6" s="3">
        <v>42064</v>
      </c>
      <c r="F6" s="3">
        <v>42095</v>
      </c>
      <c r="G6" s="3">
        <v>42125</v>
      </c>
      <c r="H6" s="3">
        <v>42156</v>
      </c>
      <c r="I6" s="3">
        <v>42186</v>
      </c>
      <c r="J6" s="3">
        <v>42217</v>
      </c>
      <c r="K6" s="3">
        <v>42248</v>
      </c>
      <c r="L6" s="3">
        <v>42278</v>
      </c>
      <c r="M6" s="3">
        <v>42309</v>
      </c>
      <c r="N6" s="3">
        <v>42339</v>
      </c>
      <c r="O6" s="3">
        <v>42370</v>
      </c>
      <c r="P6" s="3">
        <v>42401</v>
      </c>
      <c r="Q6" s="3">
        <v>42430</v>
      </c>
      <c r="R6" s="3">
        <v>42461</v>
      </c>
      <c r="S6" s="3">
        <v>42491</v>
      </c>
      <c r="T6" s="3">
        <v>42522</v>
      </c>
      <c r="U6" s="3">
        <v>42552</v>
      </c>
      <c r="V6" s="3">
        <v>42583</v>
      </c>
      <c r="W6" s="3">
        <v>42614</v>
      </c>
      <c r="X6" s="3">
        <v>42644</v>
      </c>
      <c r="Y6" s="3">
        <v>42675</v>
      </c>
      <c r="Z6" s="3">
        <v>42705</v>
      </c>
      <c r="AA6" s="3">
        <v>42736</v>
      </c>
      <c r="AB6" s="3">
        <v>42767</v>
      </c>
      <c r="AC6" s="3">
        <v>42795</v>
      </c>
      <c r="AD6" s="3">
        <v>42826</v>
      </c>
      <c r="AE6" s="3">
        <v>42856</v>
      </c>
      <c r="AF6" s="3">
        <v>42887</v>
      </c>
      <c r="AG6" s="3">
        <v>42917</v>
      </c>
      <c r="AH6" s="3">
        <v>42948</v>
      </c>
      <c r="AI6" s="3">
        <v>42979</v>
      </c>
      <c r="AJ6" s="3">
        <v>43009</v>
      </c>
    </row>
    <row r="7" spans="1:36" s="5" customFormat="1" x14ac:dyDescent="0.2"/>
    <row r="8" spans="1:36" s="5" customFormat="1" x14ac:dyDescent="0.2">
      <c r="A8" s="5" t="s">
        <v>2</v>
      </c>
      <c r="C8" s="6">
        <v>1189456.3500000001</v>
      </c>
      <c r="D8" s="6">
        <v>1415405.4</v>
      </c>
      <c r="E8" s="6">
        <v>1386208.51</v>
      </c>
      <c r="F8" s="6">
        <v>1213065.3699999999</v>
      </c>
      <c r="G8" s="6">
        <v>1099821.53</v>
      </c>
      <c r="H8" s="6">
        <v>833246.58</v>
      </c>
      <c r="I8" s="6">
        <v>828586.04</v>
      </c>
      <c r="J8" s="6">
        <v>815015.99</v>
      </c>
      <c r="K8" s="6">
        <v>831441.71</v>
      </c>
      <c r="L8" s="6">
        <v>1036647.52</v>
      </c>
      <c r="M8" s="6">
        <v>747881.01</v>
      </c>
      <c r="N8" s="6">
        <v>1274276.9099999999</v>
      </c>
      <c r="O8" s="6">
        <v>451395.18</v>
      </c>
      <c r="P8" s="6">
        <v>915243.7</v>
      </c>
      <c r="Q8" s="6">
        <v>1383284.41</v>
      </c>
      <c r="R8" s="6">
        <v>3067186.11</v>
      </c>
      <c r="S8" s="6">
        <v>760341.39999999991</v>
      </c>
      <c r="T8" s="6">
        <v>828786.28</v>
      </c>
      <c r="U8" s="6">
        <v>529828.26</v>
      </c>
      <c r="V8" s="6">
        <v>707425.06</v>
      </c>
      <c r="W8" s="6">
        <v>676473.97</v>
      </c>
      <c r="X8" s="6">
        <v>454622.11</v>
      </c>
      <c r="Y8" s="6">
        <v>601413.21</v>
      </c>
      <c r="Z8" s="6">
        <v>1018179.69</v>
      </c>
      <c r="AA8" s="6">
        <f>227083.86+456588.38-1914.39</f>
        <v>681757.85</v>
      </c>
      <c r="AB8" s="6">
        <f>263964.23+461214.64</f>
        <v>725178.87</v>
      </c>
      <c r="AC8" s="6">
        <f>236375.75+563290.38</f>
        <v>799666.13</v>
      </c>
      <c r="AD8" s="6">
        <f>271658.52+385284.68</f>
        <v>656943.19999999995</v>
      </c>
      <c r="AE8" s="6">
        <f>265509.09+1008062.2</f>
        <v>1273571.29</v>
      </c>
      <c r="AF8" s="6">
        <f>252779.63+507052.73</f>
        <v>759832.36</v>
      </c>
      <c r="AG8" s="6">
        <f>301739.2+510985.41</f>
        <v>812724.61</v>
      </c>
      <c r="AH8" s="6">
        <f>144749.08+411305.77</f>
        <v>556054.85</v>
      </c>
      <c r="AI8" s="6">
        <f>226634.6+526199.11</f>
        <v>752833.71</v>
      </c>
      <c r="AJ8" s="6">
        <f>221916.84+527833.35</f>
        <v>749750.19</v>
      </c>
    </row>
    <row r="9" spans="1:36" s="5" customFormat="1" x14ac:dyDescent="0.2">
      <c r="A9" s="5" t="s">
        <v>3</v>
      </c>
      <c r="C9" s="6">
        <v>369911</v>
      </c>
      <c r="D9" s="6">
        <v>318620.59999999998</v>
      </c>
      <c r="E9" s="6">
        <v>243276.6</v>
      </c>
      <c r="F9" s="6">
        <v>276275.7</v>
      </c>
      <c r="G9" s="6">
        <v>328775.8</v>
      </c>
      <c r="H9" s="6">
        <v>279073.09999999998</v>
      </c>
      <c r="I9" s="6">
        <v>331356.90000000002</v>
      </c>
      <c r="J9" s="6">
        <v>274584.2</v>
      </c>
      <c r="K9" s="6">
        <v>300394.40000000002</v>
      </c>
      <c r="L9" s="6">
        <v>249431.5</v>
      </c>
      <c r="M9" s="6">
        <v>287362.5</v>
      </c>
      <c r="N9" s="6">
        <v>227097.7</v>
      </c>
      <c r="O9" s="6">
        <v>284029</v>
      </c>
      <c r="P9" s="6">
        <v>270017.3</v>
      </c>
      <c r="Q9" s="6">
        <v>226066</v>
      </c>
      <c r="R9" s="6">
        <v>7412.6</v>
      </c>
      <c r="S9" s="6">
        <v>169194.4</v>
      </c>
      <c r="T9" s="6">
        <v>293808.3</v>
      </c>
      <c r="U9" s="6">
        <v>304607.3</v>
      </c>
      <c r="V9" s="6">
        <v>363747.2</v>
      </c>
      <c r="W9" s="6">
        <v>343534.5</v>
      </c>
      <c r="X9" s="6">
        <v>354215</v>
      </c>
      <c r="Y9" s="6">
        <v>325529.3</v>
      </c>
      <c r="Z9" s="6">
        <v>253948.9</v>
      </c>
      <c r="AA9" s="7">
        <v>404276.75</v>
      </c>
      <c r="AB9" s="7">
        <v>295315.98</v>
      </c>
      <c r="AC9" s="7">
        <v>429853.57</v>
      </c>
      <c r="AD9" s="7">
        <v>250740.81</v>
      </c>
      <c r="AE9" s="7">
        <v>236574.75</v>
      </c>
      <c r="AF9" s="7">
        <v>278502.52</v>
      </c>
      <c r="AG9" s="7">
        <v>279075.28000000003</v>
      </c>
      <c r="AH9" s="7">
        <v>318951.34999999998</v>
      </c>
      <c r="AI9" s="7">
        <v>360157.43</v>
      </c>
      <c r="AJ9" s="7">
        <v>299021.81</v>
      </c>
    </row>
    <row r="10" spans="1:36" s="5" customFormat="1" x14ac:dyDescent="0.2">
      <c r="A10" s="5" t="s">
        <v>4</v>
      </c>
      <c r="C10" s="8">
        <f t="shared" ref="C10:Z10" si="0">SUM(C8:C9)</f>
        <v>1559367.35</v>
      </c>
      <c r="D10" s="8">
        <f t="shared" si="0"/>
        <v>1734026</v>
      </c>
      <c r="E10" s="8">
        <f t="shared" si="0"/>
        <v>1629485.11</v>
      </c>
      <c r="F10" s="8">
        <f t="shared" si="0"/>
        <v>1489341.0699999998</v>
      </c>
      <c r="G10" s="8">
        <f t="shared" si="0"/>
        <v>1428597.33</v>
      </c>
      <c r="H10" s="8">
        <f t="shared" si="0"/>
        <v>1112319.68</v>
      </c>
      <c r="I10" s="8">
        <f t="shared" si="0"/>
        <v>1159942.94</v>
      </c>
      <c r="J10" s="8">
        <f t="shared" si="0"/>
        <v>1089600.19</v>
      </c>
      <c r="K10" s="8">
        <f t="shared" si="0"/>
        <v>1131836.1099999999</v>
      </c>
      <c r="L10" s="8">
        <f t="shared" si="0"/>
        <v>1286079.02</v>
      </c>
      <c r="M10" s="8">
        <f t="shared" si="0"/>
        <v>1035243.51</v>
      </c>
      <c r="N10" s="8">
        <f t="shared" si="0"/>
        <v>1501374.6099999999</v>
      </c>
      <c r="O10" s="8">
        <f t="shared" si="0"/>
        <v>735424.17999999993</v>
      </c>
      <c r="P10" s="8">
        <f t="shared" si="0"/>
        <v>1185261</v>
      </c>
      <c r="Q10" s="8">
        <f t="shared" si="0"/>
        <v>1609350.41</v>
      </c>
      <c r="R10" s="8">
        <f t="shared" si="0"/>
        <v>3074598.71</v>
      </c>
      <c r="S10" s="8">
        <f t="shared" si="0"/>
        <v>929535.79999999993</v>
      </c>
      <c r="T10" s="8">
        <f t="shared" si="0"/>
        <v>1122594.58</v>
      </c>
      <c r="U10" s="8">
        <f t="shared" si="0"/>
        <v>834435.56</v>
      </c>
      <c r="V10" s="8">
        <f t="shared" si="0"/>
        <v>1071172.26</v>
      </c>
      <c r="W10" s="8">
        <f t="shared" si="0"/>
        <v>1020008.47</v>
      </c>
      <c r="X10" s="8">
        <f t="shared" si="0"/>
        <v>808837.11</v>
      </c>
      <c r="Y10" s="8">
        <f t="shared" si="0"/>
        <v>926942.51</v>
      </c>
      <c r="Z10" s="8">
        <f t="shared" si="0"/>
        <v>1272128.5899999999</v>
      </c>
      <c r="AA10" s="9">
        <f t="shared" ref="AA10:AJ10" si="1">SUM(AA8:AA9)</f>
        <v>1086034.6000000001</v>
      </c>
      <c r="AB10" s="9">
        <f t="shared" si="1"/>
        <v>1020494.85</v>
      </c>
      <c r="AC10" s="9">
        <f t="shared" si="1"/>
        <v>1229519.7</v>
      </c>
      <c r="AD10" s="9">
        <f t="shared" si="1"/>
        <v>907684.01</v>
      </c>
      <c r="AE10" s="9">
        <f t="shared" si="1"/>
        <v>1510146.04</v>
      </c>
      <c r="AF10" s="9">
        <f t="shared" si="1"/>
        <v>1038334.88</v>
      </c>
      <c r="AG10" s="9">
        <f t="shared" si="1"/>
        <v>1091799.8900000001</v>
      </c>
      <c r="AH10" s="9">
        <f t="shared" si="1"/>
        <v>875006.2</v>
      </c>
      <c r="AI10" s="9">
        <f t="shared" si="1"/>
        <v>1112991.1399999999</v>
      </c>
      <c r="AJ10" s="9">
        <f t="shared" si="1"/>
        <v>1048772</v>
      </c>
    </row>
    <row r="11" spans="1:36" s="5" customFormat="1" x14ac:dyDescent="0.2">
      <c r="A11" s="5" t="s">
        <v>5</v>
      </c>
      <c r="C11" s="7">
        <v>-364589.67</v>
      </c>
      <c r="D11" s="7">
        <v>-364589.67</v>
      </c>
      <c r="E11" s="7">
        <v>-364589.67</v>
      </c>
      <c r="F11" s="7">
        <v>-364589.67</v>
      </c>
      <c r="G11" s="7">
        <v>-364589.67</v>
      </c>
      <c r="H11" s="7">
        <v>-364589.67</v>
      </c>
      <c r="I11" s="7">
        <v>-364589.67</v>
      </c>
      <c r="J11" s="7">
        <v>-364589.67</v>
      </c>
      <c r="K11" s="7">
        <v>-364589.67</v>
      </c>
      <c r="L11" s="7">
        <v>-364589.67</v>
      </c>
      <c r="M11" s="7">
        <v>-364589.67</v>
      </c>
      <c r="N11" s="7">
        <v>-364589.67</v>
      </c>
      <c r="O11" s="7">
        <v>-364589.67</v>
      </c>
      <c r="P11" s="7">
        <v>-364589.67</v>
      </c>
      <c r="Q11" s="7">
        <v>-364589.67</v>
      </c>
      <c r="R11" s="7">
        <v>-364589.67</v>
      </c>
      <c r="S11" s="7">
        <v>-364589.67</v>
      </c>
      <c r="T11" s="7">
        <v>-364589.67</v>
      </c>
      <c r="U11" s="7">
        <v>-364589.67</v>
      </c>
      <c r="V11" s="7">
        <v>-364589.67</v>
      </c>
      <c r="W11" s="7">
        <v>-364589.67</v>
      </c>
      <c r="X11" s="7">
        <v>-364589.67</v>
      </c>
      <c r="Y11" s="7">
        <v>-364589.67</v>
      </c>
      <c r="Z11" s="7">
        <v>-364589.67</v>
      </c>
      <c r="AA11" s="7">
        <f>ROUND('[1]Original EB Deferral'!C12*1000,2)</f>
        <v>-364589.67</v>
      </c>
      <c r="AB11" s="7">
        <f>ROUND('[1]Original EB Deferral'!D12*1000,2)</f>
        <v>-364589.67</v>
      </c>
      <c r="AC11" s="7">
        <f>ROUND('[1]Original EB Deferral'!E12*1000,2)</f>
        <v>-364589.67</v>
      </c>
      <c r="AD11" s="7">
        <f>ROUND('[1]Original EB Deferral'!F12*1000,2)</f>
        <v>-364589.67</v>
      </c>
      <c r="AE11" s="7">
        <f>ROUND('[1]Original EB Deferral'!G12*1000,2)</f>
        <v>-364589.67</v>
      </c>
      <c r="AF11" s="7">
        <f>ROUND('[1]Original EB Deferral'!H12*1000,2)</f>
        <v>-364589.67</v>
      </c>
      <c r="AG11" s="7">
        <f>ROUND('[1]Original EB Deferral'!I12*1000,2)</f>
        <v>-364589.67</v>
      </c>
      <c r="AH11" s="7">
        <f>ROUND('[1]Original EB Deferral'!J12*1000,2)</f>
        <v>-364589.67</v>
      </c>
      <c r="AI11" s="7">
        <f>ROUND('[1]Original EB Deferral'!K12*1000,2)</f>
        <v>-364589.67</v>
      </c>
      <c r="AJ11" s="7">
        <f>ROUND('[1]Original EB Deferral'!L12*1000,2)</f>
        <v>-364589.67</v>
      </c>
    </row>
    <row r="12" spans="1:36" s="5" customFormat="1" x14ac:dyDescent="0.2">
      <c r="A12" s="5" t="s">
        <v>6</v>
      </c>
      <c r="C12" s="9">
        <f t="shared" ref="C12:Z12" si="2">SUM(C10:C11)</f>
        <v>1194777.6800000002</v>
      </c>
      <c r="D12" s="9">
        <f t="shared" si="2"/>
        <v>1369436.33</v>
      </c>
      <c r="E12" s="9">
        <f t="shared" si="2"/>
        <v>1264895.4400000002</v>
      </c>
      <c r="F12" s="9">
        <f t="shared" si="2"/>
        <v>1124751.3999999999</v>
      </c>
      <c r="G12" s="9">
        <f t="shared" si="2"/>
        <v>1064007.6600000001</v>
      </c>
      <c r="H12" s="9">
        <f t="shared" si="2"/>
        <v>747730.01</v>
      </c>
      <c r="I12" s="9">
        <f t="shared" si="2"/>
        <v>795353.27</v>
      </c>
      <c r="J12" s="9">
        <f t="shared" si="2"/>
        <v>725010.52</v>
      </c>
      <c r="K12" s="9">
        <f t="shared" si="2"/>
        <v>767246.44</v>
      </c>
      <c r="L12" s="9">
        <f t="shared" si="2"/>
        <v>921489.35000000009</v>
      </c>
      <c r="M12" s="9">
        <f t="shared" si="2"/>
        <v>670653.84000000008</v>
      </c>
      <c r="N12" s="9">
        <f t="shared" si="2"/>
        <v>1136784.94</v>
      </c>
      <c r="O12" s="9">
        <f t="shared" si="2"/>
        <v>370834.50999999995</v>
      </c>
      <c r="P12" s="9">
        <f t="shared" si="2"/>
        <v>820671.33000000007</v>
      </c>
      <c r="Q12" s="9">
        <f t="shared" si="2"/>
        <v>1244760.74</v>
      </c>
      <c r="R12" s="9">
        <f t="shared" si="2"/>
        <v>2710009.04</v>
      </c>
      <c r="S12" s="9">
        <f t="shared" si="2"/>
        <v>564946.12999999989</v>
      </c>
      <c r="T12" s="9">
        <f t="shared" si="2"/>
        <v>758004.91000000015</v>
      </c>
      <c r="U12" s="9">
        <f t="shared" si="2"/>
        <v>469845.89000000007</v>
      </c>
      <c r="V12" s="9">
        <f t="shared" si="2"/>
        <v>706582.59000000008</v>
      </c>
      <c r="W12" s="9">
        <f t="shared" si="2"/>
        <v>655418.80000000005</v>
      </c>
      <c r="X12" s="9">
        <f t="shared" si="2"/>
        <v>444247.44</v>
      </c>
      <c r="Y12" s="9">
        <f t="shared" si="2"/>
        <v>562352.84000000008</v>
      </c>
      <c r="Z12" s="9">
        <f t="shared" si="2"/>
        <v>907538.91999999993</v>
      </c>
      <c r="AA12" s="9">
        <f>SUM(AA10:AA11)</f>
        <v>721444.93000000017</v>
      </c>
      <c r="AB12" s="9">
        <f t="shared" ref="AB12:AJ12" si="3">SUM(AB10:AB11)</f>
        <v>655905.17999999993</v>
      </c>
      <c r="AC12" s="9">
        <f t="shared" si="3"/>
        <v>864930.03</v>
      </c>
      <c r="AD12" s="9">
        <f t="shared" si="3"/>
        <v>543094.34000000008</v>
      </c>
      <c r="AE12" s="9">
        <f t="shared" si="3"/>
        <v>1145556.3700000001</v>
      </c>
      <c r="AF12" s="9">
        <f t="shared" si="3"/>
        <v>673745.21</v>
      </c>
      <c r="AG12" s="9">
        <f t="shared" si="3"/>
        <v>727210.2200000002</v>
      </c>
      <c r="AH12" s="9">
        <f t="shared" si="3"/>
        <v>510416.52999999997</v>
      </c>
      <c r="AI12" s="9">
        <f t="shared" si="3"/>
        <v>748401.47</v>
      </c>
      <c r="AJ12" s="9">
        <f t="shared" si="3"/>
        <v>684182.33000000007</v>
      </c>
    </row>
    <row r="13" spans="1:36" x14ac:dyDescent="0.2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x14ac:dyDescent="0.2">
      <c r="A14" s="1" t="s">
        <v>7</v>
      </c>
      <c r="C14" s="10">
        <f t="shared" ref="C14:AA14" si="4">B18+C12</f>
        <v>1194777.6800000002</v>
      </c>
      <c r="D14" s="10">
        <f t="shared" si="4"/>
        <v>2569896.1735164672</v>
      </c>
      <c r="E14" s="10">
        <f t="shared" si="4"/>
        <v>3847013.6114016827</v>
      </c>
      <c r="F14" s="10">
        <f t="shared" si="4"/>
        <v>4990060.7669685744</v>
      </c>
      <c r="G14" s="10">
        <f t="shared" si="4"/>
        <v>6077800.3242994826</v>
      </c>
      <c r="H14" s="10">
        <f t="shared" si="4"/>
        <v>6854435.3396751303</v>
      </c>
      <c r="I14" s="10">
        <f t="shared" si="4"/>
        <v>7682387.1617447361</v>
      </c>
      <c r="J14" s="10">
        <f t="shared" si="4"/>
        <v>8443933.8346881345</v>
      </c>
      <c r="K14" s="10">
        <f t="shared" si="4"/>
        <v>9251338.2166836057</v>
      </c>
      <c r="L14" s="10">
        <f t="shared" si="4"/>
        <v>10216825.38935245</v>
      </c>
      <c r="M14" s="10">
        <f t="shared" si="4"/>
        <v>10936068.748099979</v>
      </c>
      <c r="N14" s="10">
        <f t="shared" si="4"/>
        <v>12124863.808387818</v>
      </c>
      <c r="O14" s="10">
        <f t="shared" si="4"/>
        <v>12553362.149849875</v>
      </c>
      <c r="P14" s="10">
        <f t="shared" si="4"/>
        <v>13433735.178007536</v>
      </c>
      <c r="Q14" s="10">
        <f t="shared" si="4"/>
        <v>14742384.523558276</v>
      </c>
      <c r="R14" s="10">
        <f t="shared" si="4"/>
        <v>17522505.887288231</v>
      </c>
      <c r="S14" s="10">
        <f t="shared" si="4"/>
        <v>18170786.134870525</v>
      </c>
      <c r="T14" s="10">
        <f t="shared" si="4"/>
        <v>19015208.275263615</v>
      </c>
      <c r="U14" s="10">
        <f t="shared" si="4"/>
        <v>19575487.32661939</v>
      </c>
      <c r="V14" s="10">
        <f t="shared" si="4"/>
        <v>20375167.671763573</v>
      </c>
      <c r="W14" s="10">
        <f t="shared" si="4"/>
        <v>21127487.373349201</v>
      </c>
      <c r="X14" s="10">
        <f t="shared" si="4"/>
        <v>21672213.622048955</v>
      </c>
      <c r="Y14" s="10">
        <f t="shared" si="4"/>
        <v>22337635.897999816</v>
      </c>
      <c r="Z14" s="10">
        <f t="shared" si="4"/>
        <v>23351408.891391389</v>
      </c>
      <c r="AA14" s="10">
        <f t="shared" si="4"/>
        <v>24183909.230177365</v>
      </c>
      <c r="AB14" s="10">
        <f>AA18+AB12</f>
        <v>24954829.051824551</v>
      </c>
      <c r="AC14" s="10">
        <f t="shared" ref="AC14:AJ14" si="5">AB18+AC12</f>
        <v>25938440.089656856</v>
      </c>
      <c r="AD14" s="10">
        <f t="shared" si="5"/>
        <v>26604893.327649914</v>
      </c>
      <c r="AE14" s="10">
        <f t="shared" si="5"/>
        <v>27876978.136167329</v>
      </c>
      <c r="AF14" s="10">
        <f t="shared" si="5"/>
        <v>28683301.608019918</v>
      </c>
      <c r="AG14" s="10">
        <f t="shared" si="5"/>
        <v>29546924.82991739</v>
      </c>
      <c r="AH14" s="10">
        <f t="shared" si="5"/>
        <v>30197861.609921008</v>
      </c>
      <c r="AI14" s="10">
        <f t="shared" si="5"/>
        <v>31089879.076760858</v>
      </c>
      <c r="AJ14" s="10">
        <f t="shared" si="5"/>
        <v>31921919.690003417</v>
      </c>
    </row>
    <row r="15" spans="1:36" x14ac:dyDescent="0.2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x14ac:dyDescent="0.2">
      <c r="A16" s="1" t="s">
        <v>8</v>
      </c>
      <c r="C16" s="6">
        <f>+C14*$B21/12</f>
        <v>5682.1635164666686</v>
      </c>
      <c r="D16" s="6">
        <f>+D14*$B21/12</f>
        <v>12221.9978852154</v>
      </c>
      <c r="E16" s="6">
        <f>+E14*$B21/12</f>
        <v>18295.75556689117</v>
      </c>
      <c r="F16" s="6">
        <f>+F14*$B21/12</f>
        <v>23731.897330908047</v>
      </c>
      <c r="G16" s="6">
        <f t="shared" ref="G16:AI16" si="6">+G14*$B21/12</f>
        <v>28905.005375647626</v>
      </c>
      <c r="H16" s="6">
        <f t="shared" si="6"/>
        <v>32598.552069604975</v>
      </c>
      <c r="I16" s="6">
        <f t="shared" si="6"/>
        <v>36536.152943397676</v>
      </c>
      <c r="J16" s="6">
        <f t="shared" si="6"/>
        <v>40157.941995470988</v>
      </c>
      <c r="K16" s="6">
        <f t="shared" si="6"/>
        <v>43997.822668844448</v>
      </c>
      <c r="L16" s="6">
        <f t="shared" si="6"/>
        <v>48589.518747528695</v>
      </c>
      <c r="M16" s="6">
        <f t="shared" si="6"/>
        <v>52010.120287838821</v>
      </c>
      <c r="N16" s="6">
        <f t="shared" si="6"/>
        <v>57663.831462057737</v>
      </c>
      <c r="O16" s="6">
        <f t="shared" si="6"/>
        <v>59701.698157661034</v>
      </c>
      <c r="P16" s="6">
        <f t="shared" si="6"/>
        <v>63888.605550740846</v>
      </c>
      <c r="Q16" s="6">
        <f t="shared" si="6"/>
        <v>70112.323729955897</v>
      </c>
      <c r="R16" s="6">
        <f t="shared" si="6"/>
        <v>83334.117582294959</v>
      </c>
      <c r="S16" s="6">
        <f t="shared" si="6"/>
        <v>86417.230393088408</v>
      </c>
      <c r="T16" s="6">
        <f t="shared" si="6"/>
        <v>90433.161355774544</v>
      </c>
      <c r="U16" s="6">
        <f t="shared" si="6"/>
        <v>93097.75514418073</v>
      </c>
      <c r="V16" s="6">
        <f t="shared" si="6"/>
        <v>96900.901585628933</v>
      </c>
      <c r="W16" s="6">
        <f t="shared" si="6"/>
        <v>100478.80869975325</v>
      </c>
      <c r="X16" s="6">
        <f t="shared" si="6"/>
        <v>103069.43595086115</v>
      </c>
      <c r="Y16" s="6">
        <f t="shared" si="6"/>
        <v>106234.07339157078</v>
      </c>
      <c r="Z16" s="6">
        <f t="shared" si="6"/>
        <v>111055.40878597555</v>
      </c>
      <c r="AA16" s="6">
        <f t="shared" si="6"/>
        <v>115014.6416471852</v>
      </c>
      <c r="AB16" s="6">
        <f t="shared" si="6"/>
        <v>118681.00783230226</v>
      </c>
      <c r="AC16" s="6">
        <f t="shared" si="6"/>
        <v>123358.89799305973</v>
      </c>
      <c r="AD16" s="6">
        <f t="shared" si="6"/>
        <v>126528.43851741507</v>
      </c>
      <c r="AE16" s="6">
        <f t="shared" si="6"/>
        <v>132578.26185258912</v>
      </c>
      <c r="AF16" s="6">
        <f t="shared" si="6"/>
        <v>136413.00189747472</v>
      </c>
      <c r="AG16" s="6">
        <f t="shared" si="6"/>
        <v>140520.25000361545</v>
      </c>
      <c r="AH16" s="6">
        <f t="shared" si="6"/>
        <v>143615.99683984934</v>
      </c>
      <c r="AI16" s="6">
        <f t="shared" si="6"/>
        <v>147858.28324256185</v>
      </c>
      <c r="AJ16" s="6">
        <f>+ROUND((((AJ12/2)+AI18))*(B$21/12),2)</f>
        <v>150188.4</v>
      </c>
    </row>
    <row r="17" spans="1:36" x14ac:dyDescent="0.2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s="11" customFormat="1" x14ac:dyDescent="0.2">
      <c r="A18" s="11" t="s">
        <v>9</v>
      </c>
      <c r="C18" s="12">
        <f t="shared" ref="C18:Z18" si="7">C16+C14</f>
        <v>1200459.8435164669</v>
      </c>
      <c r="D18" s="12">
        <f t="shared" si="7"/>
        <v>2582118.1714016828</v>
      </c>
      <c r="E18" s="12">
        <f t="shared" si="7"/>
        <v>3865309.366968574</v>
      </c>
      <c r="F18" s="12">
        <f t="shared" si="7"/>
        <v>5013792.6642994825</v>
      </c>
      <c r="G18" s="12">
        <f t="shared" si="7"/>
        <v>6106705.3296751305</v>
      </c>
      <c r="H18" s="12">
        <f t="shared" si="7"/>
        <v>6887033.8917447357</v>
      </c>
      <c r="I18" s="12">
        <f t="shared" si="7"/>
        <v>7718923.314688134</v>
      </c>
      <c r="J18" s="12">
        <f t="shared" si="7"/>
        <v>8484091.7766836062</v>
      </c>
      <c r="K18" s="12">
        <f t="shared" si="7"/>
        <v>9295336.0393524505</v>
      </c>
      <c r="L18" s="12">
        <f t="shared" si="7"/>
        <v>10265414.908099979</v>
      </c>
      <c r="M18" s="12">
        <f t="shared" si="7"/>
        <v>10988078.868387818</v>
      </c>
      <c r="N18" s="12">
        <f t="shared" si="7"/>
        <v>12182527.639849875</v>
      </c>
      <c r="O18" s="12">
        <f t="shared" si="7"/>
        <v>12613063.848007536</v>
      </c>
      <c r="P18" s="12">
        <f t="shared" si="7"/>
        <v>13497623.783558276</v>
      </c>
      <c r="Q18" s="12">
        <f t="shared" si="7"/>
        <v>14812496.847288232</v>
      </c>
      <c r="R18" s="12">
        <f t="shared" si="7"/>
        <v>17605840.004870526</v>
      </c>
      <c r="S18" s="12">
        <f t="shared" si="7"/>
        <v>18257203.365263615</v>
      </c>
      <c r="T18" s="12">
        <f t="shared" si="7"/>
        <v>19105641.43661939</v>
      </c>
      <c r="U18" s="12">
        <f t="shared" si="7"/>
        <v>19668585.081763573</v>
      </c>
      <c r="V18" s="12">
        <f t="shared" si="7"/>
        <v>20472068.5733492</v>
      </c>
      <c r="W18" s="12">
        <f t="shared" si="7"/>
        <v>21227966.182048954</v>
      </c>
      <c r="X18" s="12">
        <f t="shared" si="7"/>
        <v>21775283.057999816</v>
      </c>
      <c r="Y18" s="12">
        <f t="shared" si="7"/>
        <v>22443869.971391387</v>
      </c>
      <c r="Z18" s="12">
        <f t="shared" si="7"/>
        <v>23462464.300177366</v>
      </c>
      <c r="AA18" s="12">
        <f>AA16+AA14</f>
        <v>24298923.871824551</v>
      </c>
      <c r="AB18" s="12">
        <f t="shared" ref="AB18:AJ18" si="8">AB16+AB14</f>
        <v>25073510.059656855</v>
      </c>
      <c r="AC18" s="12">
        <f t="shared" si="8"/>
        <v>26061798.987649914</v>
      </c>
      <c r="AD18" s="12">
        <f t="shared" si="8"/>
        <v>26731421.766167328</v>
      </c>
      <c r="AE18" s="12">
        <f t="shared" si="8"/>
        <v>28009556.398019917</v>
      </c>
      <c r="AF18" s="12">
        <f t="shared" si="8"/>
        <v>28819714.609917391</v>
      </c>
      <c r="AG18" s="12">
        <f t="shared" si="8"/>
        <v>29687445.079921007</v>
      </c>
      <c r="AH18" s="12">
        <f t="shared" si="8"/>
        <v>30341477.606760859</v>
      </c>
      <c r="AI18" s="12">
        <f t="shared" si="8"/>
        <v>31237737.360003419</v>
      </c>
      <c r="AJ18" s="12">
        <f t="shared" si="8"/>
        <v>32072108.090003416</v>
      </c>
    </row>
    <row r="20" spans="1:36" x14ac:dyDescent="0.2">
      <c r="A20" s="1" t="s">
        <v>10</v>
      </c>
    </row>
    <row r="21" spans="1:36" x14ac:dyDescent="0.2">
      <c r="A21" s="13" t="s">
        <v>11</v>
      </c>
      <c r="B21" s="14">
        <v>5.7070000000000003E-2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AG21" s="15"/>
      <c r="AH21" s="15"/>
      <c r="AI21" s="15"/>
      <c r="AJ21" s="15"/>
    </row>
  </sheetData>
  <pageMargins left="0.7" right="0.7" top="1" bottom="0.75" header="0.75" footer="0.3"/>
  <pageSetup scale="60" orientation="landscape" r:id="rId1"/>
  <headerFooter>
    <oddHeader>&amp;R&amp;"Times New Roman,Bold"&amp;10KyPSC Case No. 2017-00321
AG-DR-02-02 (b)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Props1.xml><?xml version="1.0" encoding="utf-8"?>
<ds:datastoreItem xmlns:ds="http://schemas.openxmlformats.org/officeDocument/2006/customXml" ds:itemID="{502803C9-D5B1-4CC0-874A-D2AA204828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FE65AE-7C96-4C4E-A1DA-3AD13F411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872D56-C8CF-4798-8E95-1A2161DCA90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ace8dc78-f72f-446e-be2b-b93d2c0549dc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</vt:lpstr>
      <vt:lpstr>Attachment!Print_Area</vt:lpstr>
      <vt:lpstr>Attachment!Print_Titles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East Bend Deferral Actual through October 2017</dc:title>
  <dc:subject>East Bend Deferral</dc:subject>
  <dc:creator>Czupik, Ted Jr</dc:creator>
  <cp:lastModifiedBy>D'Ascenzo, Rocco O</cp:lastModifiedBy>
  <cp:lastPrinted>2017-12-07T13:58:57Z</cp:lastPrinted>
  <dcterms:created xsi:type="dcterms:W3CDTF">2017-11-01T18:32:11Z</dcterms:created>
  <dcterms:modified xsi:type="dcterms:W3CDTF">2017-12-07T13:59:11Z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