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468" windowWidth="1980" windowHeight="11760" activeTab="0"/>
  </bookViews>
  <sheets>
    <sheet name="RAM-2" sheetId="1" r:id="rId1"/>
    <sheet name="RAM-3" sheetId="2" r:id="rId2"/>
    <sheet name="RAM-4" sheetId="3" r:id="rId3"/>
    <sheet name="RAM-5" sheetId="4" r:id="rId4"/>
    <sheet name="RAM-6" sheetId="5" r:id="rId5"/>
    <sheet name="RAM-7" sheetId="6" r:id="rId6"/>
    <sheet name="RAM-8" sheetId="7" r:id="rId7"/>
  </sheets>
  <externalReferences>
    <externalReference r:id="rId10"/>
  </externalReferences>
  <definedNames>
    <definedName name="_ftn1" localSheetId="1">'RAM-3'!#REF!</definedName>
    <definedName name="_ftn2" localSheetId="1">'RAM-3'!#REF!</definedName>
    <definedName name="_ftn3" localSheetId="1">'RAM-3'!#REF!</definedName>
    <definedName name="_ftn4" localSheetId="1">'RAM-3'!#REF!</definedName>
    <definedName name="_ftn5" localSheetId="1">'RAM-3'!#REF!</definedName>
    <definedName name="_ftnref1" localSheetId="1">'RAM-3'!#REF!</definedName>
    <definedName name="_ftnref2" localSheetId="1">'RAM-3'!#REF!</definedName>
    <definedName name="_ftnref3" localSheetId="1">'RAM-3'!#REF!</definedName>
    <definedName name="_ftnref4" localSheetId="1">'RAM-3'!#REF!</definedName>
    <definedName name="_ftnref5" localSheetId="1">'RAM-3'!#REF!</definedName>
    <definedName name="_xlnm.Print_Area" localSheetId="0">'RAM-2'!$A$1:$E$36</definedName>
    <definedName name="_xlnm.Print_Area" localSheetId="1">'RAM-3'!$B$1:$E$27</definedName>
    <definedName name="_xlnm.Print_Area" localSheetId="2">'RAM-4'!$B$1:$H$39</definedName>
    <definedName name="_xlnm.Print_Area" localSheetId="3">'RAM-5'!$B$1:$I$42</definedName>
    <definedName name="_xlnm.Print_Area" localSheetId="4">'RAM-6'!$B$1:$E$33</definedName>
    <definedName name="_xlnm.Print_Area" localSheetId="5">'RAM-7'!$B$1:$T$100</definedName>
    <definedName name="_xlnm.Print_Area" localSheetId="6">'RAM-8'!$B$1:$K$44</definedName>
    <definedName name="_xlnm.Print_Titles" localSheetId="5">'RAM-7'!$1:$10</definedName>
    <definedName name="_xlnm.Print_Titles" localSheetId="6">'RAM-8'!$3:$6</definedName>
    <definedName name="R" localSheetId="3">'RAM-5'!#REF!</definedName>
    <definedName name="R">#REF!</definedName>
    <definedName name="S">'[1]RAM-4'!$H$10:$H$74</definedName>
  </definedNames>
  <calcPr fullCalcOnLoad="1"/>
</workbook>
</file>

<file path=xl/sharedStrings.xml><?xml version="1.0" encoding="utf-8"?>
<sst xmlns="http://schemas.openxmlformats.org/spreadsheetml/2006/main" count="349" uniqueCount="177">
  <si>
    <t>Xcel Energy Inc.</t>
  </si>
  <si>
    <t>AVERAGE</t>
  </si>
  <si>
    <t>Company Name</t>
  </si>
  <si>
    <t>Beta</t>
  </si>
  <si>
    <t>Consol. Edison</t>
  </si>
  <si>
    <t>Dominion Resources</t>
  </si>
  <si>
    <t>Duke Energy</t>
  </si>
  <si>
    <t>Public Serv. Enterprise</t>
  </si>
  <si>
    <t>Divid</t>
  </si>
  <si>
    <t>Cost of</t>
  </si>
  <si>
    <t>TECO Energy</t>
  </si>
  <si>
    <t>Growth</t>
  </si>
  <si>
    <t>CenterPoint Energy</t>
  </si>
  <si>
    <t>CMS Energy Corp.</t>
  </si>
  <si>
    <t>(2)</t>
  </si>
  <si>
    <t>(3)</t>
  </si>
  <si>
    <t>(4)</t>
  </si>
  <si>
    <t>(5)</t>
  </si>
  <si>
    <t>(1)</t>
  </si>
  <si>
    <t>DCF Analysis Value Line Growth Rates</t>
  </si>
  <si>
    <t>Equity</t>
  </si>
  <si>
    <t>Ameren Corp.</t>
  </si>
  <si>
    <t>DTE Energy</t>
  </si>
  <si>
    <t>PG&amp;E Corp.</t>
  </si>
  <si>
    <t>Pepco Holdings</t>
  </si>
  <si>
    <t>Sempra Energy</t>
  </si>
  <si>
    <t>Line No.</t>
  </si>
  <si>
    <t>Line</t>
  </si>
  <si>
    <t>No.</t>
  </si>
  <si>
    <t xml:space="preserve">  Column 4 = Column 2 times (1 + Column 3/100)</t>
  </si>
  <si>
    <t xml:space="preserve">  Column 5 = Column 4 +  Column 3</t>
  </si>
  <si>
    <t xml:space="preserve">Dividend </t>
  </si>
  <si>
    <t>EPS</t>
  </si>
  <si>
    <t>Notes:</t>
  </si>
  <si>
    <t>Current</t>
  </si>
  <si>
    <t>Projected</t>
  </si>
  <si>
    <t>Analysts'</t>
  </si>
  <si>
    <t>Forecast</t>
  </si>
  <si>
    <t xml:space="preserve">% Expected </t>
  </si>
  <si>
    <t>Yield</t>
  </si>
  <si>
    <t>AVERAGE</t>
  </si>
  <si>
    <t>DCF Analysis Analysts' Growth Forecasts</t>
  </si>
  <si>
    <t>Avista Corp.</t>
  </si>
  <si>
    <t>SCANA Corp.</t>
  </si>
  <si>
    <t>Black Hills</t>
  </si>
  <si>
    <t>MGE Energy</t>
  </si>
  <si>
    <t>Vectren Corp.</t>
  </si>
  <si>
    <t xml:space="preserve">    Combination Elec &amp; Gas Utilities</t>
  </si>
  <si>
    <t>Alliant Energy</t>
  </si>
  <si>
    <t>Empire Dist. Elec.</t>
  </si>
  <si>
    <t>NorthWestern Corp.</t>
  </si>
  <si>
    <t>Combination Elec &amp; Gas Utilities Beta Estimates</t>
  </si>
  <si>
    <t>Eversource Energy</t>
  </si>
  <si>
    <t>Bond</t>
  </si>
  <si>
    <t>Long-Term</t>
  </si>
  <si>
    <t>20 year</t>
  </si>
  <si>
    <t xml:space="preserve"> </t>
  </si>
  <si>
    <t>Government</t>
  </si>
  <si>
    <t>Maturity</t>
  </si>
  <si>
    <t>Risk</t>
  </si>
  <si>
    <t xml:space="preserve">Bond </t>
  </si>
  <si>
    <t>Total</t>
  </si>
  <si>
    <t>Premium</t>
  </si>
  <si>
    <t>Year</t>
  </si>
  <si>
    <t>Value</t>
  </si>
  <si>
    <t>Gain/Loss</t>
  </si>
  <si>
    <t>Interest</t>
  </si>
  <si>
    <t>Return</t>
  </si>
  <si>
    <t>Over Bond Returns</t>
  </si>
  <si>
    <t>Mean</t>
  </si>
  <si>
    <t xml:space="preserve">Source: </t>
  </si>
  <si>
    <t>Bloomberg Web site: Standard &amp; Poors Utility Stock Index % Annual Change, Jan. to Dec.</t>
  </si>
  <si>
    <t>Authorized</t>
  </si>
  <si>
    <t xml:space="preserve">Indicated </t>
  </si>
  <si>
    <t xml:space="preserve">Treasury </t>
  </si>
  <si>
    <t xml:space="preserve">Risk </t>
  </si>
  <si>
    <t>Date</t>
  </si>
  <si>
    <t>2005</t>
  </si>
  <si>
    <t>2006</t>
  </si>
  <si>
    <t>2010</t>
  </si>
  <si>
    <t>2011</t>
  </si>
  <si>
    <t>2012</t>
  </si>
  <si>
    <t>2013</t>
  </si>
  <si>
    <t>2014</t>
  </si>
  <si>
    <t>Average</t>
  </si>
  <si>
    <t xml:space="preserve">Sources: </t>
  </si>
  <si>
    <r>
      <t>Bond Yield</t>
    </r>
    <r>
      <rPr>
        <b/>
        <u val="single"/>
        <vertAlign val="superscript"/>
        <sz val="12"/>
        <rFont val="Times New Roman"/>
        <family val="1"/>
      </rPr>
      <t>1</t>
    </r>
  </si>
  <si>
    <r>
      <t>Returns</t>
    </r>
    <r>
      <rPr>
        <b/>
        <u val="single"/>
        <vertAlign val="superscript"/>
        <sz val="12"/>
        <rFont val="Times New Roman"/>
        <family val="1"/>
      </rPr>
      <t>2</t>
    </r>
  </si>
  <si>
    <t>2007</t>
  </si>
  <si>
    <t>2008</t>
  </si>
  <si>
    <t>2009</t>
  </si>
  <si>
    <t>2015</t>
  </si>
  <si>
    <r>
      <t>2</t>
    </r>
    <r>
      <rPr>
        <sz val="12"/>
        <rFont val="Times New Roman"/>
        <family val="0"/>
      </rPr>
      <t xml:space="preserve"> SNL (Regulatory Research Associates)</t>
    </r>
  </si>
  <si>
    <t>WEC Energy Group</t>
  </si>
  <si>
    <t>Electric</t>
  </si>
  <si>
    <t>(6)</t>
  </si>
  <si>
    <t>(7)</t>
  </si>
  <si>
    <t>(8)</t>
  </si>
  <si>
    <t>Utility</t>
  </si>
  <si>
    <t>S&amp;P</t>
  </si>
  <si>
    <t>Income Component</t>
  </si>
  <si>
    <t>Index</t>
  </si>
  <si>
    <t>Bond Yield</t>
  </si>
  <si>
    <t>Over Bond Return Income Component</t>
  </si>
  <si>
    <t>Combination Elec &amp; Gas Utilities</t>
  </si>
  <si>
    <t xml:space="preserve">Company </t>
  </si>
  <si>
    <t xml:space="preserve">Ticker </t>
  </si>
  <si>
    <t>LNT</t>
  </si>
  <si>
    <t>AEE</t>
  </si>
  <si>
    <t>AVA</t>
  </si>
  <si>
    <t>BKH</t>
  </si>
  <si>
    <t>CNP</t>
  </si>
  <si>
    <t>CMS</t>
  </si>
  <si>
    <t>ED</t>
  </si>
  <si>
    <t>D</t>
  </si>
  <si>
    <t>DTE</t>
  </si>
  <si>
    <t>DUK</t>
  </si>
  <si>
    <t>EDE</t>
  </si>
  <si>
    <t>ES</t>
  </si>
  <si>
    <t>MGEE</t>
  </si>
  <si>
    <t>NWE</t>
  </si>
  <si>
    <t>POM</t>
  </si>
  <si>
    <t>PCG</t>
  </si>
  <si>
    <t>PEG</t>
  </si>
  <si>
    <t>SCG</t>
  </si>
  <si>
    <t>SRE</t>
  </si>
  <si>
    <t>TE</t>
  </si>
  <si>
    <t>VVC</t>
  </si>
  <si>
    <t>WEC</t>
  </si>
  <si>
    <t>XEL</t>
  </si>
  <si>
    <t>Investment-Grade Dividend-Paying Combination Gas and Electric Utilities Covered in Value Line’s Electric Utility Industry Group</t>
  </si>
  <si>
    <t>Chesapeake Utilities</t>
  </si>
  <si>
    <t>CPK</t>
  </si>
  <si>
    <t>Entergy Corp</t>
  </si>
  <si>
    <t>ETR</t>
  </si>
  <si>
    <t>Exelon Corp</t>
  </si>
  <si>
    <t>EXC</t>
  </si>
  <si>
    <t>MDU Resource</t>
  </si>
  <si>
    <t>Unitil Corp</t>
  </si>
  <si>
    <t>UTL</t>
  </si>
  <si>
    <t>MDU</t>
  </si>
  <si>
    <t>x</t>
  </si>
  <si>
    <t>Reg. Revenues &lt; 50%</t>
  </si>
  <si>
    <t>Merged with Exelon</t>
  </si>
  <si>
    <t>Acquired by Emera</t>
  </si>
  <si>
    <t>Nuclear exposure</t>
  </si>
  <si>
    <t>Note</t>
  </si>
  <si>
    <t>(6)</t>
  </si>
  <si>
    <t>ROE</t>
  </si>
  <si>
    <t xml:space="preserve">  Column 6 = Column 4/0.95  +  Column 3</t>
  </si>
  <si>
    <t>Acquired SourceGas, completed 2/2016</t>
  </si>
  <si>
    <t>Merged with Questar, completed 9/16</t>
  </si>
  <si>
    <t>Merged with Liberty Util. subsidiary, completed 1/17</t>
  </si>
  <si>
    <t>Acquired Piedmont Natual Gas, completed 10/16</t>
  </si>
  <si>
    <t>Market cap &lt; $1B; not covered by VL</t>
  </si>
  <si>
    <t>Fortis</t>
  </si>
  <si>
    <t>FTS</t>
  </si>
  <si>
    <t>Owns several US combination gas &amp; elec utilities</t>
  </si>
  <si>
    <t xml:space="preserve">  Column 1, 2: Value Line Research Web Site Jun 2017</t>
  </si>
  <si>
    <t xml:space="preserve">  Column 3: Zacks Investment Research growth forecast Jun 2017</t>
  </si>
  <si>
    <t>Source: Value Line Research Jun 2017</t>
  </si>
  <si>
    <t>Bond yields from Ibbotson SBBI 2016 Classic Yearbook (Morningstar) Table A-9 Long-Term Government Bonds Yields</t>
  </si>
  <si>
    <t>2016</t>
  </si>
  <si>
    <r>
      <t>1</t>
    </r>
    <r>
      <rPr>
        <sz val="12"/>
        <rFont val="Times New Roman"/>
        <family val="0"/>
      </rPr>
      <t xml:space="preserve"> Fed Reserve Brd of Governors H.15 Release</t>
    </r>
  </si>
  <si>
    <t xml:space="preserve">  Major Rate Case Decisions 1986-2016</t>
  </si>
  <si>
    <t>Source: AUS Utility Reports 2016, Value Line Investment Survey 06/17</t>
  </si>
  <si>
    <t xml:space="preserve"> Utility Industry Historical Risk Premium</t>
  </si>
  <si>
    <t xml:space="preserve">     ALLOWED RISK PREMIUM 1986-2016</t>
  </si>
  <si>
    <t>Proxy Group for Duke Energy Ohio</t>
  </si>
  <si>
    <t xml:space="preserve">  Column 1, 2, 3: Value Line Research Web Site Jun 2017</t>
  </si>
  <si>
    <t>RAM-2</t>
  </si>
  <si>
    <t>RAM-3</t>
  </si>
  <si>
    <t>RAM-4</t>
  </si>
  <si>
    <t>RAM-5</t>
  </si>
  <si>
    <t>RAM-6</t>
  </si>
  <si>
    <t>RAM-7</t>
  </si>
  <si>
    <t>RAM-8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</si>
</sst>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dd\-mmm\-yy"/>
    <numFmt numFmtId="167" formatCode="#,##0.0_);\(#,##0.0\)"/>
    <numFmt numFmtId="168" formatCode="0.000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&quot;$&quot;#,##0.00"/>
    <numFmt numFmtId="174" formatCode="mm/dd/yy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\,\ yyyy"/>
    <numFmt numFmtId="182" formatCode="[$-409]h:mm:ss\ AM/PM"/>
  </numFmts>
  <fonts count="7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.2"/>
      <color indexed="36"/>
      <name val="Arial"/>
      <family val="2"/>
    </font>
    <font>
      <u val="single"/>
      <sz val="12.2"/>
      <color indexed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0"/>
    </font>
    <font>
      <sz val="12"/>
      <name val="Times New Roman"/>
      <family val="0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1"/>
    </font>
    <font>
      <b/>
      <sz val="16"/>
      <name val="Times New Roman"/>
      <family val="0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0"/>
    </font>
    <font>
      <i/>
      <sz val="12"/>
      <name val="Times New Roman"/>
      <family val="0"/>
    </font>
    <font>
      <vertAlign val="superscript"/>
      <sz val="10"/>
      <name val="Times New Roman"/>
      <family val="1"/>
    </font>
    <font>
      <b/>
      <u val="single"/>
      <vertAlign val="superscript"/>
      <sz val="12"/>
      <name val="Times New Roman"/>
      <family val="1"/>
    </font>
    <font>
      <b/>
      <u val="single"/>
      <sz val="10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39"/>
      <name val="Times New Roman"/>
      <family val="1"/>
    </font>
    <font>
      <sz val="10"/>
      <color indexed="39"/>
      <name val="Times New Roman"/>
      <family val="1"/>
    </font>
    <font>
      <sz val="12"/>
      <color indexed="30"/>
      <name val="Times New Roman"/>
      <family val="0"/>
    </font>
    <font>
      <sz val="12"/>
      <color indexed="62"/>
      <name val="Times New Roman"/>
      <family val="0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FF"/>
      <name val="Times New Roman"/>
      <family val="1"/>
    </font>
    <font>
      <sz val="12"/>
      <color rgb="FF000000"/>
      <name val="Calibri"/>
      <family val="2"/>
    </font>
    <font>
      <sz val="10"/>
      <color rgb="FF0000FF"/>
      <name val="Times New Roman"/>
      <family val="1"/>
    </font>
    <font>
      <sz val="12"/>
      <color rgb="FF0055E0"/>
      <name val="Times New Roman"/>
      <family val="0"/>
    </font>
    <font>
      <sz val="12"/>
      <color rgb="FF352FBA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8">
    <xf numFmtId="0" fontId="0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58" applyNumberFormat="1" applyFont="1" applyAlignment="1" applyProtection="1">
      <alignment/>
      <protection locked="0"/>
    </xf>
    <xf numFmtId="164" fontId="7" fillId="0" borderId="0" xfId="58" applyFont="1" applyAlignment="1">
      <alignment/>
      <protection/>
    </xf>
    <xf numFmtId="0" fontId="7" fillId="0" borderId="0" xfId="58" applyNumberFormat="1" applyFont="1" applyAlignment="1" applyProtection="1">
      <alignment/>
      <protection locked="0"/>
    </xf>
    <xf numFmtId="0" fontId="1" fillId="0" borderId="0" xfId="58" applyNumberFormat="1" applyFont="1" applyAlignment="1">
      <alignment/>
      <protection/>
    </xf>
    <xf numFmtId="0" fontId="0" fillId="0" borderId="0" xfId="0" applyNumberFormat="1" applyFont="1" applyAlignment="1" applyProtection="1">
      <alignment/>
      <protection locked="0"/>
    </xf>
    <xf numFmtId="38" fontId="0" fillId="0" borderId="0" xfId="54" applyNumberFormat="1" applyFont="1" applyFill="1" applyAlignment="1" quotePrefix="1">
      <alignment horizontal="center"/>
      <protection/>
    </xf>
    <xf numFmtId="164" fontId="7" fillId="0" borderId="0" xfId="58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/>
      <protection locked="0"/>
    </xf>
    <xf numFmtId="38" fontId="10" fillId="0" borderId="0" xfId="54" applyNumberFormat="1" applyFont="1" applyFill="1" applyAlignment="1" quotePrefix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57" applyNumberFormat="1" applyFont="1" applyAlignment="1">
      <alignment/>
      <protection/>
    </xf>
    <xf numFmtId="2" fontId="10" fillId="0" borderId="0" xfId="0" applyNumberFormat="1" applyFont="1" applyAlignment="1">
      <alignment/>
    </xf>
    <xf numFmtId="0" fontId="10" fillId="0" borderId="0" xfId="0" applyNumberFormat="1" applyFont="1" applyAlignment="1" applyProtection="1" quotePrefix="1">
      <alignment horizontal="center"/>
      <protection locked="0"/>
    </xf>
    <xf numFmtId="0" fontId="10" fillId="0" borderId="0" xfId="58" applyNumberFormat="1" applyFont="1" applyAlignment="1" applyProtection="1">
      <alignment/>
      <protection locked="0"/>
    </xf>
    <xf numFmtId="0" fontId="10" fillId="0" borderId="0" xfId="58" applyNumberFormat="1" applyFont="1" applyAlignment="1">
      <alignment/>
      <protection/>
    </xf>
    <xf numFmtId="0" fontId="10" fillId="0" borderId="0" xfId="58" applyNumberFormat="1" applyFont="1" applyBorder="1">
      <alignment/>
      <protection/>
    </xf>
    <xf numFmtId="2" fontId="9" fillId="0" borderId="0" xfId="0" applyNumberFormat="1" applyFont="1" applyAlignment="1">
      <alignment horizontal="center"/>
    </xf>
    <xf numFmtId="38" fontId="10" fillId="0" borderId="0" xfId="0" applyNumberFormat="1" applyFont="1" applyAlignment="1" quotePrefix="1">
      <alignment horizontal="center"/>
    </xf>
    <xf numFmtId="0" fontId="10" fillId="0" borderId="0" xfId="0" applyNumberFormat="1" applyFont="1" applyAlignment="1" applyProtection="1">
      <alignment/>
      <protection/>
    </xf>
    <xf numFmtId="0" fontId="10" fillId="0" borderId="0" xfId="0" applyFont="1" applyFill="1" applyAlignment="1">
      <alignment horizontal="center"/>
    </xf>
    <xf numFmtId="164" fontId="10" fillId="0" borderId="0" xfId="58" applyFont="1">
      <alignment/>
      <protection/>
    </xf>
    <xf numFmtId="164" fontId="10" fillId="0" borderId="0" xfId="58" applyFont="1" applyAlignment="1">
      <alignment/>
      <protection/>
    </xf>
    <xf numFmtId="38" fontId="10" fillId="0" borderId="0" xfId="58" applyNumberFormat="1" applyFont="1" applyAlignment="1" quotePrefix="1">
      <alignment horizontal="center"/>
      <protection/>
    </xf>
    <xf numFmtId="38" fontId="10" fillId="0" borderId="0" xfId="58" applyNumberFormat="1" applyFont="1" applyAlignment="1">
      <alignment horizontal="center"/>
      <protection/>
    </xf>
    <xf numFmtId="164" fontId="10" fillId="0" borderId="0" xfId="58" applyFont="1" applyBorder="1" applyAlignment="1">
      <alignment horizontal="center"/>
      <protection/>
    </xf>
    <xf numFmtId="0" fontId="10" fillId="0" borderId="0" xfId="58" applyNumberFormat="1" applyFont="1" applyAlignment="1">
      <alignment horizontal="center"/>
      <protection/>
    </xf>
    <xf numFmtId="164" fontId="10" fillId="0" borderId="0" xfId="58" applyFont="1" applyAlignment="1">
      <alignment horizontal="center"/>
      <protection/>
    </xf>
    <xf numFmtId="0" fontId="10" fillId="0" borderId="1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center"/>
      <protection/>
    </xf>
    <xf numFmtId="164" fontId="10" fillId="0" borderId="10" xfId="58" applyFont="1" applyBorder="1" applyAlignment="1">
      <alignment horizontal="center"/>
      <protection/>
    </xf>
    <xf numFmtId="0" fontId="10" fillId="0" borderId="0" xfId="58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2" fontId="10" fillId="0" borderId="0" xfId="57" applyNumberFormat="1" applyFont="1" applyAlignment="1">
      <alignment horizontal="center"/>
      <protection/>
    </xf>
    <xf numFmtId="2" fontId="13" fillId="0" borderId="0" xfId="0" applyNumberFormat="1" applyFont="1" applyFill="1" applyAlignment="1">
      <alignment horizontal="center"/>
    </xf>
    <xf numFmtId="2" fontId="66" fillId="0" borderId="0" xfId="0" applyNumberFormat="1" applyFont="1" applyFill="1" applyAlignment="1">
      <alignment horizontal="center"/>
    </xf>
    <xf numFmtId="1" fontId="67" fillId="0" borderId="0" xfId="0" applyNumberFormat="1" applyFont="1" applyAlignment="1" applyProtection="1">
      <alignment horizontal="center"/>
      <protection/>
    </xf>
    <xf numFmtId="0" fontId="14" fillId="0" borderId="0" xfId="55" applyNumberFormat="1" applyFont="1" applyAlignment="1" applyProtection="1">
      <alignment/>
      <protection locked="0"/>
    </xf>
    <xf numFmtId="0" fontId="14" fillId="0" borderId="0" xfId="55" applyNumberFormat="1" applyFont="1" applyAlignment="1" applyProtection="1">
      <alignment horizontal="center"/>
      <protection locked="0"/>
    </xf>
    <xf numFmtId="0" fontId="17" fillId="0" borderId="0" xfId="0" applyNumberFormat="1" applyFont="1" applyAlignment="1" applyProtection="1">
      <alignment/>
      <protection locked="0"/>
    </xf>
    <xf numFmtId="0" fontId="17" fillId="0" borderId="0" xfId="55" applyFont="1" applyAlignment="1">
      <alignment horizontal="right"/>
      <protection/>
    </xf>
    <xf numFmtId="0" fontId="8" fillId="0" borderId="0" xfId="55" applyNumberFormat="1" applyFont="1" applyAlignment="1" applyProtection="1">
      <alignment/>
      <protection locked="0"/>
    </xf>
    <xf numFmtId="0" fontId="8" fillId="0" borderId="0" xfId="55" applyNumberFormat="1" applyFont="1" applyAlignment="1" applyProtection="1">
      <alignment horizontal="center"/>
      <protection locked="0"/>
    </xf>
    <xf numFmtId="0" fontId="8" fillId="0" borderId="0" xfId="55" applyFont="1" applyAlignment="1">
      <alignment/>
      <protection/>
    </xf>
    <xf numFmtId="38" fontId="8" fillId="0" borderId="0" xfId="54" applyNumberFormat="1" applyFont="1" applyFill="1" applyAlignment="1" quotePrefix="1">
      <alignment horizontal="center"/>
      <protection/>
    </xf>
    <xf numFmtId="0" fontId="8" fillId="0" borderId="0" xfId="0" applyNumberFormat="1" applyFont="1" applyAlignment="1" applyProtection="1">
      <alignment horizontal="center"/>
      <protection locked="0"/>
    </xf>
    <xf numFmtId="38" fontId="8" fillId="0" borderId="0" xfId="0" applyNumberFormat="1" applyFont="1" applyAlignment="1" quotePrefix="1">
      <alignment horizontal="center"/>
    </xf>
    <xf numFmtId="0" fontId="8" fillId="0" borderId="0" xfId="0" applyFont="1" applyAlignment="1">
      <alignment horizontal="center"/>
    </xf>
    <xf numFmtId="4" fontId="8" fillId="0" borderId="0" xfId="55" applyNumberFormat="1" applyFont="1" applyAlignment="1">
      <alignment/>
      <protection/>
    </xf>
    <xf numFmtId="0" fontId="8" fillId="0" borderId="0" xfId="55" applyFont="1" applyAlignment="1">
      <alignment horizontal="center"/>
      <protection/>
    </xf>
    <xf numFmtId="4" fontId="8" fillId="0" borderId="0" xfId="55" applyNumberFormat="1" applyFont="1" applyAlignment="1">
      <alignment horizontal="center"/>
      <protection/>
    </xf>
    <xf numFmtId="0" fontId="8" fillId="0" borderId="10" xfId="55" applyNumberFormat="1" applyFont="1" applyBorder="1" applyAlignment="1" applyProtection="1">
      <alignment horizontal="center"/>
      <protection locked="0"/>
    </xf>
    <xf numFmtId="0" fontId="8" fillId="0" borderId="10" xfId="55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4" fontId="8" fillId="0" borderId="10" xfId="55" applyNumberFormat="1" applyFont="1" applyBorder="1" applyAlignment="1">
      <alignment horizontal="center"/>
      <protection/>
    </xf>
    <xf numFmtId="4" fontId="18" fillId="0" borderId="0" xfId="55" applyNumberFormat="1" applyFont="1" applyAlignment="1">
      <alignment horizontal="center"/>
      <protection/>
    </xf>
    <xf numFmtId="37" fontId="8" fillId="0" borderId="0" xfId="55" applyNumberFormat="1" applyFont="1" applyAlignment="1">
      <alignment horizontal="center"/>
      <protection/>
    </xf>
    <xf numFmtId="10" fontId="12" fillId="0" borderId="0" xfId="55" applyNumberFormat="1" applyFont="1" applyAlignment="1">
      <alignment horizontal="right"/>
      <protection/>
    </xf>
    <xf numFmtId="10" fontId="8" fillId="0" borderId="0" xfId="55" applyNumberFormat="1" applyFont="1" applyAlignment="1">
      <alignment horizontal="right"/>
      <protection/>
    </xf>
    <xf numFmtId="4" fontId="8" fillId="0" borderId="0" xfId="55" applyNumberFormat="1" applyFont="1" applyAlignment="1">
      <alignment horizontal="right"/>
      <protection/>
    </xf>
    <xf numFmtId="2" fontId="8" fillId="0" borderId="0" xfId="55" applyNumberFormat="1" applyFont="1" applyAlignment="1">
      <alignment horizontal="right"/>
      <protection/>
    </xf>
    <xf numFmtId="0" fontId="8" fillId="0" borderId="0" xfId="55" applyFont="1" applyAlignment="1">
      <alignment horizontal="right"/>
      <protection/>
    </xf>
    <xf numFmtId="10" fontId="8" fillId="0" borderId="0" xfId="55" applyNumberFormat="1" applyFont="1" applyAlignment="1">
      <alignment horizontal="center"/>
      <protection/>
    </xf>
    <xf numFmtId="4" fontId="10" fillId="0" borderId="0" xfId="55" applyNumberFormat="1" applyFont="1" applyAlignment="1">
      <alignment horizontal="right"/>
      <protection/>
    </xf>
    <xf numFmtId="0" fontId="8" fillId="0" borderId="0" xfId="55" applyFont="1" applyBorder="1" applyAlignment="1">
      <alignment/>
      <protection/>
    </xf>
    <xf numFmtId="10" fontId="12" fillId="0" borderId="0" xfId="55" applyNumberFormat="1" applyFont="1" applyBorder="1" applyAlignment="1">
      <alignment horizontal="right"/>
      <protection/>
    </xf>
    <xf numFmtId="10" fontId="8" fillId="0" borderId="0" xfId="55" applyNumberFormat="1" applyFont="1" applyBorder="1" applyAlignment="1">
      <alignment horizontal="right"/>
      <protection/>
    </xf>
    <xf numFmtId="4" fontId="8" fillId="0" borderId="0" xfId="55" applyNumberFormat="1" applyFont="1" applyBorder="1" applyAlignment="1">
      <alignment horizontal="right"/>
      <protection/>
    </xf>
    <xf numFmtId="2" fontId="8" fillId="0" borderId="0" xfId="55" applyNumberFormat="1" applyFont="1" applyBorder="1" applyAlignment="1">
      <alignment horizontal="right"/>
      <protection/>
    </xf>
    <xf numFmtId="10" fontId="8" fillId="0" borderId="0" xfId="55" applyNumberFormat="1" applyFont="1" applyBorder="1" applyAlignment="1">
      <alignment horizontal="center"/>
      <protection/>
    </xf>
    <xf numFmtId="10" fontId="68" fillId="0" borderId="0" xfId="55" applyNumberFormat="1" applyFont="1" applyAlignment="1">
      <alignment horizontal="right"/>
      <protection/>
    </xf>
    <xf numFmtId="0" fontId="19" fillId="0" borderId="0" xfId="55" applyFont="1" applyAlignment="1">
      <alignment/>
      <protection/>
    </xf>
    <xf numFmtId="165" fontId="19" fillId="0" borderId="0" xfId="55" applyNumberFormat="1" applyFont="1" applyAlignment="1">
      <alignment horizontal="right"/>
      <protection/>
    </xf>
    <xf numFmtId="10" fontId="19" fillId="0" borderId="0" xfId="55" applyNumberFormat="1" applyFont="1" applyAlignment="1">
      <alignment horizontal="right"/>
      <protection/>
    </xf>
    <xf numFmtId="4" fontId="19" fillId="0" borderId="0" xfId="55" applyNumberFormat="1" applyFont="1" applyAlignment="1">
      <alignment horizontal="right"/>
      <protection/>
    </xf>
    <xf numFmtId="2" fontId="19" fillId="0" borderId="0" xfId="55" applyNumberFormat="1" applyFont="1" applyAlignment="1">
      <alignment horizontal="right"/>
      <protection/>
    </xf>
    <xf numFmtId="165" fontId="19" fillId="0" borderId="0" xfId="55" applyNumberFormat="1" applyFont="1" applyAlignment="1">
      <alignment horizontal="center"/>
      <protection/>
    </xf>
    <xf numFmtId="165" fontId="9" fillId="0" borderId="0" xfId="55" applyNumberFormat="1" applyFont="1" applyAlignment="1">
      <alignment horizontal="center"/>
      <protection/>
    </xf>
    <xf numFmtId="2" fontId="8" fillId="0" borderId="0" xfId="55" applyNumberFormat="1" applyFont="1" applyAlignment="1">
      <alignment horizontal="center"/>
      <protection/>
    </xf>
    <xf numFmtId="0" fontId="0" fillId="0" borderId="0" xfId="0" applyAlignment="1">
      <alignment/>
    </xf>
    <xf numFmtId="10" fontId="0" fillId="0" borderId="0" xfId="61" applyNumberFormat="1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74" fontId="10" fillId="0" borderId="0" xfId="0" applyNumberFormat="1" applyFont="1" applyAlignment="1">
      <alignment horizontal="center"/>
    </xf>
    <xf numFmtId="10" fontId="10" fillId="0" borderId="0" xfId="61" applyNumberFormat="1" applyFont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74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10" fontId="9" fillId="0" borderId="0" xfId="61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174" fontId="16" fillId="0" borderId="0" xfId="0" applyNumberFormat="1" applyFont="1" applyAlignment="1">
      <alignment horizontal="center"/>
    </xf>
    <xf numFmtId="10" fontId="16" fillId="0" borderId="0" xfId="61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Fill="1" applyAlignment="1">
      <alignment horizontal="center"/>
    </xf>
    <xf numFmtId="10" fontId="11" fillId="0" borderId="0" xfId="0" applyNumberFormat="1" applyFont="1" applyAlignment="1">
      <alignment horizontal="center"/>
    </xf>
    <xf numFmtId="10" fontId="11" fillId="0" borderId="0" xfId="61" applyNumberFormat="1" applyFont="1" applyFill="1" applyAlignment="1">
      <alignment horizontal="center"/>
    </xf>
    <xf numFmtId="10" fontId="11" fillId="0" borderId="0" xfId="61" applyNumberFormat="1" applyFont="1" applyAlignment="1">
      <alignment horizontal="center"/>
    </xf>
    <xf numFmtId="10" fontId="7" fillId="0" borderId="0" xfId="61" applyNumberFormat="1" applyFont="1" applyFill="1" applyAlignment="1">
      <alignment horizontal="center"/>
    </xf>
    <xf numFmtId="10" fontId="0" fillId="0" borderId="0" xfId="0" applyNumberFormat="1" applyAlignment="1">
      <alignment/>
    </xf>
    <xf numFmtId="10" fontId="66" fillId="0" borderId="0" xfId="0" applyNumberFormat="1" applyFont="1" applyAlignment="1">
      <alignment horizontal="center"/>
    </xf>
    <xf numFmtId="10" fontId="0" fillId="0" borderId="0" xfId="61" applyNumberFormat="1" applyFont="1" applyFill="1" applyAlignment="1">
      <alignment/>
    </xf>
    <xf numFmtId="10" fontId="1" fillId="0" borderId="0" xfId="0" applyNumberFormat="1" applyFont="1" applyAlignment="1">
      <alignment horizontal="center"/>
    </xf>
    <xf numFmtId="43" fontId="0" fillId="0" borderId="0" xfId="42" applyFont="1" applyAlignment="1">
      <alignment/>
    </xf>
    <xf numFmtId="10" fontId="12" fillId="0" borderId="0" xfId="55" applyNumberFormat="1" applyFont="1" applyAlignment="1">
      <alignment horizontal="center"/>
      <protection/>
    </xf>
    <xf numFmtId="10" fontId="12" fillId="0" borderId="0" xfId="55" applyNumberFormat="1" applyFont="1" applyBorder="1" applyAlignment="1">
      <alignment horizontal="center"/>
      <protection/>
    </xf>
    <xf numFmtId="10" fontId="68" fillId="0" borderId="0" xfId="55" applyNumberFormat="1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left"/>
    </xf>
    <xf numFmtId="10" fontId="10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0" fontId="10" fillId="0" borderId="0" xfId="57" applyNumberFormat="1" applyFont="1" applyAlignment="1" applyProtection="1">
      <alignment/>
      <protection locked="0"/>
    </xf>
    <xf numFmtId="0" fontId="10" fillId="0" borderId="0" xfId="57" applyNumberFormat="1" applyFont="1" applyAlignment="1">
      <alignment horizontal="centerContinuous"/>
      <protection/>
    </xf>
    <xf numFmtId="0" fontId="9" fillId="0" borderId="0" xfId="56" applyNumberFormat="1" applyFont="1" applyAlignment="1">
      <alignment horizontal="centerContinuous"/>
      <protection/>
    </xf>
    <xf numFmtId="0" fontId="10" fillId="0" borderId="0" xfId="57" applyNumberFormat="1" applyFont="1" applyAlignment="1" applyProtection="1">
      <alignment horizontal="centerContinuous"/>
      <protection locked="0"/>
    </xf>
    <xf numFmtId="0" fontId="10" fillId="0" borderId="0" xfId="57" applyNumberFormat="1" applyFont="1" applyAlignment="1">
      <alignment/>
      <protection/>
    </xf>
    <xf numFmtId="164" fontId="10" fillId="0" borderId="0" xfId="57" applyFont="1" applyAlignment="1">
      <alignment/>
      <protection/>
    </xf>
    <xf numFmtId="0" fontId="10" fillId="0" borderId="0" xfId="57" applyNumberFormat="1" applyFont="1" applyAlignment="1">
      <alignment horizontal="center"/>
      <protection/>
    </xf>
    <xf numFmtId="164" fontId="10" fillId="0" borderId="0" xfId="57" applyFont="1" applyAlignment="1">
      <alignment horizontal="center"/>
      <protection/>
    </xf>
    <xf numFmtId="38" fontId="10" fillId="0" borderId="0" xfId="57" applyNumberFormat="1" applyFont="1" applyAlignment="1" quotePrefix="1">
      <alignment horizontal="center"/>
      <protection/>
    </xf>
    <xf numFmtId="38" fontId="10" fillId="0" borderId="0" xfId="57" applyNumberFormat="1" applyFont="1" applyAlignment="1">
      <alignment horizontal="center"/>
      <protection/>
    </xf>
    <xf numFmtId="38" fontId="10" fillId="0" borderId="0" xfId="54" applyNumberFormat="1" applyFont="1" applyFill="1" applyAlignment="1">
      <alignment horizontal="center"/>
      <protection/>
    </xf>
    <xf numFmtId="0" fontId="10" fillId="0" borderId="0" xfId="57" applyNumberFormat="1" applyFont="1" applyBorder="1" applyAlignment="1">
      <alignment horizontal="center"/>
      <protection/>
    </xf>
    <xf numFmtId="0" fontId="10" fillId="0" borderId="0" xfId="57" applyNumberFormat="1" applyFont="1" applyBorder="1" applyAlignment="1">
      <alignment/>
      <protection/>
    </xf>
    <xf numFmtId="0" fontId="10" fillId="0" borderId="10" xfId="57" applyNumberFormat="1" applyFont="1" applyBorder="1" applyAlignment="1">
      <alignment horizontal="center"/>
      <protection/>
    </xf>
    <xf numFmtId="0" fontId="10" fillId="0" borderId="0" xfId="57" applyNumberFormat="1" applyFont="1" applyBorder="1">
      <alignment/>
      <protection/>
    </xf>
    <xf numFmtId="0" fontId="10" fillId="0" borderId="0" xfId="57" applyNumberFormat="1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2" fontId="10" fillId="0" borderId="0" xfId="57" applyNumberFormat="1" applyFont="1" applyAlignment="1">
      <alignment horizontal="center"/>
      <protection/>
    </xf>
    <xf numFmtId="0" fontId="10" fillId="0" borderId="0" xfId="58" applyNumberFormat="1" applyFont="1" applyAlignment="1" applyProtection="1">
      <alignment/>
      <protection locked="0"/>
    </xf>
    <xf numFmtId="0" fontId="9" fillId="0" borderId="0" xfId="57" applyNumberFormat="1" applyFont="1" applyAlignment="1">
      <alignment/>
      <protection/>
    </xf>
    <xf numFmtId="2" fontId="9" fillId="0" borderId="0" xfId="57" applyNumberFormat="1" applyFont="1" applyAlignment="1">
      <alignment horizontal="center"/>
      <protection/>
    </xf>
    <xf numFmtId="164" fontId="10" fillId="0" borderId="0" xfId="57" applyFont="1">
      <alignment/>
      <protection/>
    </xf>
    <xf numFmtId="0" fontId="10" fillId="0" borderId="0" xfId="0" applyNumberFormat="1" applyFont="1" applyAlignment="1" applyProtection="1" quotePrefix="1">
      <alignment horizontal="center"/>
      <protection locked="0"/>
    </xf>
    <xf numFmtId="0" fontId="10" fillId="0" borderId="0" xfId="0" applyFont="1" applyAlignment="1">
      <alignment horizontal="center"/>
    </xf>
    <xf numFmtId="164" fontId="10" fillId="0" borderId="0" xfId="58" applyFont="1" applyAlignment="1">
      <alignment/>
      <protection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wrapText="1"/>
      <protection locked="0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9" fillId="0" borderId="0" xfId="0" applyNumberFormat="1" applyFont="1" applyAlignment="1" applyProtection="1">
      <alignment horizontal="center"/>
      <protection locked="0"/>
    </xf>
    <xf numFmtId="164" fontId="69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49" fontId="10" fillId="0" borderId="0" xfId="57" applyNumberFormat="1" applyFont="1" applyAlignment="1">
      <alignment horizontal="center"/>
      <protection/>
    </xf>
    <xf numFmtId="0" fontId="10" fillId="0" borderId="0" xfId="57" applyNumberFormat="1" applyFont="1" applyAlignment="1" applyProtection="1">
      <alignment/>
      <protection locked="0"/>
    </xf>
    <xf numFmtId="0" fontId="10" fillId="0" borderId="10" xfId="57" applyNumberFormat="1" applyFont="1" applyBorder="1" applyAlignment="1">
      <alignment horizontal="center"/>
      <protection/>
    </xf>
    <xf numFmtId="2" fontId="10" fillId="0" borderId="0" xfId="57" applyNumberFormat="1" applyFont="1" applyAlignment="1" applyProtection="1">
      <alignment horizontal="center"/>
      <protection locked="0"/>
    </xf>
    <xf numFmtId="2" fontId="9" fillId="0" borderId="0" xfId="57" applyNumberFormat="1" applyFont="1" applyAlignment="1">
      <alignment horizontal="center"/>
      <protection/>
    </xf>
    <xf numFmtId="2" fontId="70" fillId="0" borderId="0" xfId="0" applyNumberFormat="1" applyFont="1" applyAlignment="1" applyProtection="1">
      <alignment horizontal="center"/>
      <protection locked="0"/>
    </xf>
    <xf numFmtId="164" fontId="70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" wrapText="1"/>
      <protection locked="0"/>
    </xf>
    <xf numFmtId="0" fontId="9" fillId="0" borderId="0" xfId="56" applyNumberFormat="1" applyFont="1" applyAlignment="1">
      <alignment horizontal="center"/>
      <protection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15" fillId="0" borderId="0" xfId="55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wrapText="1"/>
      <protection locked="0"/>
    </xf>
    <xf numFmtId="0" fontId="10" fillId="0" borderId="0" xfId="57" applyNumberFormat="1" applyFont="1" applyAlignment="1" applyProtection="1">
      <alignment/>
      <protection locked="0"/>
    </xf>
    <xf numFmtId="0" fontId="10" fillId="0" borderId="0" xfId="58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_2001 Netting RevReq2" xfId="54"/>
    <cellStyle name="Normal_Exhibit A-12 Schedule D6-2 " xfId="55"/>
    <cellStyle name="Normal_Exhibit A-12 Schedule D6-5 Page 1 of 2" xfId="56"/>
    <cellStyle name="Normal_Exhibit A-12 Schedule D6-5 Page 2 of 25" xfId="57"/>
    <cellStyle name="Normal_Exhibit A-12 Schedule D6-6 Page 2 of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Allowed Risk Premium 1986-2016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25"/>
          <c:w val="0.97475"/>
          <c:h val="0.91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'RAM-8'!$C$7:$C$37</c:f>
              <c:strCache/>
            </c:strRef>
          </c:cat>
          <c:val>
            <c:numRef>
              <c:f>'RAM-8'!$F$7:$F$37</c:f>
              <c:numCache/>
            </c:numRef>
          </c:val>
          <c:smooth val="0"/>
        </c:ser>
        <c:marker val="1"/>
        <c:axId val="17220627"/>
        <c:axId val="20767916"/>
      </c:lineChart>
      <c:catAx>
        <c:axId val="17220627"/>
        <c:scaling>
          <c:orientation val="minMax"/>
        </c:scaling>
        <c:axPos val="b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67916"/>
        <c:crosses val="autoZero"/>
        <c:auto val="1"/>
        <c:lblOffset val="100"/>
        <c:tickLblSkip val="2"/>
        <c:noMultiLvlLbl val="0"/>
      </c:catAx>
      <c:valAx>
        <c:axId val="20767916"/>
        <c:scaling>
          <c:orientation val="minMax"/>
          <c:max val="0.09000000000000002"/>
          <c:min val="0.020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20627"/>
        <c:crossesAt val="1"/>
        <c:crossBetween val="between"/>
        <c:dispUnits/>
      </c:valAx>
      <c:spPr>
        <a:solidFill>
          <a:srgbClr val="DCE6F2"/>
        </a:soli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DDD9C3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Risk Premium vs Treasury Bond Yields 1986-2016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9725"/>
          <c:w val="0.91"/>
          <c:h val="0.81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'RAM-8'!$D$7:$D$37</c:f>
              <c:numCache/>
            </c:numRef>
          </c:xVal>
          <c:yVal>
            <c:numRef>
              <c:f>'RAM-8'!$F$7:$F$37</c:f>
              <c:numCache/>
            </c:numRef>
          </c:yVal>
          <c:smooth val="0"/>
        </c:ser>
        <c:axId val="52693517"/>
        <c:axId val="4479606"/>
      </c:scatterChart>
      <c:valAx>
        <c:axId val="52693517"/>
        <c:scaling>
          <c:orientation val="minMax"/>
          <c:min val="0.020000000000000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Interest Rates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606"/>
        <c:crosses val="autoZero"/>
        <c:crossBetween val="midCat"/>
        <c:dispUnits/>
      </c:valAx>
      <c:valAx>
        <c:axId val="4479606"/>
        <c:scaling>
          <c:orientation val="minMax"/>
          <c:min val="0.0300000000000000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Risk Premium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93517"/>
        <c:crosses val="autoZero"/>
        <c:crossBetween val="midCat"/>
        <c:dispUnits/>
      </c:valAx>
      <c:spPr>
        <a:solidFill>
          <a:srgbClr val="93CDDD"/>
        </a:solidFill>
        <a:ln w="3175">
          <a:solidFill>
            <a:srgbClr val="993366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2DCDB"/>
    </a:soli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4</xdr:row>
      <xdr:rowOff>152400</xdr:rowOff>
    </xdr:from>
    <xdr:to>
      <xdr:col>10</xdr:col>
      <xdr:colOff>904875</xdr:colOff>
      <xdr:row>19</xdr:row>
      <xdr:rowOff>28575</xdr:rowOff>
    </xdr:to>
    <xdr:graphicFrame>
      <xdr:nvGraphicFramePr>
        <xdr:cNvPr id="1" name="Chart 4"/>
        <xdr:cNvGraphicFramePr/>
      </xdr:nvGraphicFramePr>
      <xdr:xfrm>
        <a:off x="5724525" y="914400"/>
        <a:ext cx="45339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23</xdr:row>
      <xdr:rowOff>28575</xdr:rowOff>
    </xdr:from>
    <xdr:to>
      <xdr:col>10</xdr:col>
      <xdr:colOff>733425</xdr:colOff>
      <xdr:row>36</xdr:row>
      <xdr:rowOff>190500</xdr:rowOff>
    </xdr:to>
    <xdr:graphicFrame>
      <xdr:nvGraphicFramePr>
        <xdr:cNvPr id="2" name="Chart 2"/>
        <xdr:cNvGraphicFramePr/>
      </xdr:nvGraphicFramePr>
      <xdr:xfrm>
        <a:off x="5905500" y="4448175"/>
        <a:ext cx="41814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erra%20Pacific%202007\Morin%20Direct%20Exhibits%20fi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Layout" zoomScaleNormal="171" workbookViewId="0" topLeftCell="A1">
      <selection activeCell="A1" sqref="A1:E36"/>
    </sheetView>
  </sheetViews>
  <sheetFormatPr defaultColWidth="11.5546875" defaultRowHeight="15"/>
  <cols>
    <col min="1" max="1" width="11.5546875" style="152" customWidth="1"/>
    <col min="2" max="2" width="4.10546875" style="153" bestFit="1" customWidth="1"/>
    <col min="3" max="3" width="40.10546875" style="152" customWidth="1"/>
    <col min="4" max="4" width="7.4453125" style="152" customWidth="1"/>
    <col min="5" max="5" width="3.6640625" style="152" customWidth="1"/>
    <col min="6" max="6" width="40.10546875" style="152" customWidth="1"/>
    <col min="7" max="16384" width="11.5546875" style="152" customWidth="1"/>
  </cols>
  <sheetData>
    <row r="1" spans="1:4" s="154" customFormat="1" ht="31.5" customHeight="1">
      <c r="A1" s="174" t="s">
        <v>170</v>
      </c>
      <c r="B1" s="169" t="s">
        <v>130</v>
      </c>
      <c r="C1" s="169"/>
      <c r="D1" s="169"/>
    </row>
    <row r="3" spans="2:6" ht="15">
      <c r="B3" s="155"/>
      <c r="C3" s="156" t="s">
        <v>105</v>
      </c>
      <c r="D3" s="155" t="s">
        <v>106</v>
      </c>
      <c r="F3" s="13" t="s">
        <v>146</v>
      </c>
    </row>
    <row r="4" spans="2:4" ht="15">
      <c r="B4" s="150"/>
      <c r="C4" s="150"/>
      <c r="D4" s="150"/>
    </row>
    <row r="5" spans="2:5" ht="15">
      <c r="B5" s="150">
        <v>1</v>
      </c>
      <c r="C5" s="143" t="s">
        <v>48</v>
      </c>
      <c r="D5" s="143" t="s">
        <v>107</v>
      </c>
      <c r="E5" s="153"/>
    </row>
    <row r="6" spans="2:5" ht="15">
      <c r="B6" s="150">
        <v>2</v>
      </c>
      <c r="C6" s="143" t="s">
        <v>21</v>
      </c>
      <c r="D6" s="143" t="s">
        <v>108</v>
      </c>
      <c r="E6" s="153"/>
    </row>
    <row r="7" spans="2:5" ht="15">
      <c r="B7" s="150">
        <v>3</v>
      </c>
      <c r="C7" s="143" t="s">
        <v>42</v>
      </c>
      <c r="D7" s="143" t="s">
        <v>109</v>
      </c>
      <c r="E7" s="153"/>
    </row>
    <row r="8" spans="2:6" ht="15">
      <c r="B8" s="150">
        <v>4</v>
      </c>
      <c r="C8" s="143" t="s">
        <v>44</v>
      </c>
      <c r="D8" s="143" t="s">
        <v>110</v>
      </c>
      <c r="E8" s="13"/>
      <c r="F8" s="10" t="s">
        <v>150</v>
      </c>
    </row>
    <row r="9" spans="2:5" ht="15">
      <c r="B9" s="150">
        <v>5</v>
      </c>
      <c r="C9" s="143" t="s">
        <v>12</v>
      </c>
      <c r="D9" s="143" t="s">
        <v>111</v>
      </c>
      <c r="E9" s="153"/>
    </row>
    <row r="10" spans="2:5" ht="15">
      <c r="B10" s="150">
        <v>6</v>
      </c>
      <c r="C10" s="16" t="s">
        <v>131</v>
      </c>
      <c r="D10" s="16" t="s">
        <v>132</v>
      </c>
      <c r="E10" s="153"/>
    </row>
    <row r="11" spans="2:5" ht="15">
      <c r="B11" s="150">
        <v>7</v>
      </c>
      <c r="C11" s="143" t="s">
        <v>13</v>
      </c>
      <c r="D11" s="143" t="s">
        <v>112</v>
      </c>
      <c r="E11" s="153"/>
    </row>
    <row r="12" spans="2:5" ht="15">
      <c r="B12" s="150">
        <v>8</v>
      </c>
      <c r="C12" s="143" t="s">
        <v>4</v>
      </c>
      <c r="D12" s="143" t="s">
        <v>113</v>
      </c>
      <c r="E12" s="153"/>
    </row>
    <row r="13" spans="2:6" ht="15">
      <c r="B13" s="150">
        <v>9</v>
      </c>
      <c r="C13" s="143" t="s">
        <v>5</v>
      </c>
      <c r="D13" s="143" t="s">
        <v>114</v>
      </c>
      <c r="E13" s="13"/>
      <c r="F13" s="10" t="s">
        <v>151</v>
      </c>
    </row>
    <row r="14" spans="2:5" ht="15">
      <c r="B14" s="150">
        <v>10</v>
      </c>
      <c r="C14" s="143" t="s">
        <v>22</v>
      </c>
      <c r="D14" s="143" t="s">
        <v>115</v>
      </c>
      <c r="E14" s="153"/>
    </row>
    <row r="15" spans="2:6" ht="15">
      <c r="B15" s="150">
        <v>11</v>
      </c>
      <c r="C15" s="143" t="s">
        <v>6</v>
      </c>
      <c r="D15" s="143" t="s">
        <v>116</v>
      </c>
      <c r="E15" s="13"/>
      <c r="F15" s="10" t="s">
        <v>153</v>
      </c>
    </row>
    <row r="16" spans="2:6" ht="15">
      <c r="B16" s="150">
        <v>12</v>
      </c>
      <c r="C16" s="143" t="s">
        <v>49</v>
      </c>
      <c r="D16" s="143" t="s">
        <v>117</v>
      </c>
      <c r="E16" s="13" t="s">
        <v>141</v>
      </c>
      <c r="F16" s="10" t="s">
        <v>152</v>
      </c>
    </row>
    <row r="17" spans="2:6" ht="15">
      <c r="B17" s="150">
        <v>13</v>
      </c>
      <c r="C17" s="16" t="s">
        <v>133</v>
      </c>
      <c r="D17" s="16" t="s">
        <v>134</v>
      </c>
      <c r="E17" s="13" t="s">
        <v>141</v>
      </c>
      <c r="F17" s="10" t="s">
        <v>145</v>
      </c>
    </row>
    <row r="18" spans="2:5" ht="15">
      <c r="B18" s="150">
        <v>14</v>
      </c>
      <c r="C18" s="143" t="s">
        <v>52</v>
      </c>
      <c r="D18" s="143" t="s">
        <v>118</v>
      </c>
      <c r="E18" s="153"/>
    </row>
    <row r="19" spans="2:6" ht="15">
      <c r="B19" s="150">
        <v>15</v>
      </c>
      <c r="C19" s="16" t="s">
        <v>155</v>
      </c>
      <c r="D19" s="16" t="s">
        <v>156</v>
      </c>
      <c r="E19" s="153"/>
      <c r="F19" s="10" t="s">
        <v>157</v>
      </c>
    </row>
    <row r="20" spans="2:6" ht="15">
      <c r="B20" s="150">
        <v>16</v>
      </c>
      <c r="C20" s="16" t="s">
        <v>135</v>
      </c>
      <c r="D20" s="16" t="s">
        <v>136</v>
      </c>
      <c r="E20" s="13"/>
      <c r="F20" s="10"/>
    </row>
    <row r="21" spans="2:6" ht="15">
      <c r="B21" s="150">
        <v>17</v>
      </c>
      <c r="C21" s="16" t="s">
        <v>137</v>
      </c>
      <c r="D21" s="16" t="s">
        <v>140</v>
      </c>
      <c r="E21" s="13" t="s">
        <v>141</v>
      </c>
      <c r="F21" s="10" t="s">
        <v>142</v>
      </c>
    </row>
    <row r="22" spans="2:5" ht="15">
      <c r="B22" s="150">
        <v>18</v>
      </c>
      <c r="C22" s="143" t="s">
        <v>45</v>
      </c>
      <c r="D22" s="143" t="s">
        <v>119</v>
      </c>
      <c r="E22" s="153"/>
    </row>
    <row r="23" spans="2:5" ht="15">
      <c r="B23" s="150">
        <v>19</v>
      </c>
      <c r="C23" s="143" t="s">
        <v>50</v>
      </c>
      <c r="D23" s="143" t="s">
        <v>120</v>
      </c>
      <c r="E23" s="153"/>
    </row>
    <row r="24" spans="2:6" ht="15">
      <c r="B24" s="150">
        <v>20</v>
      </c>
      <c r="C24" s="143" t="s">
        <v>24</v>
      </c>
      <c r="D24" s="143" t="s">
        <v>121</v>
      </c>
      <c r="E24" s="13" t="s">
        <v>141</v>
      </c>
      <c r="F24" s="10" t="s">
        <v>143</v>
      </c>
    </row>
    <row r="25" spans="2:5" ht="15">
      <c r="B25" s="150">
        <v>21</v>
      </c>
      <c r="C25" s="143" t="s">
        <v>23</v>
      </c>
      <c r="D25" s="143" t="s">
        <v>122</v>
      </c>
      <c r="E25" s="153"/>
    </row>
    <row r="26" spans="2:5" ht="15">
      <c r="B26" s="150">
        <v>22</v>
      </c>
      <c r="C26" s="143" t="s">
        <v>7</v>
      </c>
      <c r="D26" s="143" t="s">
        <v>123</v>
      </c>
      <c r="E26" s="153"/>
    </row>
    <row r="27" spans="2:5" ht="15">
      <c r="B27" s="150">
        <v>23</v>
      </c>
      <c r="C27" s="143" t="s">
        <v>43</v>
      </c>
      <c r="D27" s="143" t="s">
        <v>124</v>
      </c>
      <c r="E27" s="153"/>
    </row>
    <row r="28" spans="2:6" ht="15">
      <c r="B28" s="150">
        <v>24</v>
      </c>
      <c r="C28" s="16" t="s">
        <v>138</v>
      </c>
      <c r="D28" s="16" t="s">
        <v>139</v>
      </c>
      <c r="E28" s="13" t="s">
        <v>141</v>
      </c>
      <c r="F28" s="10" t="s">
        <v>154</v>
      </c>
    </row>
    <row r="29" spans="2:6" ht="15">
      <c r="B29" s="150">
        <v>25</v>
      </c>
      <c r="C29" s="143" t="s">
        <v>25</v>
      </c>
      <c r="D29" s="143" t="s">
        <v>125</v>
      </c>
      <c r="E29" s="153"/>
      <c r="F29" s="10"/>
    </row>
    <row r="30" spans="2:6" ht="15">
      <c r="B30" s="150">
        <v>26</v>
      </c>
      <c r="C30" s="143" t="s">
        <v>10</v>
      </c>
      <c r="D30" s="143" t="s">
        <v>126</v>
      </c>
      <c r="E30" s="13" t="s">
        <v>141</v>
      </c>
      <c r="F30" s="10" t="s">
        <v>144</v>
      </c>
    </row>
    <row r="31" spans="2:5" ht="15">
      <c r="B31" s="150">
        <v>27</v>
      </c>
      <c r="C31" s="143" t="s">
        <v>46</v>
      </c>
      <c r="D31" s="143" t="s">
        <v>127</v>
      </c>
      <c r="E31" s="153"/>
    </row>
    <row r="32" spans="2:5" ht="15">
      <c r="B32" s="150">
        <v>28</v>
      </c>
      <c r="C32" s="143" t="s">
        <v>93</v>
      </c>
      <c r="D32" s="143" t="s">
        <v>128</v>
      </c>
      <c r="E32" s="153"/>
    </row>
    <row r="33" spans="2:5" ht="15">
      <c r="B33" s="150">
        <v>29</v>
      </c>
      <c r="C33" s="143" t="s">
        <v>0</v>
      </c>
      <c r="D33" s="143" t="s">
        <v>129</v>
      </c>
      <c r="E33" s="13"/>
    </row>
    <row r="34" ht="15">
      <c r="E34" s="153"/>
    </row>
    <row r="35" ht="15">
      <c r="C35" s="10" t="s">
        <v>165</v>
      </c>
    </row>
  </sheetData>
  <sheetProtection/>
  <mergeCells count="1">
    <mergeCell ref="B1:D1"/>
  </mergeCells>
  <printOptions horizontalCentered="1"/>
  <pageMargins left="1" right="1" top="1" bottom="1" header="0.5" footer="0.5"/>
  <pageSetup horizontalDpi="1200" verticalDpi="1200" orientation="portrait" scale="72" r:id="rId1"/>
  <headerFooter>
    <oddHeader>&amp;R&amp;"Times New Roman,Bold"&amp;10KyPSC Case No. 2017-00321
STAFF-DR-02-043 Attachment
Page &amp;P of &amp;N
&amp;"Times New Roman,Regular"&amp;12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tabSelected="1" view="pageLayout" zoomScaleNormal="183" workbookViewId="0" topLeftCell="A1">
      <selection activeCell="A1" sqref="A1:E36"/>
    </sheetView>
  </sheetViews>
  <sheetFormatPr defaultColWidth="11.5546875" defaultRowHeight="15"/>
  <cols>
    <col min="1" max="1" width="3.5546875" style="152" customWidth="1"/>
    <col min="2" max="2" width="3.4453125" style="153" customWidth="1"/>
    <col min="3" max="3" width="22.4453125" style="152" customWidth="1"/>
    <col min="4" max="4" width="7.3359375" style="152" customWidth="1"/>
    <col min="5" max="16384" width="11.5546875" style="152" customWidth="1"/>
  </cols>
  <sheetData>
    <row r="1" spans="3:5" s="154" customFormat="1" ht="15">
      <c r="C1" s="159" t="s">
        <v>168</v>
      </c>
      <c r="D1" s="157"/>
      <c r="E1" s="174" t="s">
        <v>171</v>
      </c>
    </row>
    <row r="3" spans="2:4" ht="15">
      <c r="B3" s="155"/>
      <c r="C3" s="156" t="s">
        <v>105</v>
      </c>
      <c r="D3" s="155" t="s">
        <v>106</v>
      </c>
    </row>
    <row r="4" spans="2:4" ht="15">
      <c r="B4" s="150"/>
      <c r="C4" s="150"/>
      <c r="D4" s="150"/>
    </row>
    <row r="5" spans="2:4" ht="15">
      <c r="B5" s="167">
        <v>1</v>
      </c>
      <c r="C5" s="26" t="s">
        <v>48</v>
      </c>
      <c r="D5" s="167" t="s">
        <v>107</v>
      </c>
    </row>
    <row r="6" spans="2:4" ht="15">
      <c r="B6" s="167">
        <v>2</v>
      </c>
      <c r="C6" s="26" t="s">
        <v>21</v>
      </c>
      <c r="D6" s="167" t="s">
        <v>108</v>
      </c>
    </row>
    <row r="7" spans="2:4" ht="15">
      <c r="B7" s="167">
        <v>3</v>
      </c>
      <c r="C7" s="26" t="s">
        <v>42</v>
      </c>
      <c r="D7" s="167" t="s">
        <v>109</v>
      </c>
    </row>
    <row r="8" spans="2:4" ht="15">
      <c r="B8" s="167">
        <v>4</v>
      </c>
      <c r="C8" s="26" t="s">
        <v>44</v>
      </c>
      <c r="D8" s="167" t="s">
        <v>110</v>
      </c>
    </row>
    <row r="9" spans="2:4" ht="15">
      <c r="B9" s="167">
        <v>5</v>
      </c>
      <c r="C9" s="26" t="s">
        <v>12</v>
      </c>
      <c r="D9" s="167" t="s">
        <v>111</v>
      </c>
    </row>
    <row r="10" spans="2:4" ht="15">
      <c r="B10" s="167">
        <v>6</v>
      </c>
      <c r="C10" s="26" t="s">
        <v>131</v>
      </c>
      <c r="D10" s="167" t="s">
        <v>132</v>
      </c>
    </row>
    <row r="11" spans="2:4" ht="15">
      <c r="B11" s="167">
        <v>7</v>
      </c>
      <c r="C11" s="26" t="s">
        <v>13</v>
      </c>
      <c r="D11" s="167" t="s">
        <v>112</v>
      </c>
    </row>
    <row r="12" spans="2:4" ht="15">
      <c r="B12" s="167">
        <v>8</v>
      </c>
      <c r="C12" s="26" t="s">
        <v>4</v>
      </c>
      <c r="D12" s="167" t="s">
        <v>113</v>
      </c>
    </row>
    <row r="13" spans="2:4" ht="15">
      <c r="B13" s="167">
        <v>9</v>
      </c>
      <c r="C13" s="26" t="s">
        <v>5</v>
      </c>
      <c r="D13" s="167" t="s">
        <v>114</v>
      </c>
    </row>
    <row r="14" spans="2:4" ht="15">
      <c r="B14" s="167">
        <v>10</v>
      </c>
      <c r="C14" s="26" t="s">
        <v>22</v>
      </c>
      <c r="D14" s="167" t="s">
        <v>115</v>
      </c>
    </row>
    <row r="15" spans="2:4" ht="15">
      <c r="B15" s="167">
        <v>11</v>
      </c>
      <c r="C15" s="26" t="s">
        <v>6</v>
      </c>
      <c r="D15" s="167" t="s">
        <v>116</v>
      </c>
    </row>
    <row r="16" spans="2:4" ht="15">
      <c r="B16" s="167">
        <v>12</v>
      </c>
      <c r="C16" s="26" t="s">
        <v>52</v>
      </c>
      <c r="D16" s="167" t="s">
        <v>118</v>
      </c>
    </row>
    <row r="17" spans="2:4" ht="15">
      <c r="B17" s="167">
        <v>13</v>
      </c>
      <c r="C17" s="16" t="s">
        <v>135</v>
      </c>
      <c r="D17" s="12" t="s">
        <v>136</v>
      </c>
    </row>
    <row r="18" spans="2:4" ht="15">
      <c r="B18" s="167">
        <v>14</v>
      </c>
      <c r="C18" s="16" t="s">
        <v>155</v>
      </c>
      <c r="D18" s="12" t="s">
        <v>156</v>
      </c>
    </row>
    <row r="19" spans="2:4" ht="15">
      <c r="B19" s="167">
        <v>15</v>
      </c>
      <c r="C19" s="26" t="s">
        <v>45</v>
      </c>
      <c r="D19" s="167" t="s">
        <v>119</v>
      </c>
    </row>
    <row r="20" spans="2:4" ht="15">
      <c r="B20" s="167">
        <v>16</v>
      </c>
      <c r="C20" s="26" t="s">
        <v>50</v>
      </c>
      <c r="D20" s="167" t="s">
        <v>120</v>
      </c>
    </row>
    <row r="21" spans="2:4" ht="15">
      <c r="B21" s="167">
        <v>17</v>
      </c>
      <c r="C21" s="26" t="s">
        <v>23</v>
      </c>
      <c r="D21" s="167" t="s">
        <v>122</v>
      </c>
    </row>
    <row r="22" spans="2:4" ht="15">
      <c r="B22" s="167">
        <v>18</v>
      </c>
      <c r="C22" s="26" t="s">
        <v>7</v>
      </c>
      <c r="D22" s="167" t="s">
        <v>123</v>
      </c>
    </row>
    <row r="23" spans="2:4" ht="15">
      <c r="B23" s="167">
        <v>19</v>
      </c>
      <c r="C23" s="26" t="s">
        <v>43</v>
      </c>
      <c r="D23" s="167" t="s">
        <v>124</v>
      </c>
    </row>
    <row r="24" spans="2:4" ht="15">
      <c r="B24" s="167">
        <v>20</v>
      </c>
      <c r="C24" s="26" t="s">
        <v>25</v>
      </c>
      <c r="D24" s="167" t="s">
        <v>125</v>
      </c>
    </row>
    <row r="25" spans="2:4" ht="15">
      <c r="B25" s="167">
        <v>21</v>
      </c>
      <c r="C25" s="26" t="s">
        <v>46</v>
      </c>
      <c r="D25" s="167" t="s">
        <v>127</v>
      </c>
    </row>
    <row r="26" spans="2:4" ht="15">
      <c r="B26" s="167">
        <v>22</v>
      </c>
      <c r="C26" s="26" t="s">
        <v>93</v>
      </c>
      <c r="D26" s="167" t="s">
        <v>128</v>
      </c>
    </row>
    <row r="27" spans="2:4" ht="15">
      <c r="B27" s="167">
        <v>23</v>
      </c>
      <c r="C27" s="26" t="s">
        <v>0</v>
      </c>
      <c r="D27" s="167" t="s">
        <v>129</v>
      </c>
    </row>
    <row r="28" ht="15">
      <c r="B28" s="167"/>
    </row>
    <row r="29" ht="15">
      <c r="B29" s="167"/>
    </row>
    <row r="30" ht="15">
      <c r="B30" s="167"/>
    </row>
    <row r="31" ht="15">
      <c r="B31" s="167"/>
    </row>
    <row r="32" ht="15">
      <c r="B32" s="152"/>
    </row>
    <row r="33" ht="15">
      <c r="B33" s="152"/>
    </row>
  </sheetData>
  <sheetProtection/>
  <printOptions horizontalCentered="1"/>
  <pageMargins left="1" right="1" top="1" bottom="1" header="0.5" footer="0.5"/>
  <pageSetup horizontalDpi="1200" verticalDpi="1200" orientation="portrait" scale="72" r:id="rId1"/>
  <headerFooter>
    <oddHeader>&amp;R&amp;"Times New Roman,Bold"&amp;10KyPSC Case No. 2017-00321
STAFF-DR-02-043 Attachment
Page &amp;P of &amp;N
&amp;"Times New Roman,Regular"&amp;12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I39"/>
  <sheetViews>
    <sheetView tabSelected="1" showOutlineSymbols="0" view="pageLayout" zoomScaleNormal="198" workbookViewId="0" topLeftCell="A1">
      <selection activeCell="A1" sqref="A1:E36"/>
    </sheetView>
  </sheetViews>
  <sheetFormatPr defaultColWidth="9.6640625" defaultRowHeight="15"/>
  <cols>
    <col min="1" max="1" width="5.6640625" style="127" customWidth="1"/>
    <col min="2" max="2" width="3.99609375" style="127" bestFit="1" customWidth="1"/>
    <col min="3" max="3" width="17.6640625" style="127" customWidth="1"/>
    <col min="4" max="4" width="7.4453125" style="127" customWidth="1"/>
    <col min="5" max="5" width="7.5546875" style="127" customWidth="1"/>
    <col min="6" max="6" width="9.6640625" style="127" customWidth="1"/>
    <col min="7" max="7" width="7.4453125" style="127" customWidth="1"/>
    <col min="8" max="8" width="7.3359375" style="127" customWidth="1"/>
    <col min="9" max="16384" width="9.6640625" style="127" customWidth="1"/>
  </cols>
  <sheetData>
    <row r="1" spans="2:8" ht="15.75" customHeight="1">
      <c r="B1" s="170" t="s">
        <v>47</v>
      </c>
      <c r="C1" s="170"/>
      <c r="D1" s="170"/>
      <c r="E1" s="170"/>
      <c r="F1" s="170"/>
      <c r="G1" s="170"/>
      <c r="H1" s="175" t="s">
        <v>172</v>
      </c>
    </row>
    <row r="2" spans="2:7" ht="15.75" customHeight="1">
      <c r="B2" s="170" t="s">
        <v>19</v>
      </c>
      <c r="C2" s="170"/>
      <c r="D2" s="170"/>
      <c r="E2" s="170"/>
      <c r="F2" s="170"/>
      <c r="G2" s="170"/>
    </row>
    <row r="3" spans="2:7" ht="15.75" customHeight="1">
      <c r="B3" s="128"/>
      <c r="C3" s="129"/>
      <c r="D3" s="130"/>
      <c r="E3" s="128"/>
      <c r="F3" s="128"/>
      <c r="G3" s="128"/>
    </row>
    <row r="4" spans="2:16" ht="15.75" customHeight="1">
      <c r="B4" s="131"/>
      <c r="C4" s="133" t="s">
        <v>18</v>
      </c>
      <c r="D4" s="133" t="s">
        <v>14</v>
      </c>
      <c r="E4" s="134" t="s">
        <v>15</v>
      </c>
      <c r="F4" s="133" t="s">
        <v>16</v>
      </c>
      <c r="G4" s="133" t="s">
        <v>17</v>
      </c>
      <c r="H4" s="160" t="s">
        <v>147</v>
      </c>
      <c r="I4" s="149"/>
      <c r="J4" s="149"/>
      <c r="K4" s="150"/>
      <c r="L4" s="149"/>
      <c r="M4" s="149"/>
      <c r="N4" s="149"/>
      <c r="O4" s="149"/>
      <c r="P4" s="149"/>
    </row>
    <row r="5" spans="2:8" ht="15.75" customHeight="1">
      <c r="B5" s="131"/>
      <c r="C5" s="135"/>
      <c r="D5" s="136" t="s">
        <v>34</v>
      </c>
      <c r="E5" s="137" t="s">
        <v>35</v>
      </c>
      <c r="F5" s="133" t="s">
        <v>38</v>
      </c>
      <c r="G5" s="131"/>
      <c r="H5" s="161"/>
    </row>
    <row r="6" spans="2:8" ht="15.75" customHeight="1">
      <c r="B6" s="138" t="s">
        <v>27</v>
      </c>
      <c r="C6" s="139"/>
      <c r="D6" s="138" t="s">
        <v>31</v>
      </c>
      <c r="E6" s="138" t="s">
        <v>32</v>
      </c>
      <c r="F6" s="138" t="s">
        <v>8</v>
      </c>
      <c r="G6" s="138" t="s">
        <v>9</v>
      </c>
      <c r="H6" s="161"/>
    </row>
    <row r="7" spans="2:8" ht="15.75" customHeight="1">
      <c r="B7" s="140" t="s">
        <v>28</v>
      </c>
      <c r="C7" s="140" t="s">
        <v>2</v>
      </c>
      <c r="D7" s="140" t="s">
        <v>39</v>
      </c>
      <c r="E7" s="140" t="s">
        <v>11</v>
      </c>
      <c r="F7" s="140" t="s">
        <v>39</v>
      </c>
      <c r="G7" s="140" t="s">
        <v>20</v>
      </c>
      <c r="H7" s="162" t="s">
        <v>148</v>
      </c>
    </row>
    <row r="8" spans="2:8" ht="15.75" customHeight="1">
      <c r="B8" s="141"/>
      <c r="C8" s="141"/>
      <c r="D8" s="141"/>
      <c r="E8" s="141"/>
      <c r="F8" s="141"/>
      <c r="G8" s="141"/>
      <c r="H8" s="161"/>
    </row>
    <row r="9" spans="2:8" ht="15.75" customHeight="1">
      <c r="B9" s="142">
        <v>1</v>
      </c>
      <c r="C9" s="26" t="s">
        <v>48</v>
      </c>
      <c r="D9" s="165">
        <v>3.04</v>
      </c>
      <c r="E9" s="166">
        <v>6</v>
      </c>
      <c r="F9" s="144">
        <f aca="true" t="shared" si="0" ref="F9:F31">D9*(1+E9/100)</f>
        <v>3.2224000000000004</v>
      </c>
      <c r="G9" s="144">
        <f>F9+E9</f>
        <v>9.2224</v>
      </c>
      <c r="H9" s="163">
        <f>F9/0.95+E9</f>
        <v>9.392</v>
      </c>
    </row>
    <row r="10" spans="2:8" ht="15.75" customHeight="1">
      <c r="B10" s="142">
        <v>2</v>
      </c>
      <c r="C10" s="26" t="s">
        <v>21</v>
      </c>
      <c r="D10" s="165">
        <v>3.1</v>
      </c>
      <c r="E10" s="166">
        <v>6</v>
      </c>
      <c r="F10" s="144">
        <f t="shared" si="0"/>
        <v>3.2860000000000005</v>
      </c>
      <c r="G10" s="144">
        <f>F10+E10</f>
        <v>9.286000000000001</v>
      </c>
      <c r="H10" s="163">
        <f aca="true" t="shared" si="1" ref="H10:H27">F10/0.95+E10</f>
        <v>9.458947368421054</v>
      </c>
    </row>
    <row r="11" spans="2:8" ht="15.75" customHeight="1">
      <c r="B11" s="142">
        <v>3</v>
      </c>
      <c r="C11" s="26" t="s">
        <v>42</v>
      </c>
      <c r="D11" s="165">
        <v>3.34</v>
      </c>
      <c r="E11" s="166">
        <v>2.5</v>
      </c>
      <c r="F11" s="144">
        <f t="shared" si="0"/>
        <v>3.4234999999999998</v>
      </c>
      <c r="G11" s="144">
        <f>F11+E11</f>
        <v>5.9235</v>
      </c>
      <c r="H11" s="163">
        <f t="shared" si="1"/>
        <v>6.103684210526316</v>
      </c>
    </row>
    <row r="12" spans="2:8" ht="15.75" customHeight="1">
      <c r="B12" s="142">
        <v>4</v>
      </c>
      <c r="C12" s="26" t="s">
        <v>44</v>
      </c>
      <c r="D12" s="165">
        <v>2.56</v>
      </c>
      <c r="E12" s="166">
        <v>7.5</v>
      </c>
      <c r="F12" s="144">
        <f t="shared" si="0"/>
        <v>2.752</v>
      </c>
      <c r="G12" s="144">
        <f>F12+E12</f>
        <v>10.251999999999999</v>
      </c>
      <c r="H12" s="163">
        <f t="shared" si="1"/>
        <v>10.396842105263158</v>
      </c>
    </row>
    <row r="13" spans="2:11" s="145" customFormat="1" ht="15.75" customHeight="1">
      <c r="B13" s="142">
        <v>5</v>
      </c>
      <c r="C13" s="26" t="s">
        <v>12</v>
      </c>
      <c r="D13" s="165">
        <v>3.74</v>
      </c>
      <c r="E13" s="166">
        <v>6</v>
      </c>
      <c r="F13" s="144">
        <f t="shared" si="0"/>
        <v>3.9644000000000004</v>
      </c>
      <c r="G13" s="144">
        <f aca="true" t="shared" si="2" ref="G13:G27">F13+E13</f>
        <v>9.964400000000001</v>
      </c>
      <c r="H13" s="163">
        <f t="shared" si="1"/>
        <v>10.173052631578948</v>
      </c>
      <c r="K13" s="151"/>
    </row>
    <row r="14" spans="2:8" ht="15.75" customHeight="1">
      <c r="B14" s="142">
        <v>6</v>
      </c>
      <c r="C14" s="26" t="s">
        <v>131</v>
      </c>
      <c r="D14" s="165">
        <v>1.8</v>
      </c>
      <c r="E14" s="166">
        <v>8</v>
      </c>
      <c r="F14" s="144">
        <f t="shared" si="0"/>
        <v>1.9440000000000002</v>
      </c>
      <c r="G14" s="144">
        <f t="shared" si="2"/>
        <v>9.944</v>
      </c>
      <c r="H14" s="163">
        <f t="shared" si="1"/>
        <v>10.046315789473685</v>
      </c>
    </row>
    <row r="15" spans="2:8" ht="15.75" customHeight="1">
      <c r="B15" s="142">
        <v>7</v>
      </c>
      <c r="C15" s="26" t="s">
        <v>13</v>
      </c>
      <c r="D15" s="165">
        <v>2.81</v>
      </c>
      <c r="E15" s="166">
        <v>6.5</v>
      </c>
      <c r="F15" s="144">
        <f t="shared" si="0"/>
        <v>2.99265</v>
      </c>
      <c r="G15" s="144">
        <f t="shared" si="2"/>
        <v>9.49265</v>
      </c>
      <c r="H15" s="163">
        <f t="shared" si="1"/>
        <v>9.650157894736843</v>
      </c>
    </row>
    <row r="16" spans="2:8" ht="15.75" customHeight="1">
      <c r="B16" s="142">
        <v>8</v>
      </c>
      <c r="C16" s="26" t="s">
        <v>4</v>
      </c>
      <c r="D16" s="165">
        <v>3.33</v>
      </c>
      <c r="E16" s="166">
        <v>2.5</v>
      </c>
      <c r="F16" s="144">
        <f t="shared" si="0"/>
        <v>3.4132499999999997</v>
      </c>
      <c r="G16" s="144">
        <f t="shared" si="2"/>
        <v>5.91325</v>
      </c>
      <c r="H16" s="163">
        <f t="shared" si="1"/>
        <v>6.092894736842105</v>
      </c>
    </row>
    <row r="17" spans="2:8" ht="15.75" customHeight="1">
      <c r="B17" s="142">
        <v>9</v>
      </c>
      <c r="C17" s="26" t="s">
        <v>5</v>
      </c>
      <c r="D17" s="165">
        <v>3.74</v>
      </c>
      <c r="E17" s="166">
        <v>5.5</v>
      </c>
      <c r="F17" s="144">
        <f t="shared" si="0"/>
        <v>3.9457</v>
      </c>
      <c r="G17" s="144">
        <f t="shared" si="2"/>
        <v>9.4457</v>
      </c>
      <c r="H17" s="163">
        <f t="shared" si="1"/>
        <v>9.653368421052631</v>
      </c>
    </row>
    <row r="18" spans="2:8" ht="15.75" customHeight="1">
      <c r="B18" s="142">
        <v>10</v>
      </c>
      <c r="C18" s="26" t="s">
        <v>22</v>
      </c>
      <c r="D18" s="165">
        <v>3.01</v>
      </c>
      <c r="E18" s="166">
        <v>5</v>
      </c>
      <c r="F18" s="144">
        <f t="shared" si="0"/>
        <v>3.1605</v>
      </c>
      <c r="G18" s="144">
        <f t="shared" si="2"/>
        <v>8.160499999999999</v>
      </c>
      <c r="H18" s="163">
        <f t="shared" si="1"/>
        <v>8.326842105263157</v>
      </c>
    </row>
    <row r="19" spans="2:8" ht="15.75" customHeight="1">
      <c r="B19" s="142">
        <v>11</v>
      </c>
      <c r="C19" s="26" t="s">
        <v>6</v>
      </c>
      <c r="D19" s="165">
        <v>3.99</v>
      </c>
      <c r="E19" s="166">
        <v>5.5</v>
      </c>
      <c r="F19" s="144">
        <f t="shared" si="0"/>
        <v>4.20945</v>
      </c>
      <c r="G19" s="144">
        <f t="shared" si="2"/>
        <v>9.70945</v>
      </c>
      <c r="H19" s="163">
        <f t="shared" si="1"/>
        <v>9.931000000000001</v>
      </c>
    </row>
    <row r="20" spans="2:8" ht="15.75" customHeight="1">
      <c r="B20" s="142">
        <v>12</v>
      </c>
      <c r="C20" s="26" t="s">
        <v>52</v>
      </c>
      <c r="D20" s="165">
        <v>3.06</v>
      </c>
      <c r="E20" s="166">
        <v>6.5</v>
      </c>
      <c r="F20" s="144">
        <f t="shared" si="0"/>
        <v>3.2588999999999997</v>
      </c>
      <c r="G20" s="144">
        <f t="shared" si="2"/>
        <v>9.7589</v>
      </c>
      <c r="H20" s="163">
        <f t="shared" si="1"/>
        <v>9.930421052631578</v>
      </c>
    </row>
    <row r="21" spans="2:8" ht="15.75" customHeight="1">
      <c r="B21" s="142">
        <v>13</v>
      </c>
      <c r="C21" s="16" t="s">
        <v>135</v>
      </c>
      <c r="D21" s="165">
        <v>3.61</v>
      </c>
      <c r="E21" s="166">
        <v>7</v>
      </c>
      <c r="F21" s="144">
        <f t="shared" si="0"/>
        <v>3.8627000000000002</v>
      </c>
      <c r="G21" s="144">
        <f t="shared" si="2"/>
        <v>10.8627</v>
      </c>
      <c r="H21" s="163">
        <f t="shared" si="1"/>
        <v>11.066</v>
      </c>
    </row>
    <row r="22" spans="2:8" ht="15.75" customHeight="1">
      <c r="B22" s="142">
        <v>14</v>
      </c>
      <c r="C22" s="16" t="s">
        <v>155</v>
      </c>
      <c r="D22" s="165">
        <v>3.9</v>
      </c>
      <c r="E22" s="166">
        <v>9</v>
      </c>
      <c r="F22" s="144">
        <f t="shared" si="0"/>
        <v>4.251</v>
      </c>
      <c r="G22" s="144">
        <f t="shared" si="2"/>
        <v>13.251000000000001</v>
      </c>
      <c r="H22" s="163">
        <f t="shared" si="1"/>
        <v>13.474736842105264</v>
      </c>
    </row>
    <row r="23" spans="2:8" ht="15.75" customHeight="1">
      <c r="B23" s="142">
        <v>15</v>
      </c>
      <c r="C23" s="26" t="s">
        <v>45</v>
      </c>
      <c r="D23" s="165">
        <v>1.89</v>
      </c>
      <c r="E23" s="166">
        <v>7</v>
      </c>
      <c r="F23" s="144">
        <f t="shared" si="0"/>
        <v>2.0223</v>
      </c>
      <c r="G23" s="144">
        <f t="shared" si="2"/>
        <v>9.0223</v>
      </c>
      <c r="H23" s="163">
        <f t="shared" si="1"/>
        <v>9.128736842105264</v>
      </c>
    </row>
    <row r="24" spans="2:8" ht="15.75" customHeight="1">
      <c r="B24" s="142">
        <v>16</v>
      </c>
      <c r="C24" s="26" t="s">
        <v>50</v>
      </c>
      <c r="D24" s="165">
        <v>3.39</v>
      </c>
      <c r="E24" s="166">
        <v>4.5</v>
      </c>
      <c r="F24" s="144">
        <f t="shared" si="0"/>
        <v>3.54255</v>
      </c>
      <c r="G24" s="144">
        <f t="shared" si="2"/>
        <v>8.04255</v>
      </c>
      <c r="H24" s="163">
        <f t="shared" si="1"/>
        <v>8.229</v>
      </c>
    </row>
    <row r="25" spans="2:8" ht="15.75" customHeight="1">
      <c r="B25" s="142">
        <v>17</v>
      </c>
      <c r="C25" s="26" t="s">
        <v>23</v>
      </c>
      <c r="D25" s="165">
        <v>2.87</v>
      </c>
      <c r="E25" s="166">
        <v>9.5</v>
      </c>
      <c r="F25" s="144">
        <f t="shared" si="0"/>
        <v>3.14265</v>
      </c>
      <c r="G25" s="144">
        <f t="shared" si="2"/>
        <v>12.64265</v>
      </c>
      <c r="H25" s="163">
        <f t="shared" si="1"/>
        <v>12.808052631578947</v>
      </c>
    </row>
    <row r="26" spans="2:8" ht="15.75" customHeight="1">
      <c r="B26" s="142">
        <v>18</v>
      </c>
      <c r="C26" s="26" t="s">
        <v>7</v>
      </c>
      <c r="D26" s="165">
        <v>3.83</v>
      </c>
      <c r="E26" s="166">
        <v>2.5</v>
      </c>
      <c r="F26" s="144">
        <f t="shared" si="0"/>
        <v>3.92575</v>
      </c>
      <c r="G26" s="144">
        <f t="shared" si="2"/>
        <v>6.42575</v>
      </c>
      <c r="H26" s="163">
        <f t="shared" si="1"/>
        <v>6.6323684210526315</v>
      </c>
    </row>
    <row r="27" spans="2:8" ht="15.75" customHeight="1">
      <c r="B27" s="142">
        <v>19</v>
      </c>
      <c r="C27" s="26" t="s">
        <v>43</v>
      </c>
      <c r="D27" s="165">
        <v>3.59</v>
      </c>
      <c r="E27" s="166">
        <v>4</v>
      </c>
      <c r="F27" s="144">
        <f t="shared" si="0"/>
        <v>3.7336</v>
      </c>
      <c r="G27" s="144">
        <f t="shared" si="2"/>
        <v>7.7336</v>
      </c>
      <c r="H27" s="163">
        <f t="shared" si="1"/>
        <v>7.930105263157895</v>
      </c>
    </row>
    <row r="28" spans="2:8" ht="15.75" customHeight="1">
      <c r="B28" s="142">
        <v>20</v>
      </c>
      <c r="C28" s="26" t="s">
        <v>25</v>
      </c>
      <c r="D28" s="165">
        <v>2.82</v>
      </c>
      <c r="E28" s="166">
        <v>8</v>
      </c>
      <c r="F28" s="144">
        <f t="shared" si="0"/>
        <v>3.0456</v>
      </c>
      <c r="G28" s="144">
        <f>F28+E28</f>
        <v>11.0456</v>
      </c>
      <c r="H28" s="163">
        <f>F28/0.95+E28</f>
        <v>11.205894736842104</v>
      </c>
    </row>
    <row r="29" spans="2:8" ht="15.75" customHeight="1">
      <c r="B29" s="142">
        <v>21</v>
      </c>
      <c r="C29" s="26" t="s">
        <v>46</v>
      </c>
      <c r="D29" s="165">
        <v>2.74</v>
      </c>
      <c r="E29" s="166">
        <v>7</v>
      </c>
      <c r="F29" s="144">
        <f t="shared" si="0"/>
        <v>2.9318000000000004</v>
      </c>
      <c r="G29" s="144">
        <f>F29+E29</f>
        <v>9.9318</v>
      </c>
      <c r="H29" s="163">
        <f>F29/0.95+E29</f>
        <v>10.086105263157895</v>
      </c>
    </row>
    <row r="30" spans="2:8" ht="15.75" customHeight="1">
      <c r="B30" s="142">
        <v>22</v>
      </c>
      <c r="C30" s="26" t="s">
        <v>93</v>
      </c>
      <c r="D30" s="165">
        <v>3.31</v>
      </c>
      <c r="E30" s="166">
        <v>6</v>
      </c>
      <c r="F30" s="144">
        <f t="shared" si="0"/>
        <v>3.5086000000000004</v>
      </c>
      <c r="G30" s="144">
        <f>F30+E30</f>
        <v>9.508600000000001</v>
      </c>
      <c r="H30" s="163">
        <f>F30/0.95+E30</f>
        <v>9.693263157894737</v>
      </c>
    </row>
    <row r="31" spans="2:8" ht="15.75" customHeight="1">
      <c r="B31" s="142">
        <v>23</v>
      </c>
      <c r="C31" s="26" t="s">
        <v>0</v>
      </c>
      <c r="D31" s="165">
        <v>3.01</v>
      </c>
      <c r="E31" s="166">
        <v>4.5</v>
      </c>
      <c r="F31" s="144">
        <f t="shared" si="0"/>
        <v>3.1454499999999994</v>
      </c>
      <c r="G31" s="144">
        <f>F31+E31</f>
        <v>7.645449999999999</v>
      </c>
      <c r="H31" s="163">
        <f>F31/0.95+E31</f>
        <v>7.811</v>
      </c>
    </row>
    <row r="32" spans="2:8" ht="15.75" customHeight="1">
      <c r="B32" s="142"/>
      <c r="C32" s="143"/>
      <c r="D32" s="42"/>
      <c r="E32" s="42"/>
      <c r="F32" s="144"/>
      <c r="G32" s="144"/>
      <c r="H32" s="164"/>
    </row>
    <row r="33" spans="2:191" ht="15.75" customHeight="1">
      <c r="B33" s="142">
        <v>25</v>
      </c>
      <c r="C33" s="146" t="s">
        <v>1</v>
      </c>
      <c r="D33" s="147">
        <f>AVERAGE(D9:D31)</f>
        <v>3.151304347826087</v>
      </c>
      <c r="E33" s="147">
        <f>AVERAGE(E9:E31)</f>
        <v>5.934782608695652</v>
      </c>
      <c r="F33" s="147">
        <f>AVERAGE(F9:F31)</f>
        <v>3.334119565217391</v>
      </c>
      <c r="G33" s="147">
        <f>AVERAGE(G9:G31)</f>
        <v>9.268902173913045</v>
      </c>
      <c r="H33" s="147">
        <f>AVERAGE(H9:H31)</f>
        <v>9.44438215102975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</row>
    <row r="34" spans="2:191" ht="15.75" customHeight="1">
      <c r="B34" s="142"/>
      <c r="C34" s="146"/>
      <c r="D34" s="132"/>
      <c r="E34" s="132"/>
      <c r="F34" s="132"/>
      <c r="G34" s="132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</row>
    <row r="35" spans="2:6" ht="15.75" customHeight="1">
      <c r="B35" s="142"/>
      <c r="C35" s="131" t="s">
        <v>33</v>
      </c>
      <c r="D35" s="148"/>
      <c r="E35" s="148"/>
      <c r="F35" s="148"/>
    </row>
    <row r="36" spans="2:6" ht="15.75" customHeight="1">
      <c r="B36" s="142">
        <v>28</v>
      </c>
      <c r="C36" s="18" t="s">
        <v>169</v>
      </c>
      <c r="D36" s="148"/>
      <c r="E36" s="148"/>
      <c r="F36" s="148"/>
    </row>
    <row r="37" spans="2:6" ht="15.75" customHeight="1">
      <c r="B37" s="142">
        <v>29</v>
      </c>
      <c r="C37" s="131" t="s">
        <v>29</v>
      </c>
      <c r="D37" s="148"/>
      <c r="E37" s="148"/>
      <c r="F37" s="148"/>
    </row>
    <row r="38" spans="2:6" ht="15.75" customHeight="1">
      <c r="B38" s="142">
        <v>30</v>
      </c>
      <c r="C38" s="131" t="s">
        <v>30</v>
      </c>
      <c r="D38" s="148"/>
      <c r="E38" s="148"/>
      <c r="F38" s="148"/>
    </row>
    <row r="39" spans="2:3" ht="15.75" customHeight="1">
      <c r="B39" s="142">
        <v>31</v>
      </c>
      <c r="C39" s="26" t="s">
        <v>149</v>
      </c>
    </row>
  </sheetData>
  <sheetProtection/>
  <mergeCells count="2">
    <mergeCell ref="B1:G1"/>
    <mergeCell ref="B2:G2"/>
  </mergeCells>
  <printOptions horizontalCentered="1"/>
  <pageMargins left="1" right="1" top="1" bottom="1" header="0.5" footer="0.5"/>
  <pageSetup fitToHeight="0" horizontalDpi="600" verticalDpi="600" orientation="portrait" scale="72" r:id="rId1"/>
  <headerFooter>
    <oddHeader>&amp;R&amp;"Times New Roman,Bold"&amp;10KyPSC Case No. 2017-00321
STAFF-DR-02-043 Attachment
Page &amp;P of &amp;N
&amp;"Times New Roman,Regular"&amp;12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44"/>
  <sheetViews>
    <sheetView tabSelected="1" showOutlineSymbols="0" view="pageLayout" zoomScaleNormal="200" workbookViewId="0" topLeftCell="A1">
      <selection activeCell="A1" sqref="A1:E36"/>
    </sheetView>
  </sheetViews>
  <sheetFormatPr defaultColWidth="9.6640625" defaultRowHeight="15"/>
  <cols>
    <col min="1" max="1" width="9.6640625" style="2" customWidth="1"/>
    <col min="2" max="2" width="3.99609375" style="2" customWidth="1"/>
    <col min="3" max="3" width="1.1171875" style="2" customWidth="1"/>
    <col min="4" max="4" width="17.6640625" style="2" customWidth="1"/>
    <col min="5" max="5" width="8.4453125" style="2" customWidth="1"/>
    <col min="6" max="6" width="8.10546875" style="2" customWidth="1"/>
    <col min="7" max="7" width="9.6640625" style="2" customWidth="1"/>
    <col min="8" max="8" width="6.99609375" style="2" customWidth="1"/>
    <col min="9" max="9" width="9.6640625" style="2" customWidth="1"/>
    <col min="10" max="10" width="13.6640625" style="2" customWidth="1"/>
    <col min="11" max="16384" width="9.6640625" style="2" customWidth="1"/>
  </cols>
  <sheetData>
    <row r="1" spans="2:9" ht="15.75" customHeight="1">
      <c r="B1" s="171" t="s">
        <v>104</v>
      </c>
      <c r="C1" s="172"/>
      <c r="D1" s="172"/>
      <c r="E1" s="172"/>
      <c r="F1" s="172"/>
      <c r="G1" s="172"/>
      <c r="H1" s="172"/>
      <c r="I1" s="176" t="s">
        <v>173</v>
      </c>
    </row>
    <row r="2" spans="2:9" ht="15.75" customHeight="1">
      <c r="B2" s="172" t="s">
        <v>41</v>
      </c>
      <c r="C2" s="172"/>
      <c r="D2" s="172"/>
      <c r="E2" s="172"/>
      <c r="F2" s="172"/>
      <c r="G2" s="172"/>
      <c r="H2" s="172"/>
      <c r="I2" s="21"/>
    </row>
    <row r="3" spans="2:8" ht="15.75" customHeight="1">
      <c r="B3" s="22"/>
      <c r="C3" s="29"/>
      <c r="D3" s="21"/>
      <c r="E3" s="21"/>
      <c r="F3" s="21"/>
      <c r="G3" s="21"/>
      <c r="H3" s="21"/>
    </row>
    <row r="4" spans="2:9" ht="15.75" customHeight="1">
      <c r="B4" s="22"/>
      <c r="C4" s="29"/>
      <c r="D4" s="20" t="s">
        <v>18</v>
      </c>
      <c r="E4" s="20" t="s">
        <v>14</v>
      </c>
      <c r="F4" s="20" t="s">
        <v>15</v>
      </c>
      <c r="G4" s="20" t="s">
        <v>16</v>
      </c>
      <c r="H4" s="20" t="s">
        <v>17</v>
      </c>
      <c r="I4" s="160" t="s">
        <v>147</v>
      </c>
    </row>
    <row r="5" spans="2:9" ht="15.75" customHeight="1">
      <c r="B5" s="22"/>
      <c r="C5" s="29"/>
      <c r="D5" s="30"/>
      <c r="E5" s="31" t="s">
        <v>34</v>
      </c>
      <c r="F5" s="32" t="s">
        <v>36</v>
      </c>
      <c r="G5" s="33" t="s">
        <v>38</v>
      </c>
      <c r="H5" s="22"/>
      <c r="I5" s="161"/>
    </row>
    <row r="6" spans="2:9" ht="15.75" customHeight="1">
      <c r="B6" s="33" t="s">
        <v>27</v>
      </c>
      <c r="C6" s="22"/>
      <c r="D6" s="22"/>
      <c r="E6" s="33" t="s">
        <v>31</v>
      </c>
      <c r="F6" s="34" t="s">
        <v>11</v>
      </c>
      <c r="G6" s="33" t="s">
        <v>8</v>
      </c>
      <c r="H6" s="33" t="s">
        <v>9</v>
      </c>
      <c r="I6" s="161"/>
    </row>
    <row r="7" spans="2:9" ht="15.75" customHeight="1">
      <c r="B7" s="35" t="s">
        <v>28</v>
      </c>
      <c r="C7" s="36"/>
      <c r="D7" s="35" t="s">
        <v>2</v>
      </c>
      <c r="E7" s="35" t="s">
        <v>39</v>
      </c>
      <c r="F7" s="37" t="s">
        <v>37</v>
      </c>
      <c r="G7" s="35" t="s">
        <v>39</v>
      </c>
      <c r="H7" s="35" t="s">
        <v>20</v>
      </c>
      <c r="I7" s="162" t="s">
        <v>148</v>
      </c>
    </row>
    <row r="8" spans="2:9" ht="15.75" customHeight="1">
      <c r="B8" s="23"/>
      <c r="C8" s="23"/>
      <c r="D8" s="23"/>
      <c r="E8" s="23"/>
      <c r="F8" s="23"/>
      <c r="G8" s="23"/>
      <c r="H8" s="23"/>
      <c r="I8" s="161"/>
    </row>
    <row r="9" spans="2:14" s="4" customFormat="1" ht="15.75" customHeight="1">
      <c r="B9" s="38">
        <v>1</v>
      </c>
      <c r="C9" s="21"/>
      <c r="D9" s="26" t="s">
        <v>48</v>
      </c>
      <c r="E9" s="165">
        <v>3.04</v>
      </c>
      <c r="F9" s="158">
        <v>5.5</v>
      </c>
      <c r="G9" s="40">
        <f aca="true" t="shared" si="0" ref="G9:G17">E9*(1+F9/100)</f>
        <v>3.2072</v>
      </c>
      <c r="H9" s="40">
        <f aca="true" t="shared" si="1" ref="H9:H17">G9+F9</f>
        <v>8.7072</v>
      </c>
      <c r="I9" s="163">
        <f>G9/0.95+F9</f>
        <v>8.876</v>
      </c>
      <c r="N9" s="3"/>
    </row>
    <row r="10" spans="2:14" s="4" customFormat="1" ht="15.75" customHeight="1">
      <c r="B10" s="38">
        <v>2</v>
      </c>
      <c r="C10" s="21"/>
      <c r="D10" s="26" t="s">
        <v>21</v>
      </c>
      <c r="E10" s="165">
        <v>3.1</v>
      </c>
      <c r="F10" s="158">
        <v>6.5</v>
      </c>
      <c r="G10" s="40">
        <f t="shared" si="0"/>
        <v>3.3015</v>
      </c>
      <c r="H10" s="40">
        <f t="shared" si="1"/>
        <v>9.8015</v>
      </c>
      <c r="I10" s="163">
        <f aca="true" t="shared" si="2" ref="I10:I26">G10/0.95+F10</f>
        <v>9.975263157894737</v>
      </c>
      <c r="N10" s="3"/>
    </row>
    <row r="11" spans="2:14" s="4" customFormat="1" ht="15.75" customHeight="1">
      <c r="B11" s="38">
        <v>3</v>
      </c>
      <c r="C11" s="21"/>
      <c r="D11" s="26" t="s">
        <v>42</v>
      </c>
      <c r="E11" s="165">
        <v>3.34</v>
      </c>
      <c r="F11" s="158">
        <v>6.7</v>
      </c>
      <c r="G11" s="40">
        <f t="shared" si="0"/>
        <v>3.5637799999999995</v>
      </c>
      <c r="H11" s="40">
        <f t="shared" si="1"/>
        <v>10.26378</v>
      </c>
      <c r="I11" s="163">
        <f t="shared" si="2"/>
        <v>10.451347368421052</v>
      </c>
      <c r="J11" s="3"/>
      <c r="N11" s="3"/>
    </row>
    <row r="12" spans="2:14" s="4" customFormat="1" ht="15.75" customHeight="1">
      <c r="B12" s="38">
        <v>4</v>
      </c>
      <c r="C12" s="21"/>
      <c r="D12" s="26" t="s">
        <v>44</v>
      </c>
      <c r="E12" s="165">
        <v>2.56</v>
      </c>
      <c r="F12" s="158">
        <v>5</v>
      </c>
      <c r="G12" s="40">
        <f t="shared" si="0"/>
        <v>2.688</v>
      </c>
      <c r="H12" s="40">
        <f t="shared" si="1"/>
        <v>7.688000000000001</v>
      </c>
      <c r="I12" s="163">
        <f t="shared" si="2"/>
        <v>7.829473684210527</v>
      </c>
      <c r="J12" s="3"/>
      <c r="N12" s="3"/>
    </row>
    <row r="13" spans="2:14" s="4" customFormat="1" ht="15.75" customHeight="1">
      <c r="B13" s="38">
        <v>5</v>
      </c>
      <c r="C13" s="21"/>
      <c r="D13" s="26" t="s">
        <v>12</v>
      </c>
      <c r="E13" s="165">
        <v>3.74</v>
      </c>
      <c r="F13" s="158">
        <v>5</v>
      </c>
      <c r="G13" s="40">
        <f>E13*(1+F13/100)</f>
        <v>3.9270000000000005</v>
      </c>
      <c r="H13" s="40">
        <f>G13+F13</f>
        <v>8.927</v>
      </c>
      <c r="I13" s="163">
        <f>G13/0.95+F13</f>
        <v>9.133684210526315</v>
      </c>
      <c r="N13" s="3"/>
    </row>
    <row r="14" spans="2:14" s="4" customFormat="1" ht="15.75" customHeight="1">
      <c r="B14" s="38">
        <v>6</v>
      </c>
      <c r="C14" s="21"/>
      <c r="D14" s="26" t="s">
        <v>131</v>
      </c>
      <c r="E14" s="165">
        <v>1.8</v>
      </c>
      <c r="F14" s="158">
        <v>6</v>
      </c>
      <c r="G14" s="40">
        <f t="shared" si="0"/>
        <v>1.9080000000000001</v>
      </c>
      <c r="H14" s="40">
        <f t="shared" si="1"/>
        <v>7.908</v>
      </c>
      <c r="I14" s="163">
        <f t="shared" si="2"/>
        <v>8.00842105263158</v>
      </c>
      <c r="J14" s="5"/>
      <c r="N14" s="3"/>
    </row>
    <row r="15" spans="2:14" s="4" customFormat="1" ht="15.75" customHeight="1">
      <c r="B15" s="38">
        <v>7</v>
      </c>
      <c r="C15" s="21"/>
      <c r="D15" s="26" t="s">
        <v>13</v>
      </c>
      <c r="E15" s="165">
        <v>2.81</v>
      </c>
      <c r="F15" s="158">
        <v>6</v>
      </c>
      <c r="G15" s="40">
        <f t="shared" si="0"/>
        <v>2.9786</v>
      </c>
      <c r="H15" s="40">
        <f t="shared" si="1"/>
        <v>8.9786</v>
      </c>
      <c r="I15" s="163">
        <f t="shared" si="2"/>
        <v>9.135368421052632</v>
      </c>
      <c r="N15" s="3"/>
    </row>
    <row r="16" spans="2:14" s="4" customFormat="1" ht="15.75" customHeight="1">
      <c r="B16" s="38">
        <v>8</v>
      </c>
      <c r="C16" s="21"/>
      <c r="D16" s="26" t="s">
        <v>4</v>
      </c>
      <c r="E16" s="165">
        <v>3.33</v>
      </c>
      <c r="F16" s="158">
        <v>3.6</v>
      </c>
      <c r="G16" s="40">
        <f t="shared" si="0"/>
        <v>3.4498800000000003</v>
      </c>
      <c r="H16" s="40">
        <f t="shared" si="1"/>
        <v>7.04988</v>
      </c>
      <c r="I16" s="163">
        <f t="shared" si="2"/>
        <v>7.231452631578948</v>
      </c>
      <c r="N16" s="3"/>
    </row>
    <row r="17" spans="2:14" s="4" customFormat="1" ht="15.75" customHeight="1">
      <c r="B17" s="38">
        <v>9</v>
      </c>
      <c r="C17" s="21"/>
      <c r="D17" s="26" t="s">
        <v>5</v>
      </c>
      <c r="E17" s="165">
        <v>3.74</v>
      </c>
      <c r="F17" s="158">
        <v>6</v>
      </c>
      <c r="G17" s="40">
        <f t="shared" si="0"/>
        <v>3.9644000000000004</v>
      </c>
      <c r="H17" s="40">
        <f t="shared" si="1"/>
        <v>9.964400000000001</v>
      </c>
      <c r="I17" s="163">
        <f t="shared" si="2"/>
        <v>10.173052631578948</v>
      </c>
      <c r="N17" s="3"/>
    </row>
    <row r="18" spans="2:9" s="4" customFormat="1" ht="15.75" customHeight="1">
      <c r="B18" s="38">
        <v>10</v>
      </c>
      <c r="C18" s="21"/>
      <c r="D18" s="26" t="s">
        <v>22</v>
      </c>
      <c r="E18" s="165">
        <v>3.01</v>
      </c>
      <c r="F18" s="158">
        <v>5.9</v>
      </c>
      <c r="G18" s="40">
        <f>E18*(1+F18/100)</f>
        <v>3.1875899999999997</v>
      </c>
      <c r="H18" s="40">
        <f>G18+F18</f>
        <v>9.08759</v>
      </c>
      <c r="I18" s="163">
        <f>G18/0.95+F18</f>
        <v>9.255357894736843</v>
      </c>
    </row>
    <row r="19" spans="2:9" s="127" customFormat="1" ht="15.75" customHeight="1">
      <c r="B19" s="38">
        <v>11</v>
      </c>
      <c r="D19" s="26" t="s">
        <v>6</v>
      </c>
      <c r="E19" s="165">
        <v>3.99</v>
      </c>
      <c r="F19" s="158">
        <v>5</v>
      </c>
      <c r="G19" s="40">
        <f aca="true" t="shared" si="3" ref="G19:G26">E19*(1+F19/100)</f>
        <v>4.189500000000001</v>
      </c>
      <c r="H19" s="40">
        <f aca="true" t="shared" si="4" ref="H19:H26">G19+F19</f>
        <v>9.1895</v>
      </c>
      <c r="I19" s="163">
        <f t="shared" si="2"/>
        <v>9.41</v>
      </c>
    </row>
    <row r="20" spans="2:9" s="4" customFormat="1" ht="15.75" customHeight="1">
      <c r="B20" s="38">
        <v>12</v>
      </c>
      <c r="C20" s="21"/>
      <c r="D20" s="26" t="s">
        <v>52</v>
      </c>
      <c r="E20" s="165">
        <v>3.06</v>
      </c>
      <c r="F20" s="158">
        <v>6.3</v>
      </c>
      <c r="G20" s="40">
        <f t="shared" si="3"/>
        <v>3.25278</v>
      </c>
      <c r="H20" s="40">
        <f t="shared" si="4"/>
        <v>9.55278</v>
      </c>
      <c r="I20" s="163">
        <f t="shared" si="2"/>
        <v>9.72397894736842</v>
      </c>
    </row>
    <row r="21" spans="2:9" s="4" customFormat="1" ht="15.75" customHeight="1">
      <c r="B21" s="38">
        <v>13</v>
      </c>
      <c r="C21" s="21"/>
      <c r="D21" s="16" t="s">
        <v>135</v>
      </c>
      <c r="E21" s="165">
        <v>3.61</v>
      </c>
      <c r="F21" s="158">
        <v>4.9</v>
      </c>
      <c r="G21" s="40">
        <f t="shared" si="3"/>
        <v>3.7868899999999996</v>
      </c>
      <c r="H21" s="40">
        <f t="shared" si="4"/>
        <v>8.68689</v>
      </c>
      <c r="I21" s="163">
        <f t="shared" si="2"/>
        <v>8.8862</v>
      </c>
    </row>
    <row r="22" spans="2:9" s="4" customFormat="1" ht="15.75" customHeight="1">
      <c r="B22" s="38">
        <v>14</v>
      </c>
      <c r="C22" s="21"/>
      <c r="D22" s="16" t="s">
        <v>155</v>
      </c>
      <c r="E22" s="165">
        <v>3.9</v>
      </c>
      <c r="F22" s="158">
        <v>9</v>
      </c>
      <c r="G22" s="40">
        <f t="shared" si="3"/>
        <v>4.251</v>
      </c>
      <c r="H22" s="40">
        <f t="shared" si="4"/>
        <v>13.251000000000001</v>
      </c>
      <c r="I22" s="163">
        <f t="shared" si="2"/>
        <v>13.474736842105264</v>
      </c>
    </row>
    <row r="23" spans="2:9" s="4" customFormat="1" ht="15.75" customHeight="1">
      <c r="B23" s="38">
        <v>15</v>
      </c>
      <c r="C23" s="21"/>
      <c r="D23" s="26" t="s">
        <v>45</v>
      </c>
      <c r="E23" s="165">
        <v>1.89</v>
      </c>
      <c r="F23" s="158">
        <v>4</v>
      </c>
      <c r="G23" s="40">
        <f t="shared" si="3"/>
        <v>1.9656</v>
      </c>
      <c r="H23" s="40">
        <f t="shared" si="4"/>
        <v>5.9656</v>
      </c>
      <c r="I23" s="163">
        <f t="shared" si="2"/>
        <v>6.0690526315789475</v>
      </c>
    </row>
    <row r="24" spans="2:9" s="4" customFormat="1" ht="15.75" customHeight="1">
      <c r="B24" s="38">
        <v>16</v>
      </c>
      <c r="C24" s="21"/>
      <c r="D24" s="26" t="s">
        <v>50</v>
      </c>
      <c r="E24" s="165">
        <v>3.39</v>
      </c>
      <c r="F24" s="158">
        <v>3.3</v>
      </c>
      <c r="G24" s="40">
        <f t="shared" si="3"/>
        <v>3.50187</v>
      </c>
      <c r="H24" s="40">
        <f t="shared" si="4"/>
        <v>6.801869999999999</v>
      </c>
      <c r="I24" s="163">
        <f t="shared" si="2"/>
        <v>6.986178947368421</v>
      </c>
    </row>
    <row r="25" spans="2:9" s="4" customFormat="1" ht="15.75" customHeight="1">
      <c r="B25" s="38">
        <v>17</v>
      </c>
      <c r="C25" s="21"/>
      <c r="D25" s="26" t="s">
        <v>23</v>
      </c>
      <c r="E25" s="165">
        <v>2.87</v>
      </c>
      <c r="F25" s="158">
        <v>4.4</v>
      </c>
      <c r="G25" s="40">
        <f t="shared" si="3"/>
        <v>2.99628</v>
      </c>
      <c r="H25" s="40">
        <f t="shared" si="4"/>
        <v>7.396280000000001</v>
      </c>
      <c r="I25" s="163">
        <f t="shared" si="2"/>
        <v>7.553978947368422</v>
      </c>
    </row>
    <row r="26" spans="2:9" s="4" customFormat="1" ht="15.75" customHeight="1">
      <c r="B26" s="38">
        <v>18</v>
      </c>
      <c r="C26" s="21"/>
      <c r="D26" s="26" t="s">
        <v>7</v>
      </c>
      <c r="E26" s="165">
        <v>3.83</v>
      </c>
      <c r="F26" s="158">
        <v>3</v>
      </c>
      <c r="G26" s="40">
        <f t="shared" si="3"/>
        <v>3.9449</v>
      </c>
      <c r="H26" s="40">
        <f t="shared" si="4"/>
        <v>6.9449000000000005</v>
      </c>
      <c r="I26" s="163">
        <f t="shared" si="2"/>
        <v>7.152526315789474</v>
      </c>
    </row>
    <row r="27" spans="2:9" s="4" customFormat="1" ht="15.75" customHeight="1">
      <c r="B27" s="38">
        <v>19</v>
      </c>
      <c r="C27" s="21"/>
      <c r="D27" s="26" t="s">
        <v>43</v>
      </c>
      <c r="E27" s="165">
        <v>3.59</v>
      </c>
      <c r="F27" s="158">
        <v>5.3</v>
      </c>
      <c r="G27" s="40">
        <f>E27*(1+F27/100)</f>
        <v>3.78027</v>
      </c>
      <c r="H27" s="40">
        <f>G27+F27</f>
        <v>9.080269999999999</v>
      </c>
      <c r="I27" s="163">
        <f>G27/0.95+F27</f>
        <v>9.279231578947368</v>
      </c>
    </row>
    <row r="28" spans="2:9" s="4" customFormat="1" ht="15.75" customHeight="1">
      <c r="B28" s="38">
        <v>20</v>
      </c>
      <c r="C28" s="21"/>
      <c r="D28" s="26" t="s">
        <v>25</v>
      </c>
      <c r="E28" s="165">
        <v>2.82</v>
      </c>
      <c r="F28" s="158">
        <v>8.7</v>
      </c>
      <c r="G28" s="40">
        <f>E28*(1+F28/100)</f>
        <v>3.0653399999999995</v>
      </c>
      <c r="H28" s="40">
        <f>G28+F28</f>
        <v>11.765339999999998</v>
      </c>
      <c r="I28" s="163">
        <f>G28/0.95+F28</f>
        <v>11.926673684210526</v>
      </c>
    </row>
    <row r="29" spans="2:9" s="4" customFormat="1" ht="15.75" customHeight="1">
      <c r="B29" s="38">
        <v>21</v>
      </c>
      <c r="C29" s="21"/>
      <c r="D29" s="26" t="s">
        <v>46</v>
      </c>
      <c r="E29" s="165">
        <v>2.74</v>
      </c>
      <c r="F29" s="158">
        <v>5.7</v>
      </c>
      <c r="G29" s="40">
        <f>E29*(1+F29/100)</f>
        <v>2.89618</v>
      </c>
      <c r="H29" s="40">
        <f>G29+F29</f>
        <v>8.59618</v>
      </c>
      <c r="I29" s="163">
        <f>G29/0.95+F29</f>
        <v>8.74861052631579</v>
      </c>
    </row>
    <row r="30" spans="2:9" s="4" customFormat="1" ht="15.75" customHeight="1">
      <c r="B30" s="38">
        <v>22</v>
      </c>
      <c r="C30" s="21"/>
      <c r="D30" s="26" t="s">
        <v>93</v>
      </c>
      <c r="E30" s="165">
        <v>3.31</v>
      </c>
      <c r="F30" s="158">
        <v>6</v>
      </c>
      <c r="G30" s="40">
        <f>E30*(1+F30/100)</f>
        <v>3.5086000000000004</v>
      </c>
      <c r="H30" s="40">
        <f>G30+F30</f>
        <v>9.508600000000001</v>
      </c>
      <c r="I30" s="163">
        <f>G30/0.95+F30</f>
        <v>9.693263157894737</v>
      </c>
    </row>
    <row r="31" spans="2:9" s="4" customFormat="1" ht="15.75" customHeight="1">
      <c r="B31" s="38">
        <v>23</v>
      </c>
      <c r="C31" s="21"/>
      <c r="D31" s="26" t="s">
        <v>0</v>
      </c>
      <c r="E31" s="165">
        <v>3.01</v>
      </c>
      <c r="F31" s="158">
        <v>5.4</v>
      </c>
      <c r="G31" s="40">
        <f>E31*(1+F31/100)</f>
        <v>3.17254</v>
      </c>
      <c r="H31" s="40">
        <f>G31+F31</f>
        <v>8.57254</v>
      </c>
      <c r="I31" s="163">
        <f>G31/0.95+F31</f>
        <v>8.739515789473685</v>
      </c>
    </row>
    <row r="32" spans="2:9" s="4" customFormat="1" ht="15.75" customHeight="1">
      <c r="B32" s="38"/>
      <c r="C32" s="21"/>
      <c r="I32" s="164"/>
    </row>
    <row r="33" spans="2:9" ht="15.75" customHeight="1">
      <c r="B33" s="38">
        <v>25</v>
      </c>
      <c r="C33" s="21"/>
      <c r="D33" s="39" t="s">
        <v>40</v>
      </c>
      <c r="E33" s="41">
        <f>AVERAGE(E9:E31)</f>
        <v>3.151304347826087</v>
      </c>
      <c r="F33" s="41">
        <f>AVERAGE(F9:F31)</f>
        <v>5.530434782608697</v>
      </c>
      <c r="G33" s="41">
        <f>AVERAGE(G9:G31)</f>
        <v>3.3255521739130436</v>
      </c>
      <c r="H33" s="41">
        <f>AVERAGE(H9:H31)</f>
        <v>8.855986956521738</v>
      </c>
      <c r="I33" s="41">
        <f>AVERAGE(I9:I31)</f>
        <v>9.031016018306635</v>
      </c>
    </row>
    <row r="34" spans="2:8" ht="15.75" customHeight="1">
      <c r="B34" s="38"/>
      <c r="C34" s="21"/>
      <c r="D34" s="21"/>
      <c r="E34" s="21"/>
      <c r="F34" s="21"/>
      <c r="G34" s="21"/>
      <c r="H34" s="21"/>
    </row>
    <row r="35" spans="2:9" ht="15.75" customHeight="1">
      <c r="B35" s="38"/>
      <c r="C35" s="21"/>
      <c r="D35" s="22" t="s">
        <v>33</v>
      </c>
      <c r="E35" s="28"/>
      <c r="F35" s="28"/>
      <c r="G35" s="28"/>
      <c r="H35" s="21"/>
      <c r="I35" s="21"/>
    </row>
    <row r="36" spans="2:9" ht="15.75" customHeight="1">
      <c r="B36" s="38">
        <v>28</v>
      </c>
      <c r="C36" s="21"/>
      <c r="D36" s="18" t="s">
        <v>158</v>
      </c>
      <c r="E36" s="28"/>
      <c r="F36" s="28"/>
      <c r="G36" s="28"/>
      <c r="H36" s="21"/>
      <c r="I36" s="21"/>
    </row>
    <row r="37" spans="2:9" ht="15.75" customHeight="1">
      <c r="B37" s="38">
        <v>29</v>
      </c>
      <c r="C37" s="21"/>
      <c r="D37" s="22" t="s">
        <v>159</v>
      </c>
      <c r="E37" s="28"/>
      <c r="F37" s="28"/>
      <c r="G37" s="28"/>
      <c r="H37" s="21"/>
      <c r="I37" s="21"/>
    </row>
    <row r="38" spans="2:9" ht="15.75" customHeight="1">
      <c r="B38" s="38">
        <v>30</v>
      </c>
      <c r="C38" s="21"/>
      <c r="D38" s="18" t="s">
        <v>29</v>
      </c>
      <c r="E38" s="28"/>
      <c r="F38" s="28"/>
      <c r="G38" s="28"/>
      <c r="H38" s="21"/>
      <c r="I38" s="21"/>
    </row>
    <row r="39" spans="2:9" ht="15.75" customHeight="1">
      <c r="B39" s="38">
        <v>31</v>
      </c>
      <c r="C39" s="21"/>
      <c r="D39" s="18" t="s">
        <v>30</v>
      </c>
      <c r="E39" s="28"/>
      <c r="F39" s="28"/>
      <c r="G39" s="28"/>
      <c r="H39" s="21"/>
      <c r="I39" s="21"/>
    </row>
    <row r="40" spans="2:9" ht="15.75" customHeight="1">
      <c r="B40" s="38">
        <v>32</v>
      </c>
      <c r="C40" s="21"/>
      <c r="D40" s="26" t="s">
        <v>149</v>
      </c>
      <c r="E40" s="21"/>
      <c r="F40" s="21"/>
      <c r="G40" s="21"/>
      <c r="H40" s="21"/>
      <c r="I40" s="21"/>
    </row>
    <row r="41" spans="2:9" ht="15.75" customHeight="1">
      <c r="B41" s="38"/>
      <c r="C41" s="21"/>
      <c r="D41" s="26"/>
      <c r="E41" s="21"/>
      <c r="F41" s="21"/>
      <c r="G41" s="21"/>
      <c r="H41" s="21"/>
      <c r="I41" s="21"/>
    </row>
    <row r="42" spans="2:9" ht="15.75" customHeight="1">
      <c r="B42" s="38"/>
      <c r="C42" s="21"/>
      <c r="D42" s="21"/>
      <c r="E42" s="21"/>
      <c r="F42" s="21"/>
      <c r="G42" s="21"/>
      <c r="H42" s="22"/>
      <c r="I42" s="21"/>
    </row>
    <row r="44" spans="5:8" ht="15">
      <c r="E44" s="8"/>
      <c r="F44" s="8"/>
      <c r="G44" s="8"/>
      <c r="H44" s="8"/>
    </row>
  </sheetData>
  <sheetProtection/>
  <mergeCells count="2">
    <mergeCell ref="B1:H1"/>
    <mergeCell ref="B2:H2"/>
  </mergeCells>
  <printOptions horizontalCentered="1"/>
  <pageMargins left="1" right="1" top="1" bottom="1" header="0.5" footer="0.5"/>
  <pageSetup fitToHeight="0" horizontalDpi="600" verticalDpi="600" orientation="portrait" scale="72" r:id="rId1"/>
  <headerFooter>
    <oddHeader>&amp;R&amp;"Times New Roman,Bold"&amp;10KyPSC Case No. 2017-00321
STAFF-DR-02-043 Attachment
Page &amp;P of &amp;N
&amp;"Times New Roman,Regular"&amp;12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38"/>
  <sheetViews>
    <sheetView tabSelected="1" showOutlineSymbols="0" view="pageLayout" zoomScaleNormal="160" workbookViewId="0" topLeftCell="A1">
      <selection activeCell="A1" sqref="A1:E36"/>
    </sheetView>
  </sheetViews>
  <sheetFormatPr defaultColWidth="9.6640625" defaultRowHeight="15"/>
  <cols>
    <col min="1" max="1" width="9.6640625" style="0" customWidth="1"/>
    <col min="2" max="2" width="7.3359375" style="0" customWidth="1"/>
    <col min="3" max="3" width="21.4453125" style="0" customWidth="1"/>
    <col min="4" max="4" width="10.6640625" style="0" customWidth="1"/>
  </cols>
  <sheetData>
    <row r="1" spans="2:5" ht="15.75" customHeight="1">
      <c r="B1" s="172" t="s">
        <v>51</v>
      </c>
      <c r="C1" s="172"/>
      <c r="D1" s="172"/>
      <c r="E1" s="177" t="s">
        <v>174</v>
      </c>
    </row>
    <row r="2" spans="2:4" ht="15.75" customHeight="1">
      <c r="B2" s="10"/>
      <c r="C2" s="10"/>
      <c r="D2" s="17"/>
    </row>
    <row r="3" spans="2:7" ht="15.75" customHeight="1">
      <c r="B3" s="10"/>
      <c r="C3" s="25" t="s">
        <v>18</v>
      </c>
      <c r="D3" s="11" t="s">
        <v>14</v>
      </c>
      <c r="E3" s="6"/>
      <c r="F3" s="6"/>
      <c r="G3" s="7"/>
    </row>
    <row r="4" spans="2:4" ht="15.75" customHeight="1">
      <c r="B4" s="10"/>
      <c r="C4" s="10"/>
      <c r="D4" s="10"/>
    </row>
    <row r="5" spans="2:4" ht="15.75" customHeight="1">
      <c r="B5" s="14" t="s">
        <v>26</v>
      </c>
      <c r="C5" s="15" t="s">
        <v>2</v>
      </c>
      <c r="D5" s="15" t="s">
        <v>3</v>
      </c>
    </row>
    <row r="6" spans="2:4" ht="15.75" customHeight="1">
      <c r="B6" s="10"/>
      <c r="C6" s="10"/>
      <c r="D6" s="10"/>
    </row>
    <row r="7" spans="2:7" ht="15.75" customHeight="1">
      <c r="B7" s="13">
        <v>1</v>
      </c>
      <c r="C7" s="26" t="s">
        <v>48</v>
      </c>
      <c r="D7" s="165">
        <v>0.7</v>
      </c>
      <c r="G7" s="43"/>
    </row>
    <row r="8" spans="2:7" ht="15.75" customHeight="1">
      <c r="B8" s="13">
        <v>2</v>
      </c>
      <c r="C8" s="26" t="s">
        <v>21</v>
      </c>
      <c r="D8" s="165">
        <v>0.7</v>
      </c>
      <c r="G8" s="43"/>
    </row>
    <row r="9" spans="2:7" ht="15.75" customHeight="1">
      <c r="B9" s="13">
        <v>3</v>
      </c>
      <c r="C9" s="26" t="s">
        <v>42</v>
      </c>
      <c r="D9" s="165">
        <v>0.7</v>
      </c>
      <c r="G9" s="43"/>
    </row>
    <row r="10" spans="2:7" ht="15.75" customHeight="1">
      <c r="B10" s="13">
        <v>4</v>
      </c>
      <c r="C10" s="26" t="s">
        <v>44</v>
      </c>
      <c r="D10" s="165">
        <v>0.9</v>
      </c>
      <c r="G10" s="43"/>
    </row>
    <row r="11" spans="2:7" ht="15.75" customHeight="1">
      <c r="B11" s="13">
        <v>5</v>
      </c>
      <c r="C11" s="26" t="s">
        <v>12</v>
      </c>
      <c r="D11" s="165">
        <v>0.9</v>
      </c>
      <c r="G11" s="43"/>
    </row>
    <row r="12" spans="2:7" ht="15.75" customHeight="1">
      <c r="B12" s="13">
        <v>6</v>
      </c>
      <c r="C12" s="26" t="s">
        <v>131</v>
      </c>
      <c r="D12" s="165">
        <v>0.7</v>
      </c>
      <c r="G12" s="43"/>
    </row>
    <row r="13" spans="2:7" ht="15.75" customHeight="1">
      <c r="B13" s="13">
        <v>7</v>
      </c>
      <c r="C13" s="26" t="s">
        <v>13</v>
      </c>
      <c r="D13" s="165">
        <v>0.7</v>
      </c>
      <c r="G13" s="43"/>
    </row>
    <row r="14" spans="2:7" ht="15.75" customHeight="1">
      <c r="B14" s="13">
        <v>8</v>
      </c>
      <c r="C14" s="26" t="s">
        <v>4</v>
      </c>
      <c r="D14" s="165">
        <v>0.5</v>
      </c>
      <c r="G14" s="43"/>
    </row>
    <row r="15" spans="2:7" ht="15.75" customHeight="1">
      <c r="B15" s="13">
        <v>9</v>
      </c>
      <c r="C15" s="26" t="s">
        <v>5</v>
      </c>
      <c r="D15" s="165">
        <v>0.7</v>
      </c>
      <c r="G15" s="43"/>
    </row>
    <row r="16" spans="2:7" ht="15.75" customHeight="1">
      <c r="B16" s="13">
        <v>10</v>
      </c>
      <c r="C16" s="26" t="s">
        <v>22</v>
      </c>
      <c r="D16" s="165">
        <v>0.7</v>
      </c>
      <c r="G16" s="43"/>
    </row>
    <row r="17" spans="2:7" ht="15.75" customHeight="1">
      <c r="B17" s="13">
        <v>11</v>
      </c>
      <c r="C17" s="26" t="s">
        <v>6</v>
      </c>
      <c r="D17" s="165">
        <v>0.6</v>
      </c>
      <c r="G17" s="43"/>
    </row>
    <row r="18" spans="2:7" ht="15.75" customHeight="1">
      <c r="B18" s="13">
        <v>12</v>
      </c>
      <c r="C18" s="26" t="s">
        <v>52</v>
      </c>
      <c r="D18" s="165">
        <v>0.7</v>
      </c>
      <c r="G18" s="43"/>
    </row>
    <row r="19" spans="2:7" ht="15.75" customHeight="1">
      <c r="B19" s="13">
        <v>13</v>
      </c>
      <c r="C19" s="16" t="s">
        <v>135</v>
      </c>
      <c r="D19" s="165">
        <v>0.7</v>
      </c>
      <c r="G19" s="43"/>
    </row>
    <row r="20" spans="2:7" ht="15.75" customHeight="1">
      <c r="B20" s="13">
        <v>14</v>
      </c>
      <c r="C20" s="16" t="s">
        <v>155</v>
      </c>
      <c r="D20" s="165">
        <v>0.7</v>
      </c>
      <c r="G20" s="43"/>
    </row>
    <row r="21" spans="2:7" ht="15.75" customHeight="1">
      <c r="B21" s="13">
        <v>15</v>
      </c>
      <c r="C21" s="26" t="s">
        <v>45</v>
      </c>
      <c r="D21" s="165">
        <v>0.8</v>
      </c>
      <c r="G21" s="43"/>
    </row>
    <row r="22" spans="2:7" ht="15.75" customHeight="1">
      <c r="B22" s="13">
        <v>16</v>
      </c>
      <c r="C22" s="26" t="s">
        <v>50</v>
      </c>
      <c r="D22" s="165">
        <v>0.7</v>
      </c>
      <c r="G22" s="43"/>
    </row>
    <row r="23" spans="2:7" ht="15.75" customHeight="1">
      <c r="B23" s="13">
        <v>17</v>
      </c>
      <c r="C23" s="26" t="s">
        <v>23</v>
      </c>
      <c r="D23" s="165">
        <v>0.7</v>
      </c>
      <c r="G23" s="43"/>
    </row>
    <row r="24" spans="2:7" ht="15.75" customHeight="1">
      <c r="B24" s="13">
        <v>18</v>
      </c>
      <c r="C24" s="26" t="s">
        <v>7</v>
      </c>
      <c r="D24" s="165">
        <v>0.7</v>
      </c>
      <c r="G24" s="43"/>
    </row>
    <row r="25" spans="2:7" ht="15.75" customHeight="1">
      <c r="B25" s="13">
        <v>19</v>
      </c>
      <c r="C25" s="26" t="s">
        <v>43</v>
      </c>
      <c r="D25" s="165">
        <v>0.7</v>
      </c>
      <c r="G25" s="43"/>
    </row>
    <row r="26" spans="2:7" ht="15.75" customHeight="1">
      <c r="B26" s="13">
        <v>20</v>
      </c>
      <c r="C26" s="26" t="s">
        <v>25</v>
      </c>
      <c r="D26" s="165">
        <v>0.8</v>
      </c>
      <c r="G26" s="43"/>
    </row>
    <row r="27" spans="2:7" ht="15.75" customHeight="1">
      <c r="B27" s="13">
        <v>21</v>
      </c>
      <c r="C27" s="26" t="s">
        <v>46</v>
      </c>
      <c r="D27" s="165">
        <v>0.7</v>
      </c>
      <c r="G27" s="43"/>
    </row>
    <row r="28" spans="2:7" ht="15.75" customHeight="1">
      <c r="B28" s="13">
        <v>22</v>
      </c>
      <c r="C28" s="26" t="s">
        <v>93</v>
      </c>
      <c r="D28" s="165">
        <v>0.6</v>
      </c>
      <c r="G28" s="43"/>
    </row>
    <row r="29" spans="2:7" ht="15.75" customHeight="1">
      <c r="B29" s="13">
        <v>23</v>
      </c>
      <c r="C29" s="26" t="s">
        <v>0</v>
      </c>
      <c r="D29" s="165">
        <v>0.6</v>
      </c>
      <c r="G29" s="43"/>
    </row>
    <row r="30" spans="2:4" ht="15.75" customHeight="1">
      <c r="B30" s="13"/>
      <c r="C30" s="16"/>
      <c r="D30" s="42"/>
    </row>
    <row r="31" spans="2:4" ht="15.75" customHeight="1">
      <c r="B31" s="13">
        <v>25</v>
      </c>
      <c r="C31" s="9" t="s">
        <v>1</v>
      </c>
      <c r="D31" s="24">
        <f>AVERAGE(D7:D29)</f>
        <v>0.7043478260869563</v>
      </c>
    </row>
    <row r="32" spans="2:4" ht="15.75" customHeight="1">
      <c r="B32" s="10"/>
      <c r="C32" s="10"/>
      <c r="D32" s="19"/>
    </row>
    <row r="33" spans="2:4" ht="15.75" customHeight="1">
      <c r="B33" s="13">
        <v>27</v>
      </c>
      <c r="C33" s="26" t="s">
        <v>160</v>
      </c>
      <c r="D33" s="19"/>
    </row>
    <row r="34" spans="2:4" ht="15">
      <c r="B34" s="10"/>
      <c r="C34" s="10"/>
      <c r="D34" s="19"/>
    </row>
    <row r="35" ht="15">
      <c r="D35" s="1"/>
    </row>
    <row r="36" ht="15">
      <c r="D36" s="1"/>
    </row>
    <row r="37" ht="15">
      <c r="D37" s="1"/>
    </row>
    <row r="38" ht="15">
      <c r="D38" s="1"/>
    </row>
  </sheetData>
  <sheetProtection/>
  <mergeCells count="1">
    <mergeCell ref="B1:D1"/>
  </mergeCells>
  <printOptions horizontalCentered="1"/>
  <pageMargins left="1" right="1" top="1" bottom="1" header="0.5" footer="0.5"/>
  <pageSetup horizontalDpi="600" verticalDpi="600" orientation="portrait" scale="72" r:id="rId1"/>
  <headerFooter>
    <oddHeader>&amp;R&amp;"Times New Roman,Bold"&amp;10KyPSC Case No. 2017-00321
STAFF-DR-02-043 Attachment
Page &amp;P of &amp;N
&amp;"Times New Roman,Regular"&amp;12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T100"/>
  <sheetViews>
    <sheetView tabSelected="1" view="pageLayout" zoomScale="130" zoomScaleNormal="150" zoomScaleSheetLayoutView="100" zoomScalePageLayoutView="130" workbookViewId="0" topLeftCell="D1">
      <selection activeCell="A1" sqref="A1:E36"/>
    </sheetView>
  </sheetViews>
  <sheetFormatPr defaultColWidth="11.5546875" defaultRowHeight="15"/>
  <cols>
    <col min="1" max="1" width="11.5546875" style="0" customWidth="1"/>
    <col min="2" max="2" width="4.99609375" style="0" customWidth="1"/>
    <col min="3" max="3" width="1.88671875" style="0" customWidth="1"/>
    <col min="4" max="4" width="4.4453125" style="0" customWidth="1"/>
    <col min="5" max="5" width="1.88671875" style="0" customWidth="1"/>
    <col min="6" max="6" width="8.5546875" style="0" customWidth="1"/>
    <col min="7" max="7" width="12.10546875" style="0" customWidth="1"/>
    <col min="8" max="8" width="1.88671875" style="0" customWidth="1"/>
    <col min="9" max="9" width="8.4453125" style="0" customWidth="1"/>
    <col min="10" max="10" width="1.88671875" style="0" customWidth="1"/>
    <col min="11" max="11" width="8.88671875" style="0" customWidth="1"/>
    <col min="12" max="12" width="1.88671875" style="0" customWidth="1"/>
    <col min="13" max="13" width="7.3359375" style="0" customWidth="1"/>
    <col min="14" max="14" width="1.88671875" style="0" customWidth="1"/>
    <col min="15" max="15" width="8.4453125" style="0" customWidth="1"/>
    <col min="16" max="16" width="1.88671875" style="0" customWidth="1"/>
    <col min="17" max="17" width="8.4453125" style="0" customWidth="1"/>
    <col min="18" max="18" width="1.88671875" style="0" customWidth="1"/>
    <col min="19" max="19" width="14.88671875" style="0" customWidth="1"/>
    <col min="20" max="20" width="23.3359375" style="0" customWidth="1"/>
  </cols>
  <sheetData>
    <row r="1" spans="2:20" ht="20.25">
      <c r="B1" s="173" t="s">
        <v>166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2:20" ht="18">
      <c r="B2" s="45"/>
      <c r="C2" s="4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44"/>
      <c r="R2" s="44"/>
      <c r="S2" s="47" t="s">
        <v>175</v>
      </c>
      <c r="T2" s="47"/>
    </row>
    <row r="3" spans="2:20" ht="15">
      <c r="B3" s="49"/>
      <c r="C3" s="48"/>
      <c r="D3" s="50"/>
      <c r="E3" s="50"/>
      <c r="F3" s="20" t="s">
        <v>18</v>
      </c>
      <c r="G3" s="20"/>
      <c r="H3" s="20"/>
      <c r="I3" s="20" t="s">
        <v>14</v>
      </c>
      <c r="J3" s="20"/>
      <c r="K3" s="20" t="s">
        <v>15</v>
      </c>
      <c r="L3" s="51"/>
      <c r="M3" s="20" t="s">
        <v>16</v>
      </c>
      <c r="N3" s="20"/>
      <c r="O3" s="20" t="s">
        <v>17</v>
      </c>
      <c r="P3" s="20"/>
      <c r="Q3" s="20" t="s">
        <v>95</v>
      </c>
      <c r="R3" s="20"/>
      <c r="S3" s="20" t="s">
        <v>96</v>
      </c>
      <c r="T3" s="20" t="s">
        <v>97</v>
      </c>
    </row>
    <row r="4" spans="2:20" ht="15">
      <c r="B4" s="49"/>
      <c r="C4" s="48"/>
      <c r="D4" s="50"/>
      <c r="E4" s="50"/>
      <c r="F4" s="52"/>
      <c r="G4" s="52"/>
      <c r="H4" s="52"/>
      <c r="I4" s="53"/>
      <c r="J4" s="53"/>
      <c r="K4" s="51"/>
      <c r="L4" s="51"/>
      <c r="M4" s="54"/>
      <c r="N4" s="54"/>
      <c r="O4" s="54"/>
      <c r="P4" s="54"/>
      <c r="Q4" s="54"/>
      <c r="R4" s="54"/>
      <c r="S4" s="54"/>
      <c r="T4" s="54"/>
    </row>
    <row r="5" spans="2:20" ht="15">
      <c r="B5" s="49"/>
      <c r="C5" s="48"/>
      <c r="D5" s="50"/>
      <c r="E5" s="50"/>
      <c r="F5" s="50"/>
      <c r="G5" s="50"/>
      <c r="H5" s="50"/>
      <c r="I5" s="50"/>
      <c r="J5" s="50"/>
      <c r="K5" s="55"/>
      <c r="L5" s="55"/>
      <c r="M5" s="50"/>
      <c r="N5" s="50"/>
      <c r="O5" s="50"/>
      <c r="P5" s="50"/>
      <c r="Q5" s="48"/>
      <c r="R5" s="48"/>
      <c r="S5" s="49" t="s">
        <v>98</v>
      </c>
      <c r="T5" s="49" t="s">
        <v>98</v>
      </c>
    </row>
    <row r="6" spans="2:20" ht="15">
      <c r="B6" s="49"/>
      <c r="C6" s="48"/>
      <c r="D6" s="50"/>
      <c r="E6" s="50"/>
      <c r="F6" s="56" t="s">
        <v>54</v>
      </c>
      <c r="G6" s="56" t="s">
        <v>54</v>
      </c>
      <c r="H6" s="56"/>
      <c r="I6" s="56" t="s">
        <v>55</v>
      </c>
      <c r="J6" s="56"/>
      <c r="K6" s="57" t="s">
        <v>56</v>
      </c>
      <c r="L6" s="57"/>
      <c r="M6" s="56"/>
      <c r="N6" s="56"/>
      <c r="O6" s="56"/>
      <c r="P6" s="56"/>
      <c r="Q6" s="56" t="s">
        <v>99</v>
      </c>
      <c r="R6" s="56"/>
      <c r="S6" s="56" t="s">
        <v>20</v>
      </c>
      <c r="T6" s="56" t="s">
        <v>20</v>
      </c>
    </row>
    <row r="7" spans="2:20" ht="15">
      <c r="B7" s="49"/>
      <c r="C7" s="48"/>
      <c r="D7" s="50"/>
      <c r="E7" s="50"/>
      <c r="F7" s="56" t="s">
        <v>57</v>
      </c>
      <c r="G7" s="56" t="s">
        <v>57</v>
      </c>
      <c r="H7" s="56"/>
      <c r="I7" s="56" t="s">
        <v>58</v>
      </c>
      <c r="J7" s="56"/>
      <c r="K7" s="57"/>
      <c r="L7" s="57"/>
      <c r="M7" s="56"/>
      <c r="N7" s="56"/>
      <c r="O7" s="56" t="s">
        <v>53</v>
      </c>
      <c r="P7" s="56"/>
      <c r="Q7" s="56" t="s">
        <v>98</v>
      </c>
      <c r="R7" s="56"/>
      <c r="S7" s="56" t="s">
        <v>59</v>
      </c>
      <c r="T7" s="56" t="s">
        <v>59</v>
      </c>
    </row>
    <row r="8" spans="2:20" ht="15">
      <c r="B8" s="49"/>
      <c r="C8" s="48"/>
      <c r="D8" s="50"/>
      <c r="E8" s="50"/>
      <c r="F8" s="56" t="s">
        <v>60</v>
      </c>
      <c r="G8" s="56" t="s">
        <v>100</v>
      </c>
      <c r="H8" s="56"/>
      <c r="I8" s="56" t="s">
        <v>60</v>
      </c>
      <c r="J8" s="56"/>
      <c r="K8" s="57"/>
      <c r="L8" s="57"/>
      <c r="M8" s="56"/>
      <c r="N8" s="56"/>
      <c r="O8" s="56" t="s">
        <v>61</v>
      </c>
      <c r="P8" s="56"/>
      <c r="Q8" s="56" t="s">
        <v>101</v>
      </c>
      <c r="R8" s="56"/>
      <c r="S8" s="56" t="s">
        <v>62</v>
      </c>
      <c r="T8" s="56" t="s">
        <v>62</v>
      </c>
    </row>
    <row r="9" spans="2:20" ht="15">
      <c r="B9" s="58" t="s">
        <v>26</v>
      </c>
      <c r="C9" s="48"/>
      <c r="D9" s="59" t="s">
        <v>63</v>
      </c>
      <c r="E9" s="50"/>
      <c r="F9" s="59" t="s">
        <v>39</v>
      </c>
      <c r="G9" s="59" t="s">
        <v>102</v>
      </c>
      <c r="H9" s="60"/>
      <c r="I9" s="59" t="s">
        <v>64</v>
      </c>
      <c r="J9" s="60"/>
      <c r="K9" s="61" t="s">
        <v>65</v>
      </c>
      <c r="L9" s="62"/>
      <c r="M9" s="59" t="s">
        <v>66</v>
      </c>
      <c r="N9" s="60"/>
      <c r="O9" s="59" t="s">
        <v>67</v>
      </c>
      <c r="P9" s="60"/>
      <c r="Q9" s="59" t="s">
        <v>67</v>
      </c>
      <c r="R9" s="60"/>
      <c r="S9" s="59" t="s">
        <v>68</v>
      </c>
      <c r="T9" s="59" t="s">
        <v>103</v>
      </c>
    </row>
    <row r="10" spans="2:20" ht="15">
      <c r="B10" s="49"/>
      <c r="C10" s="48"/>
      <c r="D10" s="50"/>
      <c r="E10" s="50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2:20" ht="15">
      <c r="B11" s="49">
        <v>1</v>
      </c>
      <c r="C11" s="48"/>
      <c r="D11" s="50">
        <v>1931</v>
      </c>
      <c r="E11" s="50"/>
      <c r="F11" s="116">
        <v>0.0407</v>
      </c>
      <c r="G11" s="116">
        <v>0.0333</v>
      </c>
      <c r="H11" s="65"/>
      <c r="I11" s="66">
        <v>1000</v>
      </c>
      <c r="J11" s="66"/>
      <c r="K11" s="66"/>
      <c r="L11" s="66"/>
      <c r="M11" s="67"/>
      <c r="N11" s="67"/>
      <c r="O11" s="68"/>
      <c r="P11" s="68"/>
      <c r="Q11" s="68"/>
      <c r="R11" s="68"/>
      <c r="S11" s="68"/>
      <c r="T11" s="68"/>
    </row>
    <row r="12" spans="2:20" ht="15">
      <c r="B12" s="49">
        <f>B11+1</f>
        <v>2</v>
      </c>
      <c r="C12" s="48"/>
      <c r="D12" s="50">
        <v>1932</v>
      </c>
      <c r="E12" s="50"/>
      <c r="F12" s="116">
        <v>0.0315</v>
      </c>
      <c r="G12" s="116">
        <v>0.0369</v>
      </c>
      <c r="H12" s="65"/>
      <c r="I12" s="66">
        <f aca="true" t="shared" si="0" ref="I12:I59">PV(F12/2,40,-(1000*F11/2))+1000/((1+F12/2)^40)</f>
        <v>1135.7472759804145</v>
      </c>
      <c r="J12" s="66"/>
      <c r="K12" s="66">
        <f aca="true" t="shared" si="1" ref="K12:K75">I12-$I$11</f>
        <v>135.74727598041454</v>
      </c>
      <c r="L12" s="66"/>
      <c r="M12" s="67">
        <f aca="true" t="shared" si="2" ref="M12:M59">$I$11*F11</f>
        <v>40.7</v>
      </c>
      <c r="N12" s="67"/>
      <c r="O12" s="65">
        <f aca="true" t="shared" si="3" ref="O12:O75">K12/$I$11+M12/1000</f>
        <v>0.17644727598041454</v>
      </c>
      <c r="P12" s="65"/>
      <c r="Q12" s="64">
        <v>-0.0054</v>
      </c>
      <c r="R12" s="65"/>
      <c r="S12" s="69">
        <f aca="true" t="shared" si="4" ref="S12:S75">Q12-O12</f>
        <v>-0.18184727598041453</v>
      </c>
      <c r="T12" s="69">
        <f>Q12-G12</f>
        <v>-0.042300000000000004</v>
      </c>
    </row>
    <row r="13" spans="2:20" ht="15">
      <c r="B13" s="49">
        <f aca="true" t="shared" si="5" ref="B13:B59">B12+1</f>
        <v>3</v>
      </c>
      <c r="C13" s="48"/>
      <c r="D13" s="50">
        <v>1933</v>
      </c>
      <c r="E13" s="50"/>
      <c r="F13" s="116">
        <v>0.0336</v>
      </c>
      <c r="G13" s="116">
        <v>0.0312</v>
      </c>
      <c r="H13" s="65"/>
      <c r="I13" s="66">
        <f t="shared" si="0"/>
        <v>969.5965619814402</v>
      </c>
      <c r="J13" s="66"/>
      <c r="K13" s="66">
        <f t="shared" si="1"/>
        <v>-30.40343801855977</v>
      </c>
      <c r="L13" s="66"/>
      <c r="M13" s="67">
        <f t="shared" si="2"/>
        <v>31.5</v>
      </c>
      <c r="N13" s="67"/>
      <c r="O13" s="65">
        <f t="shared" si="3"/>
        <v>0.0010965619814402305</v>
      </c>
      <c r="P13" s="65"/>
      <c r="Q13" s="64">
        <v>-0.2187</v>
      </c>
      <c r="R13" s="65"/>
      <c r="S13" s="69">
        <f t="shared" si="4"/>
        <v>-0.21979656198144024</v>
      </c>
      <c r="T13" s="69">
        <f aca="true" t="shared" si="6" ref="T13:T76">Q13-G13</f>
        <v>-0.2499</v>
      </c>
    </row>
    <row r="14" spans="2:20" ht="15">
      <c r="B14" s="49">
        <f t="shared" si="5"/>
        <v>4</v>
      </c>
      <c r="C14" s="48"/>
      <c r="D14" s="50">
        <v>1934</v>
      </c>
      <c r="E14" s="50"/>
      <c r="F14" s="116">
        <v>0.0293</v>
      </c>
      <c r="G14" s="116">
        <v>0.031</v>
      </c>
      <c r="H14" s="65"/>
      <c r="I14" s="66">
        <f t="shared" si="0"/>
        <v>1064.731884422225</v>
      </c>
      <c r="J14" s="66"/>
      <c r="K14" s="66">
        <f t="shared" si="1"/>
        <v>64.731884422225</v>
      </c>
      <c r="L14" s="66"/>
      <c r="M14" s="67">
        <f t="shared" si="2"/>
        <v>33.6</v>
      </c>
      <c r="N14" s="67"/>
      <c r="O14" s="65">
        <f t="shared" si="3"/>
        <v>0.098331884422225</v>
      </c>
      <c r="P14" s="65"/>
      <c r="Q14" s="64">
        <v>-0.2041</v>
      </c>
      <c r="R14" s="65"/>
      <c r="S14" s="69">
        <f t="shared" si="4"/>
        <v>-0.302431884422225</v>
      </c>
      <c r="T14" s="69">
        <f t="shared" si="6"/>
        <v>-0.2351</v>
      </c>
    </row>
    <row r="15" spans="2:20" ht="15">
      <c r="B15" s="49">
        <f t="shared" si="5"/>
        <v>5</v>
      </c>
      <c r="C15" s="48"/>
      <c r="D15" s="50">
        <v>1935</v>
      </c>
      <c r="E15" s="50"/>
      <c r="F15" s="116">
        <v>0.0276</v>
      </c>
      <c r="G15" s="116">
        <v>0.0281</v>
      </c>
      <c r="H15" s="65"/>
      <c r="I15" s="66">
        <f t="shared" si="0"/>
        <v>1025.9943368533116</v>
      </c>
      <c r="J15" s="66"/>
      <c r="K15" s="66">
        <f t="shared" si="1"/>
        <v>25.99433685331155</v>
      </c>
      <c r="L15" s="66"/>
      <c r="M15" s="67">
        <f t="shared" si="2"/>
        <v>29.3</v>
      </c>
      <c r="N15" s="67"/>
      <c r="O15" s="65">
        <f t="shared" si="3"/>
        <v>0.05529433685331155</v>
      </c>
      <c r="P15" s="65"/>
      <c r="Q15" s="64">
        <v>0.7663</v>
      </c>
      <c r="R15" s="65"/>
      <c r="S15" s="69">
        <f t="shared" si="4"/>
        <v>0.7110056631466884</v>
      </c>
      <c r="T15" s="69">
        <f t="shared" si="6"/>
        <v>0.7382</v>
      </c>
    </row>
    <row r="16" spans="2:20" ht="15">
      <c r="B16" s="49">
        <f t="shared" si="5"/>
        <v>6</v>
      </c>
      <c r="C16" s="48"/>
      <c r="D16" s="50">
        <v>1936</v>
      </c>
      <c r="E16" s="50"/>
      <c r="F16" s="116">
        <v>0.0256</v>
      </c>
      <c r="G16" s="116">
        <v>0.0277</v>
      </c>
      <c r="H16" s="65"/>
      <c r="I16" s="66">
        <f t="shared" si="0"/>
        <v>1031.152646194161</v>
      </c>
      <c r="J16" s="66"/>
      <c r="K16" s="66">
        <f t="shared" si="1"/>
        <v>31.15264619416098</v>
      </c>
      <c r="L16" s="66"/>
      <c r="M16" s="67">
        <f t="shared" si="2"/>
        <v>27.599999999999998</v>
      </c>
      <c r="N16" s="67"/>
      <c r="O16" s="65">
        <f t="shared" si="3"/>
        <v>0.05875264619416098</v>
      </c>
      <c r="P16" s="65"/>
      <c r="Q16" s="64">
        <v>0.2069</v>
      </c>
      <c r="R16" s="65"/>
      <c r="S16" s="69">
        <f t="shared" si="4"/>
        <v>0.14814735380583902</v>
      </c>
      <c r="T16" s="69">
        <f t="shared" si="6"/>
        <v>0.1792</v>
      </c>
    </row>
    <row r="17" spans="2:20" ht="15">
      <c r="B17" s="49">
        <f t="shared" si="5"/>
        <v>7</v>
      </c>
      <c r="C17" s="48"/>
      <c r="D17" s="50">
        <v>1937</v>
      </c>
      <c r="E17" s="50"/>
      <c r="F17" s="116">
        <v>0.0273</v>
      </c>
      <c r="G17" s="116">
        <v>0.0266</v>
      </c>
      <c r="H17" s="65"/>
      <c r="I17" s="66">
        <f t="shared" si="0"/>
        <v>973.9336654585854</v>
      </c>
      <c r="J17" s="70"/>
      <c r="K17" s="66">
        <f t="shared" si="1"/>
        <v>-26.066334541414562</v>
      </c>
      <c r="L17" s="66"/>
      <c r="M17" s="67">
        <f t="shared" si="2"/>
        <v>25.6</v>
      </c>
      <c r="N17" s="67"/>
      <c r="O17" s="65">
        <f t="shared" si="3"/>
        <v>-0.0004663345414145613</v>
      </c>
      <c r="P17" s="65"/>
      <c r="Q17" s="64">
        <v>-0.3704</v>
      </c>
      <c r="R17" s="65"/>
      <c r="S17" s="69">
        <f t="shared" si="4"/>
        <v>-0.36993366545858547</v>
      </c>
      <c r="T17" s="69">
        <f t="shared" si="6"/>
        <v>-0.397</v>
      </c>
    </row>
    <row r="18" spans="2:20" ht="15">
      <c r="B18" s="49">
        <f t="shared" si="5"/>
        <v>8</v>
      </c>
      <c r="C18" s="48"/>
      <c r="D18" s="50">
        <v>1938</v>
      </c>
      <c r="E18" s="50"/>
      <c r="F18" s="116">
        <v>0.0252</v>
      </c>
      <c r="G18" s="116">
        <v>0.0264</v>
      </c>
      <c r="H18" s="65"/>
      <c r="I18" s="66">
        <f t="shared" si="0"/>
        <v>1032.8321177450225</v>
      </c>
      <c r="J18" s="66"/>
      <c r="K18" s="66">
        <f t="shared" si="1"/>
        <v>32.832117745022515</v>
      </c>
      <c r="L18" s="66"/>
      <c r="M18" s="67">
        <f t="shared" si="2"/>
        <v>27.3</v>
      </c>
      <c r="N18" s="67"/>
      <c r="O18" s="65">
        <f t="shared" si="3"/>
        <v>0.060132117745022515</v>
      </c>
      <c r="P18" s="65"/>
      <c r="Q18" s="64">
        <v>0.2245</v>
      </c>
      <c r="R18" s="65"/>
      <c r="S18" s="69">
        <f t="shared" si="4"/>
        <v>0.1643678822549775</v>
      </c>
      <c r="T18" s="69">
        <f t="shared" si="6"/>
        <v>0.1981</v>
      </c>
    </row>
    <row r="19" spans="2:20" ht="15">
      <c r="B19" s="49">
        <f t="shared" si="5"/>
        <v>9</v>
      </c>
      <c r="C19" s="48"/>
      <c r="D19" s="50">
        <v>1939</v>
      </c>
      <c r="E19" s="50"/>
      <c r="F19" s="116">
        <v>0.0226</v>
      </c>
      <c r="G19" s="116">
        <v>0.024</v>
      </c>
      <c r="H19" s="65"/>
      <c r="I19" s="66">
        <f t="shared" si="0"/>
        <v>1041.649561383032</v>
      </c>
      <c r="J19" s="66"/>
      <c r="K19" s="66">
        <f t="shared" si="1"/>
        <v>41.64956138303205</v>
      </c>
      <c r="L19" s="66"/>
      <c r="M19" s="67">
        <f t="shared" si="2"/>
        <v>25.2</v>
      </c>
      <c r="N19" s="67"/>
      <c r="O19" s="65">
        <f t="shared" si="3"/>
        <v>0.06684956138303205</v>
      </c>
      <c r="P19" s="65"/>
      <c r="Q19" s="64">
        <v>0.1126</v>
      </c>
      <c r="R19" s="65"/>
      <c r="S19" s="69">
        <f t="shared" si="4"/>
        <v>0.04575043861696795</v>
      </c>
      <c r="T19" s="69">
        <f t="shared" si="6"/>
        <v>0.08860000000000001</v>
      </c>
    </row>
    <row r="20" spans="2:20" ht="15">
      <c r="B20" s="49">
        <f t="shared" si="5"/>
        <v>10</v>
      </c>
      <c r="C20" s="48"/>
      <c r="D20" s="50">
        <v>1940</v>
      </c>
      <c r="E20" s="50"/>
      <c r="F20" s="116">
        <v>0.0194</v>
      </c>
      <c r="G20" s="116">
        <v>0.0223</v>
      </c>
      <c r="H20" s="65"/>
      <c r="I20" s="66">
        <f t="shared" si="0"/>
        <v>1052.8359636816806</v>
      </c>
      <c r="J20" s="66"/>
      <c r="K20" s="66">
        <f t="shared" si="1"/>
        <v>52.835963681680596</v>
      </c>
      <c r="L20" s="66"/>
      <c r="M20" s="67">
        <f t="shared" si="2"/>
        <v>22.599999999999998</v>
      </c>
      <c r="N20" s="67"/>
      <c r="O20" s="65">
        <f t="shared" si="3"/>
        <v>0.0754359636816806</v>
      </c>
      <c r="P20" s="65"/>
      <c r="Q20" s="64">
        <v>-0.1715</v>
      </c>
      <c r="R20" s="65"/>
      <c r="S20" s="69">
        <f t="shared" si="4"/>
        <v>-0.2469359636816806</v>
      </c>
      <c r="T20" s="69">
        <f t="shared" si="6"/>
        <v>-0.19380000000000003</v>
      </c>
    </row>
    <row r="21" spans="2:20" ht="15">
      <c r="B21" s="49">
        <f t="shared" si="5"/>
        <v>11</v>
      </c>
      <c r="C21" s="48"/>
      <c r="D21" s="50">
        <v>1941</v>
      </c>
      <c r="E21" s="50"/>
      <c r="F21" s="116">
        <v>0.0204</v>
      </c>
      <c r="G21" s="116">
        <v>0.0194</v>
      </c>
      <c r="H21" s="65"/>
      <c r="I21" s="66">
        <f t="shared" si="0"/>
        <v>983.6448358036982</v>
      </c>
      <c r="J21" s="66"/>
      <c r="K21" s="66">
        <f t="shared" si="1"/>
        <v>-16.355164196301757</v>
      </c>
      <c r="L21" s="66"/>
      <c r="M21" s="67">
        <f t="shared" si="2"/>
        <v>19.400000000000002</v>
      </c>
      <c r="N21" s="67"/>
      <c r="O21" s="65">
        <f t="shared" si="3"/>
        <v>0.0030448358036982426</v>
      </c>
      <c r="P21" s="65"/>
      <c r="Q21" s="64">
        <v>-0.3157</v>
      </c>
      <c r="R21" s="65"/>
      <c r="S21" s="69">
        <f t="shared" si="4"/>
        <v>-0.3187448358036982</v>
      </c>
      <c r="T21" s="69">
        <f t="shared" si="6"/>
        <v>-0.33509999999999995</v>
      </c>
    </row>
    <row r="22" spans="2:20" ht="15">
      <c r="B22" s="49">
        <f t="shared" si="5"/>
        <v>12</v>
      </c>
      <c r="C22" s="48"/>
      <c r="D22" s="50">
        <v>1942</v>
      </c>
      <c r="E22" s="50"/>
      <c r="F22" s="116">
        <v>0.0246</v>
      </c>
      <c r="G22" s="116">
        <v>0.0246</v>
      </c>
      <c r="H22" s="65"/>
      <c r="I22" s="66">
        <f t="shared" si="0"/>
        <v>933.9678171945991</v>
      </c>
      <c r="J22" s="66"/>
      <c r="K22" s="66">
        <f t="shared" si="1"/>
        <v>-66.03218280540091</v>
      </c>
      <c r="L22" s="66"/>
      <c r="M22" s="67">
        <f t="shared" si="2"/>
        <v>20.400000000000002</v>
      </c>
      <c r="N22" s="67"/>
      <c r="O22" s="65">
        <f t="shared" si="3"/>
        <v>-0.045632182805400906</v>
      </c>
      <c r="P22" s="65"/>
      <c r="Q22" s="64">
        <v>0.1539</v>
      </c>
      <c r="R22" s="65"/>
      <c r="S22" s="69">
        <f t="shared" si="4"/>
        <v>0.19953218280540092</v>
      </c>
      <c r="T22" s="69">
        <f t="shared" si="6"/>
        <v>0.1293</v>
      </c>
    </row>
    <row r="23" spans="2:20" ht="15">
      <c r="B23" s="49">
        <f t="shared" si="5"/>
        <v>13</v>
      </c>
      <c r="C23" s="48"/>
      <c r="D23" s="50">
        <v>1943</v>
      </c>
      <c r="E23" s="50"/>
      <c r="F23" s="116">
        <v>0.0248</v>
      </c>
      <c r="G23" s="116">
        <v>0.0244</v>
      </c>
      <c r="H23" s="65"/>
      <c r="I23" s="66">
        <f t="shared" si="0"/>
        <v>996.8614662660934</v>
      </c>
      <c r="J23" s="66"/>
      <c r="K23" s="66">
        <f t="shared" si="1"/>
        <v>-3.13853373390657</v>
      </c>
      <c r="L23" s="66"/>
      <c r="M23" s="67">
        <f t="shared" si="2"/>
        <v>24.6</v>
      </c>
      <c r="N23" s="67"/>
      <c r="O23" s="65">
        <f t="shared" si="3"/>
        <v>0.02146146626609343</v>
      </c>
      <c r="P23" s="65"/>
      <c r="Q23" s="64">
        <v>0.4607</v>
      </c>
      <c r="R23" s="65"/>
      <c r="S23" s="69">
        <f t="shared" si="4"/>
        <v>0.4392385337339066</v>
      </c>
      <c r="T23" s="69">
        <f t="shared" si="6"/>
        <v>0.4363</v>
      </c>
    </row>
    <row r="24" spans="2:20" ht="15">
      <c r="B24" s="49">
        <f t="shared" si="5"/>
        <v>14</v>
      </c>
      <c r="C24" s="48"/>
      <c r="D24" s="50">
        <v>1944</v>
      </c>
      <c r="E24" s="50"/>
      <c r="F24" s="116">
        <v>0.0246</v>
      </c>
      <c r="G24" s="116">
        <v>0.0246</v>
      </c>
      <c r="H24" s="65"/>
      <c r="I24" s="66">
        <f t="shared" si="0"/>
        <v>1003.1443896574001</v>
      </c>
      <c r="J24" s="66"/>
      <c r="K24" s="66">
        <f t="shared" si="1"/>
        <v>3.1443896574000973</v>
      </c>
      <c r="L24" s="66"/>
      <c r="M24" s="67">
        <f t="shared" si="2"/>
        <v>24.8</v>
      </c>
      <c r="N24" s="67"/>
      <c r="O24" s="65">
        <f t="shared" si="3"/>
        <v>0.027944389657400096</v>
      </c>
      <c r="P24" s="65"/>
      <c r="Q24" s="64">
        <v>0.1803</v>
      </c>
      <c r="R24" s="65"/>
      <c r="S24" s="69">
        <f t="shared" si="4"/>
        <v>0.1523556103425999</v>
      </c>
      <c r="T24" s="69">
        <f t="shared" si="6"/>
        <v>0.15569999999999998</v>
      </c>
    </row>
    <row r="25" spans="2:20" ht="15">
      <c r="B25" s="49">
        <f t="shared" si="5"/>
        <v>15</v>
      </c>
      <c r="C25" s="48"/>
      <c r="D25" s="50">
        <v>1945</v>
      </c>
      <c r="E25" s="50"/>
      <c r="F25" s="116">
        <v>0.0199</v>
      </c>
      <c r="G25" s="116">
        <v>0.0234</v>
      </c>
      <c r="H25" s="65"/>
      <c r="I25" s="66">
        <f t="shared" si="0"/>
        <v>1077.2348175817795</v>
      </c>
      <c r="J25" s="66"/>
      <c r="K25" s="66">
        <f t="shared" si="1"/>
        <v>77.23481758177945</v>
      </c>
      <c r="L25" s="66"/>
      <c r="M25" s="67">
        <f t="shared" si="2"/>
        <v>24.6</v>
      </c>
      <c r="N25" s="67"/>
      <c r="O25" s="65">
        <f t="shared" si="3"/>
        <v>0.10183481758177945</v>
      </c>
      <c r="P25" s="65"/>
      <c r="Q25" s="64">
        <v>0.5333</v>
      </c>
      <c r="R25" s="65"/>
      <c r="S25" s="69">
        <f t="shared" si="4"/>
        <v>0.4314651824182205</v>
      </c>
      <c r="T25" s="69">
        <f t="shared" si="6"/>
        <v>0.5099</v>
      </c>
    </row>
    <row r="26" spans="2:20" ht="15">
      <c r="B26" s="49">
        <f t="shared" si="5"/>
        <v>16</v>
      </c>
      <c r="C26" s="48"/>
      <c r="D26" s="50">
        <v>1946</v>
      </c>
      <c r="E26" s="50"/>
      <c r="F26" s="116">
        <v>0.0212</v>
      </c>
      <c r="G26" s="116">
        <v>0.0204</v>
      </c>
      <c r="H26" s="65"/>
      <c r="I26" s="66">
        <f t="shared" si="0"/>
        <v>978.898658976233</v>
      </c>
      <c r="J26" s="66"/>
      <c r="K26" s="66">
        <f t="shared" si="1"/>
        <v>-21.101341023766963</v>
      </c>
      <c r="L26" s="66"/>
      <c r="M26" s="67">
        <f t="shared" si="2"/>
        <v>19.900000000000002</v>
      </c>
      <c r="N26" s="67"/>
      <c r="O26" s="65">
        <f t="shared" si="3"/>
        <v>-0.0012013410237669622</v>
      </c>
      <c r="P26" s="65"/>
      <c r="Q26" s="64">
        <v>0.0126</v>
      </c>
      <c r="R26" s="65"/>
      <c r="S26" s="69">
        <f t="shared" si="4"/>
        <v>0.013801341023766962</v>
      </c>
      <c r="T26" s="69">
        <f t="shared" si="6"/>
        <v>-0.007800000000000001</v>
      </c>
    </row>
    <row r="27" spans="2:20" ht="15">
      <c r="B27" s="49">
        <f t="shared" si="5"/>
        <v>17</v>
      </c>
      <c r="C27" s="48"/>
      <c r="D27" s="50">
        <v>1947</v>
      </c>
      <c r="E27" s="50"/>
      <c r="F27" s="116">
        <v>0.0243</v>
      </c>
      <c r="G27" s="116">
        <v>0.0213</v>
      </c>
      <c r="H27" s="65"/>
      <c r="I27" s="66">
        <f t="shared" si="0"/>
        <v>951.1253578113387</v>
      </c>
      <c r="J27" s="66"/>
      <c r="K27" s="66">
        <f t="shared" si="1"/>
        <v>-48.874642188661255</v>
      </c>
      <c r="L27" s="66"/>
      <c r="M27" s="67">
        <f t="shared" si="2"/>
        <v>21.2</v>
      </c>
      <c r="N27" s="67"/>
      <c r="O27" s="65">
        <f t="shared" si="3"/>
        <v>-0.027674642188661256</v>
      </c>
      <c r="P27" s="65"/>
      <c r="Q27" s="64">
        <v>-0.1316</v>
      </c>
      <c r="R27" s="65"/>
      <c r="S27" s="69">
        <f t="shared" si="4"/>
        <v>-0.10392535781133874</v>
      </c>
      <c r="T27" s="69">
        <f t="shared" si="6"/>
        <v>-0.15289999999999998</v>
      </c>
    </row>
    <row r="28" spans="2:20" ht="15">
      <c r="B28" s="49">
        <f t="shared" si="5"/>
        <v>18</v>
      </c>
      <c r="C28" s="48"/>
      <c r="D28" s="50">
        <v>1948</v>
      </c>
      <c r="E28" s="50"/>
      <c r="F28" s="116">
        <v>0.0237</v>
      </c>
      <c r="G28" s="116">
        <v>0.024</v>
      </c>
      <c r="H28" s="65"/>
      <c r="I28" s="66">
        <f t="shared" si="0"/>
        <v>1009.5128034893494</v>
      </c>
      <c r="J28" s="66"/>
      <c r="K28" s="66">
        <f t="shared" si="1"/>
        <v>9.51280348934938</v>
      </c>
      <c r="L28" s="66"/>
      <c r="M28" s="67">
        <f t="shared" si="2"/>
        <v>24.299999999999997</v>
      </c>
      <c r="N28" s="67"/>
      <c r="O28" s="65">
        <f t="shared" si="3"/>
        <v>0.03381280348934938</v>
      </c>
      <c r="P28" s="65"/>
      <c r="Q28" s="64">
        <v>0.0401</v>
      </c>
      <c r="R28" s="65"/>
      <c r="S28" s="69">
        <f t="shared" si="4"/>
        <v>0.006287196510650614</v>
      </c>
      <c r="T28" s="69">
        <f t="shared" si="6"/>
        <v>0.016099999999999996</v>
      </c>
    </row>
    <row r="29" spans="2:20" ht="15">
      <c r="B29" s="49">
        <f t="shared" si="5"/>
        <v>19</v>
      </c>
      <c r="C29" s="48"/>
      <c r="D29" s="50">
        <v>1949</v>
      </c>
      <c r="E29" s="50"/>
      <c r="F29" s="116">
        <v>0.0209</v>
      </c>
      <c r="G29" s="116">
        <v>0.0225</v>
      </c>
      <c r="H29" s="65"/>
      <c r="I29" s="66">
        <f t="shared" si="0"/>
        <v>1045.5781408093503</v>
      </c>
      <c r="J29" s="66"/>
      <c r="K29" s="66">
        <f t="shared" si="1"/>
        <v>45.578140809350316</v>
      </c>
      <c r="L29" s="66"/>
      <c r="M29" s="67">
        <f t="shared" si="2"/>
        <v>23.7</v>
      </c>
      <c r="N29" s="67"/>
      <c r="O29" s="65">
        <f t="shared" si="3"/>
        <v>0.06927814080935032</v>
      </c>
      <c r="P29" s="65"/>
      <c r="Q29" s="64">
        <v>0.3139</v>
      </c>
      <c r="R29" s="65"/>
      <c r="S29" s="69">
        <f t="shared" si="4"/>
        <v>0.2446218591906497</v>
      </c>
      <c r="T29" s="69">
        <f t="shared" si="6"/>
        <v>0.2914</v>
      </c>
    </row>
    <row r="30" spans="2:20" ht="15">
      <c r="B30" s="49">
        <f t="shared" si="5"/>
        <v>20</v>
      </c>
      <c r="C30" s="48"/>
      <c r="D30" s="50">
        <v>1950</v>
      </c>
      <c r="E30" s="50"/>
      <c r="F30" s="116">
        <v>0.0224</v>
      </c>
      <c r="G30" s="116">
        <v>0.0212</v>
      </c>
      <c r="H30" s="65"/>
      <c r="I30" s="66">
        <f t="shared" si="0"/>
        <v>975.926184074564</v>
      </c>
      <c r="J30" s="66"/>
      <c r="K30" s="66">
        <f t="shared" si="1"/>
        <v>-24.07381592543595</v>
      </c>
      <c r="L30" s="66"/>
      <c r="M30" s="67">
        <f t="shared" si="2"/>
        <v>20.9</v>
      </c>
      <c r="N30" s="67"/>
      <c r="O30" s="65">
        <f t="shared" si="3"/>
        <v>-0.0031738159254359535</v>
      </c>
      <c r="P30" s="65"/>
      <c r="Q30" s="64">
        <v>0.0325</v>
      </c>
      <c r="R30" s="65"/>
      <c r="S30" s="69">
        <f t="shared" si="4"/>
        <v>0.035673815925435955</v>
      </c>
      <c r="T30" s="69">
        <f t="shared" si="6"/>
        <v>0.011300000000000001</v>
      </c>
    </row>
    <row r="31" spans="2:20" ht="15">
      <c r="B31" s="49">
        <f t="shared" si="5"/>
        <v>21</v>
      </c>
      <c r="C31" s="48"/>
      <c r="D31" s="50">
        <v>1951</v>
      </c>
      <c r="E31" s="50"/>
      <c r="F31" s="116">
        <v>0.0269</v>
      </c>
      <c r="G31" s="116">
        <v>0.0238</v>
      </c>
      <c r="H31" s="65"/>
      <c r="I31" s="66">
        <f t="shared" si="0"/>
        <v>930.7455943738529</v>
      </c>
      <c r="J31" s="66"/>
      <c r="K31" s="66">
        <f t="shared" si="1"/>
        <v>-69.2544056261471</v>
      </c>
      <c r="L31" s="66"/>
      <c r="M31" s="67">
        <f t="shared" si="2"/>
        <v>22.4</v>
      </c>
      <c r="N31" s="67"/>
      <c r="O31" s="65">
        <f t="shared" si="3"/>
        <v>-0.046854405626147094</v>
      </c>
      <c r="P31" s="65"/>
      <c r="Q31" s="64">
        <v>0.1863</v>
      </c>
      <c r="R31" s="65"/>
      <c r="S31" s="69">
        <f t="shared" si="4"/>
        <v>0.2331544056261471</v>
      </c>
      <c r="T31" s="69">
        <f t="shared" si="6"/>
        <v>0.16249999999999998</v>
      </c>
    </row>
    <row r="32" spans="2:20" ht="15">
      <c r="B32" s="49">
        <f t="shared" si="5"/>
        <v>22</v>
      </c>
      <c r="C32" s="48"/>
      <c r="D32" s="50">
        <v>1952</v>
      </c>
      <c r="E32" s="50"/>
      <c r="F32" s="116">
        <v>0.0279</v>
      </c>
      <c r="G32" s="116">
        <v>0.0268</v>
      </c>
      <c r="H32" s="65"/>
      <c r="I32" s="66">
        <f t="shared" si="0"/>
        <v>984.7513981612119</v>
      </c>
      <c r="J32" s="66"/>
      <c r="K32" s="66">
        <f t="shared" si="1"/>
        <v>-15.24860183878809</v>
      </c>
      <c r="L32" s="66"/>
      <c r="M32" s="67">
        <f t="shared" si="2"/>
        <v>26.9</v>
      </c>
      <c r="N32" s="67"/>
      <c r="O32" s="65">
        <f t="shared" si="3"/>
        <v>0.01165139816121191</v>
      </c>
      <c r="P32" s="65"/>
      <c r="Q32" s="64">
        <v>0.1925</v>
      </c>
      <c r="R32" s="65"/>
      <c r="S32" s="69">
        <f t="shared" si="4"/>
        <v>0.1808486018387881</v>
      </c>
      <c r="T32" s="69">
        <f t="shared" si="6"/>
        <v>0.16570000000000001</v>
      </c>
    </row>
    <row r="33" spans="2:20" ht="15">
      <c r="B33" s="49">
        <f t="shared" si="5"/>
        <v>23</v>
      </c>
      <c r="C33" s="48"/>
      <c r="D33" s="50">
        <v>1953</v>
      </c>
      <c r="E33" s="50"/>
      <c r="F33" s="116">
        <v>0.0274</v>
      </c>
      <c r="G33" s="116">
        <v>0.0284</v>
      </c>
      <c r="H33" s="65"/>
      <c r="I33" s="66">
        <f t="shared" si="0"/>
        <v>1007.6595010822017</v>
      </c>
      <c r="J33" s="66"/>
      <c r="K33" s="66">
        <f t="shared" si="1"/>
        <v>7.6595010822017</v>
      </c>
      <c r="L33" s="66"/>
      <c r="M33" s="67">
        <f t="shared" si="2"/>
        <v>27.900000000000002</v>
      </c>
      <c r="N33" s="67"/>
      <c r="O33" s="65">
        <f t="shared" si="3"/>
        <v>0.035559501082201704</v>
      </c>
      <c r="P33" s="65"/>
      <c r="Q33" s="64">
        <v>0.0785</v>
      </c>
      <c r="R33" s="65"/>
      <c r="S33" s="69">
        <f t="shared" si="4"/>
        <v>0.042940498917798296</v>
      </c>
      <c r="T33" s="69">
        <f t="shared" si="6"/>
        <v>0.0501</v>
      </c>
    </row>
    <row r="34" spans="2:20" ht="15">
      <c r="B34" s="49">
        <f t="shared" si="5"/>
        <v>24</v>
      </c>
      <c r="C34" s="48"/>
      <c r="D34" s="50">
        <v>1954</v>
      </c>
      <c r="E34" s="50"/>
      <c r="F34" s="116">
        <v>0.0272</v>
      </c>
      <c r="G34" s="116">
        <v>0.0279</v>
      </c>
      <c r="H34" s="65"/>
      <c r="I34" s="66">
        <f t="shared" si="0"/>
        <v>1003.0694584824935</v>
      </c>
      <c r="J34" s="66"/>
      <c r="K34" s="66">
        <f t="shared" si="1"/>
        <v>3.0694584824934736</v>
      </c>
      <c r="L34" s="66"/>
      <c r="M34" s="67">
        <f t="shared" si="2"/>
        <v>27.400000000000002</v>
      </c>
      <c r="N34" s="67"/>
      <c r="O34" s="65">
        <f t="shared" si="3"/>
        <v>0.030469458482493474</v>
      </c>
      <c r="P34" s="65"/>
      <c r="Q34" s="64">
        <v>0.2472</v>
      </c>
      <c r="R34" s="65"/>
      <c r="S34" s="69">
        <f t="shared" si="4"/>
        <v>0.21673054151750654</v>
      </c>
      <c r="T34" s="69">
        <f t="shared" si="6"/>
        <v>0.2193</v>
      </c>
    </row>
    <row r="35" spans="2:20" ht="15">
      <c r="B35" s="49">
        <f t="shared" si="5"/>
        <v>25</v>
      </c>
      <c r="C35" s="48"/>
      <c r="D35" s="50">
        <v>1955</v>
      </c>
      <c r="E35" s="50"/>
      <c r="F35" s="116">
        <v>0.0295</v>
      </c>
      <c r="G35" s="116">
        <v>0.0275</v>
      </c>
      <c r="H35" s="65"/>
      <c r="I35" s="66">
        <f t="shared" si="0"/>
        <v>965.4392640915378</v>
      </c>
      <c r="J35" s="66"/>
      <c r="K35" s="66">
        <f t="shared" si="1"/>
        <v>-34.56073590846222</v>
      </c>
      <c r="L35" s="66"/>
      <c r="M35" s="67">
        <f t="shared" si="2"/>
        <v>27.2</v>
      </c>
      <c r="N35" s="67"/>
      <c r="O35" s="65">
        <f t="shared" si="3"/>
        <v>-0.007360735908462219</v>
      </c>
      <c r="P35" s="65"/>
      <c r="Q35" s="64">
        <v>0.1126</v>
      </c>
      <c r="R35" s="65"/>
      <c r="S35" s="69">
        <f t="shared" si="4"/>
        <v>0.11996073590846222</v>
      </c>
      <c r="T35" s="69">
        <f t="shared" si="6"/>
        <v>0.08510000000000001</v>
      </c>
    </row>
    <row r="36" spans="2:20" ht="15">
      <c r="B36" s="49">
        <f t="shared" si="5"/>
        <v>26</v>
      </c>
      <c r="C36" s="48"/>
      <c r="D36" s="50">
        <v>1956</v>
      </c>
      <c r="E36" s="50"/>
      <c r="F36" s="116">
        <v>0.0345</v>
      </c>
      <c r="G36" s="116">
        <v>0.0299</v>
      </c>
      <c r="H36" s="65"/>
      <c r="I36" s="66">
        <f t="shared" si="0"/>
        <v>928.1936062219479</v>
      </c>
      <c r="J36" s="66"/>
      <c r="K36" s="66">
        <f t="shared" si="1"/>
        <v>-71.8063937780521</v>
      </c>
      <c r="L36" s="66"/>
      <c r="M36" s="67">
        <f t="shared" si="2"/>
        <v>29.5</v>
      </c>
      <c r="N36" s="67"/>
      <c r="O36" s="65">
        <f t="shared" si="3"/>
        <v>-0.04230639377805209</v>
      </c>
      <c r="P36" s="65"/>
      <c r="Q36" s="64">
        <v>0.0506</v>
      </c>
      <c r="R36" s="65"/>
      <c r="S36" s="69">
        <f t="shared" si="4"/>
        <v>0.0929063937780521</v>
      </c>
      <c r="T36" s="69">
        <f t="shared" si="6"/>
        <v>0.0207</v>
      </c>
    </row>
    <row r="37" spans="2:20" ht="15">
      <c r="B37" s="49">
        <f t="shared" si="5"/>
        <v>27</v>
      </c>
      <c r="C37" s="48"/>
      <c r="D37" s="50">
        <v>1957</v>
      </c>
      <c r="E37" s="50"/>
      <c r="F37" s="116">
        <v>0.0323</v>
      </c>
      <c r="G37" s="116">
        <v>0.0344</v>
      </c>
      <c r="H37" s="65"/>
      <c r="I37" s="66">
        <f t="shared" si="0"/>
        <v>1032.2269221102488</v>
      </c>
      <c r="J37" s="66"/>
      <c r="K37" s="66">
        <f t="shared" si="1"/>
        <v>32.22692211024878</v>
      </c>
      <c r="L37" s="66"/>
      <c r="M37" s="67">
        <f t="shared" si="2"/>
        <v>34.5</v>
      </c>
      <c r="N37" s="67"/>
      <c r="O37" s="65">
        <f t="shared" si="3"/>
        <v>0.06672692211024878</v>
      </c>
      <c r="P37" s="65"/>
      <c r="Q37" s="64">
        <v>0.0636</v>
      </c>
      <c r="R37" s="65"/>
      <c r="S37" s="69">
        <f t="shared" si="4"/>
        <v>-0.0031269221102487726</v>
      </c>
      <c r="T37" s="69">
        <f t="shared" si="6"/>
        <v>0.029200000000000004</v>
      </c>
    </row>
    <row r="38" spans="2:20" ht="15">
      <c r="B38" s="49">
        <f t="shared" si="5"/>
        <v>28</v>
      </c>
      <c r="C38" s="48"/>
      <c r="D38" s="50">
        <v>1958</v>
      </c>
      <c r="E38" s="50"/>
      <c r="F38" s="116">
        <v>0.0382</v>
      </c>
      <c r="G38" s="116">
        <v>0.0327</v>
      </c>
      <c r="H38" s="65"/>
      <c r="I38" s="66">
        <f t="shared" si="0"/>
        <v>918.0127841192823</v>
      </c>
      <c r="J38" s="66"/>
      <c r="K38" s="66">
        <f t="shared" si="1"/>
        <v>-81.98721588071771</v>
      </c>
      <c r="L38" s="66"/>
      <c r="M38" s="67">
        <f t="shared" si="2"/>
        <v>32.300000000000004</v>
      </c>
      <c r="N38" s="67"/>
      <c r="O38" s="65">
        <f t="shared" si="3"/>
        <v>-0.04968721588071771</v>
      </c>
      <c r="P38" s="65"/>
      <c r="Q38" s="64">
        <v>0.407</v>
      </c>
      <c r="R38" s="65"/>
      <c r="S38" s="69">
        <f t="shared" si="4"/>
        <v>0.4566872158807177</v>
      </c>
      <c r="T38" s="69">
        <f t="shared" si="6"/>
        <v>0.37429999999999997</v>
      </c>
    </row>
    <row r="39" spans="2:20" ht="15">
      <c r="B39" s="49">
        <f t="shared" si="5"/>
        <v>29</v>
      </c>
      <c r="C39" s="48"/>
      <c r="D39" s="50">
        <v>1959</v>
      </c>
      <c r="E39" s="50"/>
      <c r="F39" s="116">
        <v>0.0447</v>
      </c>
      <c r="G39" s="116">
        <v>0.0401</v>
      </c>
      <c r="H39" s="65"/>
      <c r="I39" s="66">
        <f t="shared" si="0"/>
        <v>914.6511711275311</v>
      </c>
      <c r="J39" s="66"/>
      <c r="K39" s="66">
        <f t="shared" si="1"/>
        <v>-85.34882887246886</v>
      </c>
      <c r="L39" s="66"/>
      <c r="M39" s="67">
        <f t="shared" si="2"/>
        <v>38.199999999999996</v>
      </c>
      <c r="N39" s="67"/>
      <c r="O39" s="65">
        <f t="shared" si="3"/>
        <v>-0.047148828872468865</v>
      </c>
      <c r="P39" s="65"/>
      <c r="Q39" s="64">
        <v>0.0749</v>
      </c>
      <c r="R39" s="65"/>
      <c r="S39" s="69">
        <f t="shared" si="4"/>
        <v>0.12204882887246886</v>
      </c>
      <c r="T39" s="69">
        <f t="shared" si="6"/>
        <v>0.0348</v>
      </c>
    </row>
    <row r="40" spans="2:20" ht="15">
      <c r="B40" s="49">
        <f t="shared" si="5"/>
        <v>30</v>
      </c>
      <c r="C40" s="48"/>
      <c r="D40" s="50">
        <v>1960</v>
      </c>
      <c r="E40" s="50"/>
      <c r="F40" s="116">
        <v>0.038</v>
      </c>
      <c r="G40" s="116">
        <v>0.0426</v>
      </c>
      <c r="H40" s="65"/>
      <c r="I40" s="66">
        <f t="shared" si="0"/>
        <v>1093.26880911929</v>
      </c>
      <c r="J40" s="66"/>
      <c r="K40" s="66">
        <f t="shared" si="1"/>
        <v>93.26880911928993</v>
      </c>
      <c r="L40" s="66"/>
      <c r="M40" s="67">
        <f t="shared" si="2"/>
        <v>44.699999999999996</v>
      </c>
      <c r="N40" s="67"/>
      <c r="O40" s="65">
        <f t="shared" si="3"/>
        <v>0.13796880911928994</v>
      </c>
      <c r="P40" s="65"/>
      <c r="Q40" s="64">
        <v>0.2026</v>
      </c>
      <c r="R40" s="65"/>
      <c r="S40" s="69">
        <f t="shared" si="4"/>
        <v>0.06463119088071007</v>
      </c>
      <c r="T40" s="69">
        <f t="shared" si="6"/>
        <v>0.16</v>
      </c>
    </row>
    <row r="41" spans="2:20" ht="15">
      <c r="B41" s="49">
        <f t="shared" si="5"/>
        <v>31</v>
      </c>
      <c r="C41" s="48"/>
      <c r="D41" s="50">
        <v>1961</v>
      </c>
      <c r="E41" s="50"/>
      <c r="F41" s="116">
        <v>0.0415</v>
      </c>
      <c r="G41" s="116">
        <v>0.0383</v>
      </c>
      <c r="H41" s="65"/>
      <c r="I41" s="66">
        <f t="shared" si="0"/>
        <v>952.7515891031878</v>
      </c>
      <c r="J41" s="66"/>
      <c r="K41" s="66">
        <f t="shared" si="1"/>
        <v>-47.248410896812175</v>
      </c>
      <c r="L41" s="66"/>
      <c r="M41" s="67">
        <f t="shared" si="2"/>
        <v>38</v>
      </c>
      <c r="N41" s="67"/>
      <c r="O41" s="65">
        <f t="shared" si="3"/>
        <v>-0.009248410896812179</v>
      </c>
      <c r="P41" s="65"/>
      <c r="Q41" s="64">
        <v>0.2933</v>
      </c>
      <c r="R41" s="65"/>
      <c r="S41" s="69">
        <f t="shared" si="4"/>
        <v>0.30254841089681217</v>
      </c>
      <c r="T41" s="69">
        <f t="shared" si="6"/>
        <v>0.255</v>
      </c>
    </row>
    <row r="42" spans="2:20" ht="15">
      <c r="B42" s="49">
        <f t="shared" si="5"/>
        <v>32</v>
      </c>
      <c r="C42" s="48"/>
      <c r="D42" s="50">
        <v>1962</v>
      </c>
      <c r="E42" s="50"/>
      <c r="F42" s="116">
        <v>0.0395</v>
      </c>
      <c r="G42" s="116">
        <v>0.04</v>
      </c>
      <c r="H42" s="65"/>
      <c r="I42" s="66">
        <f t="shared" si="0"/>
        <v>1027.4758023602403</v>
      </c>
      <c r="J42" s="66"/>
      <c r="K42" s="66">
        <f t="shared" si="1"/>
        <v>27.475802360240323</v>
      </c>
      <c r="L42" s="66"/>
      <c r="M42" s="67">
        <f t="shared" si="2"/>
        <v>41.5</v>
      </c>
      <c r="N42" s="67"/>
      <c r="O42" s="65">
        <f t="shared" si="3"/>
        <v>0.06897580236024033</v>
      </c>
      <c r="P42" s="65"/>
      <c r="Q42" s="64">
        <v>-0.0244</v>
      </c>
      <c r="R42" s="65"/>
      <c r="S42" s="69">
        <f t="shared" si="4"/>
        <v>-0.09337580236024033</v>
      </c>
      <c r="T42" s="69">
        <f t="shared" si="6"/>
        <v>-0.0644</v>
      </c>
    </row>
    <row r="43" spans="2:20" ht="15">
      <c r="B43" s="49">
        <f t="shared" si="5"/>
        <v>33</v>
      </c>
      <c r="C43" s="48"/>
      <c r="D43" s="50">
        <v>1963</v>
      </c>
      <c r="E43" s="50"/>
      <c r="F43" s="116">
        <v>0.0417</v>
      </c>
      <c r="G43" s="116">
        <v>0.0389</v>
      </c>
      <c r="H43" s="65"/>
      <c r="I43" s="66">
        <f t="shared" si="0"/>
        <v>970.3527040818296</v>
      </c>
      <c r="J43" s="66"/>
      <c r="K43" s="66">
        <f t="shared" si="1"/>
        <v>-29.647295918170357</v>
      </c>
      <c r="L43" s="66"/>
      <c r="M43" s="67">
        <f t="shared" si="2"/>
        <v>39.5</v>
      </c>
      <c r="N43" s="67"/>
      <c r="O43" s="65">
        <f t="shared" si="3"/>
        <v>0.009852704081829644</v>
      </c>
      <c r="P43" s="65"/>
      <c r="Q43" s="64">
        <v>0.1236</v>
      </c>
      <c r="R43" s="65"/>
      <c r="S43" s="69">
        <f t="shared" si="4"/>
        <v>0.11374729591817036</v>
      </c>
      <c r="T43" s="69">
        <f t="shared" si="6"/>
        <v>0.0847</v>
      </c>
    </row>
    <row r="44" spans="2:20" ht="15">
      <c r="B44" s="49">
        <f t="shared" si="5"/>
        <v>34</v>
      </c>
      <c r="C44" s="48"/>
      <c r="D44" s="50">
        <v>1964</v>
      </c>
      <c r="E44" s="50"/>
      <c r="F44" s="116">
        <v>0.0423</v>
      </c>
      <c r="G44" s="116">
        <v>0.0415</v>
      </c>
      <c r="H44" s="65"/>
      <c r="I44" s="66">
        <f t="shared" si="0"/>
        <v>991.956463109689</v>
      </c>
      <c r="J44" s="66"/>
      <c r="K44" s="66">
        <f t="shared" si="1"/>
        <v>-8.043536890310975</v>
      </c>
      <c r="L44" s="66"/>
      <c r="M44" s="67">
        <f t="shared" si="2"/>
        <v>41.7</v>
      </c>
      <c r="N44" s="67"/>
      <c r="O44" s="65">
        <f t="shared" si="3"/>
        <v>0.033656463109689026</v>
      </c>
      <c r="P44" s="65"/>
      <c r="Q44" s="64">
        <v>0.1591</v>
      </c>
      <c r="R44" s="65"/>
      <c r="S44" s="69">
        <f t="shared" si="4"/>
        <v>0.12544353689031096</v>
      </c>
      <c r="T44" s="69">
        <f t="shared" si="6"/>
        <v>0.11759999999999998</v>
      </c>
    </row>
    <row r="45" spans="2:20" ht="15">
      <c r="B45" s="49">
        <f t="shared" si="5"/>
        <v>35</v>
      </c>
      <c r="C45" s="48"/>
      <c r="D45" s="50">
        <v>1965</v>
      </c>
      <c r="E45" s="50"/>
      <c r="F45" s="116">
        <v>0.045</v>
      </c>
      <c r="G45" s="116">
        <v>0.042</v>
      </c>
      <c r="H45" s="65"/>
      <c r="I45" s="66">
        <f t="shared" si="0"/>
        <v>964.6387450222414</v>
      </c>
      <c r="J45" s="66"/>
      <c r="K45" s="66">
        <f t="shared" si="1"/>
        <v>-35.36125497775856</v>
      </c>
      <c r="L45" s="66"/>
      <c r="M45" s="67">
        <f t="shared" si="2"/>
        <v>42.3</v>
      </c>
      <c r="N45" s="67"/>
      <c r="O45" s="65">
        <f t="shared" si="3"/>
        <v>0.006938745022241434</v>
      </c>
      <c r="P45" s="65"/>
      <c r="Q45" s="64">
        <v>0.0467</v>
      </c>
      <c r="R45" s="65"/>
      <c r="S45" s="69">
        <f t="shared" si="4"/>
        <v>0.039761254977758564</v>
      </c>
      <c r="T45" s="69">
        <f t="shared" si="6"/>
        <v>0.004699999999999996</v>
      </c>
    </row>
    <row r="46" spans="2:20" ht="15">
      <c r="B46" s="49">
        <f t="shared" si="5"/>
        <v>36</v>
      </c>
      <c r="C46" s="48"/>
      <c r="D46" s="50">
        <v>1966</v>
      </c>
      <c r="E46" s="50"/>
      <c r="F46" s="116">
        <v>0.0455</v>
      </c>
      <c r="G46" s="116">
        <v>0.0449</v>
      </c>
      <c r="H46" s="65"/>
      <c r="I46" s="66">
        <f t="shared" si="0"/>
        <v>993.4796672072898</v>
      </c>
      <c r="J46" s="66"/>
      <c r="K46" s="66">
        <f t="shared" si="1"/>
        <v>-6.520332792710178</v>
      </c>
      <c r="L46" s="66"/>
      <c r="M46" s="67">
        <f t="shared" si="2"/>
        <v>45</v>
      </c>
      <c r="N46" s="67"/>
      <c r="O46" s="65">
        <f t="shared" si="3"/>
        <v>0.03847966720728982</v>
      </c>
      <c r="P46" s="65"/>
      <c r="Q46" s="64">
        <v>-0.0448</v>
      </c>
      <c r="R46" s="65"/>
      <c r="S46" s="69">
        <f t="shared" si="4"/>
        <v>-0.08327966720728983</v>
      </c>
      <c r="T46" s="69">
        <f t="shared" si="6"/>
        <v>-0.0897</v>
      </c>
    </row>
    <row r="47" spans="2:20" ht="15">
      <c r="B47" s="49">
        <f t="shared" si="5"/>
        <v>37</v>
      </c>
      <c r="C47" s="48"/>
      <c r="D47" s="50">
        <v>1967</v>
      </c>
      <c r="E47" s="50"/>
      <c r="F47" s="116">
        <v>0.0556</v>
      </c>
      <c r="G47" s="116">
        <v>0.0459</v>
      </c>
      <c r="H47" s="65"/>
      <c r="I47" s="66">
        <f t="shared" si="0"/>
        <v>879.0052737737292</v>
      </c>
      <c r="J47" s="66"/>
      <c r="K47" s="66">
        <f t="shared" si="1"/>
        <v>-120.99472622627081</v>
      </c>
      <c r="L47" s="66"/>
      <c r="M47" s="67">
        <f t="shared" si="2"/>
        <v>45.5</v>
      </c>
      <c r="N47" s="67"/>
      <c r="O47" s="65">
        <f t="shared" si="3"/>
        <v>-0.07549472622627082</v>
      </c>
      <c r="P47" s="65"/>
      <c r="Q47" s="64">
        <v>-0.0063</v>
      </c>
      <c r="R47" s="65"/>
      <c r="S47" s="69">
        <f t="shared" si="4"/>
        <v>0.06919472622627082</v>
      </c>
      <c r="T47" s="69">
        <f t="shared" si="6"/>
        <v>-0.0522</v>
      </c>
    </row>
    <row r="48" spans="2:20" ht="15">
      <c r="B48" s="49">
        <f t="shared" si="5"/>
        <v>38</v>
      </c>
      <c r="C48" s="48"/>
      <c r="D48" s="50">
        <v>1968</v>
      </c>
      <c r="E48" s="50"/>
      <c r="F48" s="116">
        <v>0.0598</v>
      </c>
      <c r="G48" s="116">
        <v>0.055</v>
      </c>
      <c r="H48" s="65"/>
      <c r="I48" s="66">
        <f t="shared" si="0"/>
        <v>951.3804155009877</v>
      </c>
      <c r="J48" s="66"/>
      <c r="K48" s="66">
        <f t="shared" si="1"/>
        <v>-48.61958449901226</v>
      </c>
      <c r="L48" s="66"/>
      <c r="M48" s="67">
        <f t="shared" si="2"/>
        <v>55.599999999999994</v>
      </c>
      <c r="N48" s="67"/>
      <c r="O48" s="65">
        <f t="shared" si="3"/>
        <v>0.006980415500987734</v>
      </c>
      <c r="P48" s="65"/>
      <c r="Q48" s="64">
        <v>0.1032</v>
      </c>
      <c r="R48" s="65"/>
      <c r="S48" s="69">
        <f t="shared" si="4"/>
        <v>0.09621958449901227</v>
      </c>
      <c r="T48" s="69">
        <f t="shared" si="6"/>
        <v>0.0482</v>
      </c>
    </row>
    <row r="49" spans="2:20" ht="15">
      <c r="B49" s="49">
        <f t="shared" si="5"/>
        <v>39</v>
      </c>
      <c r="C49" s="48"/>
      <c r="D49" s="50">
        <v>1969</v>
      </c>
      <c r="E49" s="50"/>
      <c r="F49" s="116">
        <v>0.0687</v>
      </c>
      <c r="G49" s="116">
        <v>0.0596</v>
      </c>
      <c r="H49" s="65"/>
      <c r="I49" s="66">
        <f t="shared" si="0"/>
        <v>904.0043269848788</v>
      </c>
      <c r="J49" s="66"/>
      <c r="K49" s="66">
        <f t="shared" si="1"/>
        <v>-95.99567301512116</v>
      </c>
      <c r="L49" s="66"/>
      <c r="M49" s="67">
        <f t="shared" si="2"/>
        <v>59.8</v>
      </c>
      <c r="N49" s="67"/>
      <c r="O49" s="65">
        <f t="shared" si="3"/>
        <v>-0.03619567301512116</v>
      </c>
      <c r="P49" s="65"/>
      <c r="Q49" s="64">
        <v>-0.1542</v>
      </c>
      <c r="R49" s="65"/>
      <c r="S49" s="69">
        <f t="shared" si="4"/>
        <v>-0.11800432698487884</v>
      </c>
      <c r="T49" s="69">
        <f t="shared" si="6"/>
        <v>-0.2138</v>
      </c>
    </row>
    <row r="50" spans="2:20" ht="15">
      <c r="B50" s="49">
        <f t="shared" si="5"/>
        <v>40</v>
      </c>
      <c r="C50" s="48"/>
      <c r="D50" s="50">
        <v>1970</v>
      </c>
      <c r="E50" s="50"/>
      <c r="F50" s="116">
        <v>0.0648</v>
      </c>
      <c r="G50" s="116">
        <v>0.0674</v>
      </c>
      <c r="H50" s="65"/>
      <c r="I50" s="66">
        <f t="shared" si="0"/>
        <v>1043.3751057267143</v>
      </c>
      <c r="J50" s="66"/>
      <c r="K50" s="66">
        <f t="shared" si="1"/>
        <v>43.37510572671431</v>
      </c>
      <c r="L50" s="66"/>
      <c r="M50" s="67">
        <f t="shared" si="2"/>
        <v>68.7</v>
      </c>
      <c r="N50" s="67"/>
      <c r="O50" s="65">
        <f t="shared" si="3"/>
        <v>0.11207510572671431</v>
      </c>
      <c r="P50" s="65"/>
      <c r="Q50" s="64">
        <v>0.1656</v>
      </c>
      <c r="R50" s="65"/>
      <c r="S50" s="69">
        <f t="shared" si="4"/>
        <v>0.05352489427328569</v>
      </c>
      <c r="T50" s="69">
        <f t="shared" si="6"/>
        <v>0.0982</v>
      </c>
    </row>
    <row r="51" spans="2:20" ht="15">
      <c r="B51" s="49">
        <f t="shared" si="5"/>
        <v>41</v>
      </c>
      <c r="C51" s="48"/>
      <c r="D51" s="50">
        <v>1971</v>
      </c>
      <c r="E51" s="50"/>
      <c r="F51" s="116">
        <v>0.0597</v>
      </c>
      <c r="G51" s="116">
        <v>0.0632</v>
      </c>
      <c r="H51" s="65"/>
      <c r="I51" s="66">
        <f t="shared" si="0"/>
        <v>1059.0858534353497</v>
      </c>
      <c r="J51" s="66"/>
      <c r="K51" s="66">
        <f t="shared" si="1"/>
        <v>59.08585343534969</v>
      </c>
      <c r="L51" s="66"/>
      <c r="M51" s="67">
        <f t="shared" si="2"/>
        <v>64.8</v>
      </c>
      <c r="N51" s="67"/>
      <c r="O51" s="65">
        <f t="shared" si="3"/>
        <v>0.12388585343534969</v>
      </c>
      <c r="P51" s="65"/>
      <c r="Q51" s="64">
        <v>0.0241</v>
      </c>
      <c r="R51" s="65"/>
      <c r="S51" s="69">
        <f t="shared" si="4"/>
        <v>-0.0997858534353497</v>
      </c>
      <c r="T51" s="69">
        <f t="shared" si="6"/>
        <v>-0.03910000000000001</v>
      </c>
    </row>
    <row r="52" spans="2:20" ht="15">
      <c r="B52" s="49">
        <f t="shared" si="5"/>
        <v>42</v>
      </c>
      <c r="C52" s="48"/>
      <c r="D52" s="50">
        <v>1972</v>
      </c>
      <c r="E52" s="50"/>
      <c r="F52" s="116">
        <v>0.0599</v>
      </c>
      <c r="G52" s="116">
        <v>0.0587</v>
      </c>
      <c r="H52" s="65"/>
      <c r="I52" s="66">
        <f t="shared" si="0"/>
        <v>997.6866533874608</v>
      </c>
      <c r="J52" s="66"/>
      <c r="K52" s="66">
        <f t="shared" si="1"/>
        <v>-2.313346612539249</v>
      </c>
      <c r="L52" s="66"/>
      <c r="M52" s="67">
        <f t="shared" si="2"/>
        <v>59.7</v>
      </c>
      <c r="N52" s="67"/>
      <c r="O52" s="65">
        <f t="shared" si="3"/>
        <v>0.057386653387460754</v>
      </c>
      <c r="P52" s="65"/>
      <c r="Q52" s="64">
        <v>0.0815</v>
      </c>
      <c r="R52" s="65"/>
      <c r="S52" s="69">
        <f t="shared" si="4"/>
        <v>0.02411334661253925</v>
      </c>
      <c r="T52" s="69">
        <f t="shared" si="6"/>
        <v>0.0228</v>
      </c>
    </row>
    <row r="53" spans="2:20" ht="15">
      <c r="B53" s="49">
        <f t="shared" si="5"/>
        <v>43</v>
      </c>
      <c r="C53" s="48"/>
      <c r="D53" s="50">
        <v>1973</v>
      </c>
      <c r="E53" s="50"/>
      <c r="F53" s="116">
        <v>0.0726</v>
      </c>
      <c r="G53" s="116">
        <v>0.0651</v>
      </c>
      <c r="H53" s="65"/>
      <c r="I53" s="66">
        <f t="shared" si="0"/>
        <v>867.0880119323884</v>
      </c>
      <c r="J53" s="66"/>
      <c r="K53" s="66">
        <f t="shared" si="1"/>
        <v>-132.91198806761156</v>
      </c>
      <c r="L53" s="66"/>
      <c r="M53" s="67">
        <f t="shared" si="2"/>
        <v>59.9</v>
      </c>
      <c r="N53" s="67"/>
      <c r="O53" s="65">
        <f t="shared" si="3"/>
        <v>-0.07301198806761156</v>
      </c>
      <c r="P53" s="65"/>
      <c r="Q53" s="64">
        <v>-0.1807</v>
      </c>
      <c r="R53" s="65"/>
      <c r="S53" s="69">
        <f t="shared" si="4"/>
        <v>-0.10768801193238844</v>
      </c>
      <c r="T53" s="69">
        <f t="shared" si="6"/>
        <v>-0.24580000000000002</v>
      </c>
    </row>
    <row r="54" spans="2:20" ht="15">
      <c r="B54" s="49">
        <f t="shared" si="5"/>
        <v>44</v>
      </c>
      <c r="C54" s="48"/>
      <c r="D54" s="50">
        <v>1974</v>
      </c>
      <c r="E54" s="50"/>
      <c r="F54" s="116">
        <v>0.076</v>
      </c>
      <c r="G54" s="116">
        <v>0.0727</v>
      </c>
      <c r="H54" s="65"/>
      <c r="I54" s="66">
        <f t="shared" si="0"/>
        <v>965.3271707828238</v>
      </c>
      <c r="J54" s="66"/>
      <c r="K54" s="66">
        <f t="shared" si="1"/>
        <v>-34.67282921717617</v>
      </c>
      <c r="L54" s="66"/>
      <c r="M54" s="67">
        <f t="shared" si="2"/>
        <v>72.6</v>
      </c>
      <c r="N54" s="67"/>
      <c r="O54" s="65">
        <f t="shared" si="3"/>
        <v>0.03792717078282382</v>
      </c>
      <c r="P54" s="65"/>
      <c r="Q54" s="64">
        <v>-0.2155</v>
      </c>
      <c r="R54" s="65"/>
      <c r="S54" s="69">
        <f t="shared" si="4"/>
        <v>-0.25342717078282384</v>
      </c>
      <c r="T54" s="69">
        <f t="shared" si="6"/>
        <v>-0.2882</v>
      </c>
    </row>
    <row r="55" spans="2:20" ht="15">
      <c r="B55" s="49">
        <f t="shared" si="5"/>
        <v>45</v>
      </c>
      <c r="C55" s="48"/>
      <c r="D55" s="50">
        <v>1975</v>
      </c>
      <c r="E55" s="50"/>
      <c r="F55" s="116">
        <v>0.0805</v>
      </c>
      <c r="G55" s="116">
        <v>0.0799</v>
      </c>
      <c r="H55" s="65"/>
      <c r="I55" s="66">
        <f t="shared" si="0"/>
        <v>955.6314591025625</v>
      </c>
      <c r="J55" s="66"/>
      <c r="K55" s="66">
        <f t="shared" si="1"/>
        <v>-44.36854089743747</v>
      </c>
      <c r="L55" s="66"/>
      <c r="M55" s="67">
        <f t="shared" si="2"/>
        <v>76</v>
      </c>
      <c r="N55" s="67"/>
      <c r="O55" s="65">
        <f t="shared" si="3"/>
        <v>0.03163145910256253</v>
      </c>
      <c r="P55" s="65"/>
      <c r="Q55" s="64">
        <v>0.4449</v>
      </c>
      <c r="R55" s="65"/>
      <c r="S55" s="69">
        <f t="shared" si="4"/>
        <v>0.4132685408974375</v>
      </c>
      <c r="T55" s="69">
        <f t="shared" si="6"/>
        <v>0.365</v>
      </c>
    </row>
    <row r="56" spans="2:20" ht="15">
      <c r="B56" s="49">
        <f t="shared" si="5"/>
        <v>46</v>
      </c>
      <c r="C56" s="48"/>
      <c r="D56" s="50">
        <v>1976</v>
      </c>
      <c r="E56" s="50"/>
      <c r="F56" s="116">
        <v>0.0721</v>
      </c>
      <c r="G56" s="116">
        <v>0.0489</v>
      </c>
      <c r="H56" s="65"/>
      <c r="I56" s="66">
        <f t="shared" si="0"/>
        <v>1088.2485461711258</v>
      </c>
      <c r="J56" s="66"/>
      <c r="K56" s="66">
        <f t="shared" si="1"/>
        <v>88.24854617112578</v>
      </c>
      <c r="L56" s="66"/>
      <c r="M56" s="67">
        <f t="shared" si="2"/>
        <v>80.5</v>
      </c>
      <c r="N56" s="67"/>
      <c r="O56" s="65">
        <f t="shared" si="3"/>
        <v>0.16874854617112578</v>
      </c>
      <c r="P56" s="65"/>
      <c r="Q56" s="64">
        <v>0.3181</v>
      </c>
      <c r="R56" s="65"/>
      <c r="S56" s="69">
        <f t="shared" si="4"/>
        <v>0.14935145382887421</v>
      </c>
      <c r="T56" s="69">
        <f t="shared" si="6"/>
        <v>0.2692</v>
      </c>
    </row>
    <row r="57" spans="2:20" ht="15">
      <c r="B57" s="49">
        <f t="shared" si="5"/>
        <v>47</v>
      </c>
      <c r="C57" s="48"/>
      <c r="D57" s="50">
        <v>1977</v>
      </c>
      <c r="E57" s="50"/>
      <c r="F57" s="116">
        <v>0.0803</v>
      </c>
      <c r="G57" s="116">
        <v>0.0714</v>
      </c>
      <c r="H57" s="65"/>
      <c r="I57" s="66">
        <f t="shared" si="0"/>
        <v>919.0304553938088</v>
      </c>
      <c r="J57" s="66"/>
      <c r="K57" s="66">
        <f t="shared" si="1"/>
        <v>-80.96954460619122</v>
      </c>
      <c r="L57" s="66"/>
      <c r="M57" s="67">
        <f t="shared" si="2"/>
        <v>72.1</v>
      </c>
      <c r="N57" s="67"/>
      <c r="O57" s="65">
        <f t="shared" si="3"/>
        <v>-0.00886954460619123</v>
      </c>
      <c r="P57" s="65"/>
      <c r="Q57" s="64">
        <v>0.0864</v>
      </c>
      <c r="R57" s="65"/>
      <c r="S57" s="69">
        <f t="shared" si="4"/>
        <v>0.09526954460619123</v>
      </c>
      <c r="T57" s="69">
        <f t="shared" si="6"/>
        <v>0.015</v>
      </c>
    </row>
    <row r="58" spans="2:20" ht="15">
      <c r="B58" s="49">
        <f t="shared" si="5"/>
        <v>48</v>
      </c>
      <c r="C58" s="48"/>
      <c r="D58" s="50">
        <v>1978</v>
      </c>
      <c r="E58" s="50"/>
      <c r="F58" s="116">
        <v>0.0898</v>
      </c>
      <c r="G58" s="116">
        <v>0.079</v>
      </c>
      <c r="H58" s="65"/>
      <c r="I58" s="66">
        <f t="shared" si="0"/>
        <v>912.4675600683909</v>
      </c>
      <c r="J58" s="66"/>
      <c r="K58" s="66">
        <f t="shared" si="1"/>
        <v>-87.53243993160913</v>
      </c>
      <c r="L58" s="66"/>
      <c r="M58" s="67">
        <f t="shared" si="2"/>
        <v>80.3</v>
      </c>
      <c r="N58" s="67"/>
      <c r="O58" s="65">
        <f t="shared" si="3"/>
        <v>-0.00723243993160913</v>
      </c>
      <c r="P58" s="65"/>
      <c r="Q58" s="64">
        <v>-0.0371</v>
      </c>
      <c r="R58" s="65"/>
      <c r="S58" s="69">
        <f t="shared" si="4"/>
        <v>-0.02986756006839087</v>
      </c>
      <c r="T58" s="69">
        <f t="shared" si="6"/>
        <v>-0.11610000000000001</v>
      </c>
    </row>
    <row r="59" spans="2:20" ht="15">
      <c r="B59" s="49">
        <f t="shared" si="5"/>
        <v>49</v>
      </c>
      <c r="C59" s="48"/>
      <c r="D59" s="50">
        <v>1979</v>
      </c>
      <c r="E59" s="50"/>
      <c r="F59" s="116">
        <v>0.1012</v>
      </c>
      <c r="G59" s="116">
        <v>0.0886</v>
      </c>
      <c r="H59" s="65"/>
      <c r="I59" s="66">
        <f t="shared" si="0"/>
        <v>902.9914808874857</v>
      </c>
      <c r="J59" s="66"/>
      <c r="K59" s="66">
        <f t="shared" si="1"/>
        <v>-97.00851911251425</v>
      </c>
      <c r="L59" s="66"/>
      <c r="M59" s="67">
        <f t="shared" si="2"/>
        <v>89.80000000000001</v>
      </c>
      <c r="N59" s="67"/>
      <c r="O59" s="65">
        <f t="shared" si="3"/>
        <v>-0.0072085191125142445</v>
      </c>
      <c r="P59" s="65"/>
      <c r="Q59" s="64">
        <v>0.1358</v>
      </c>
      <c r="R59" s="65"/>
      <c r="S59" s="69">
        <f t="shared" si="4"/>
        <v>0.14300851911251425</v>
      </c>
      <c r="T59" s="69">
        <f t="shared" si="6"/>
        <v>0.047200000000000006</v>
      </c>
    </row>
    <row r="60" spans="2:20" ht="15">
      <c r="B60" s="49">
        <f>B59+1</f>
        <v>50</v>
      </c>
      <c r="C60" s="48"/>
      <c r="D60" s="50">
        <v>1980</v>
      </c>
      <c r="E60" s="50"/>
      <c r="F60" s="116">
        <v>0.1199</v>
      </c>
      <c r="G60" s="116">
        <v>0.0997</v>
      </c>
      <c r="H60" s="65"/>
      <c r="I60" s="66">
        <f>PV(F60/2,40,-(1000*F59/2))+1000/((1+F60/2)^40)</f>
        <v>859.2284280371299</v>
      </c>
      <c r="J60" s="66"/>
      <c r="K60" s="66">
        <f t="shared" si="1"/>
        <v>-140.7715719628701</v>
      </c>
      <c r="L60" s="66"/>
      <c r="M60" s="67">
        <f>$I$11*F59</f>
        <v>101.2</v>
      </c>
      <c r="N60" s="67"/>
      <c r="O60" s="65">
        <f t="shared" si="3"/>
        <v>-0.0395715719628701</v>
      </c>
      <c r="P60" s="65"/>
      <c r="Q60" s="64">
        <v>0.1508</v>
      </c>
      <c r="R60" s="65"/>
      <c r="S60" s="69">
        <f t="shared" si="4"/>
        <v>0.19037157196287008</v>
      </c>
      <c r="T60" s="69">
        <f t="shared" si="6"/>
        <v>0.05109999999999999</v>
      </c>
    </row>
    <row r="61" spans="2:20" ht="15">
      <c r="B61" s="49">
        <f aca="true" t="shared" si="7" ref="B61:B68">B60+1</f>
        <v>51</v>
      </c>
      <c r="C61" s="48"/>
      <c r="D61" s="50">
        <v>1981</v>
      </c>
      <c r="E61" s="50"/>
      <c r="F61" s="116">
        <v>0.1334</v>
      </c>
      <c r="G61" s="116">
        <v>0.1155</v>
      </c>
      <c r="H61" s="65"/>
      <c r="I61" s="66">
        <f aca="true" t="shared" si="8" ref="I61:I68">PV(F61/2,40,-(1000*F60/2))+1000/((1+F61/2)^40)</f>
        <v>906.4475124553435</v>
      </c>
      <c r="J61" s="66"/>
      <c r="K61" s="66">
        <f t="shared" si="1"/>
        <v>-93.55248754465651</v>
      </c>
      <c r="L61" s="66"/>
      <c r="M61" s="67">
        <f aca="true" t="shared" si="9" ref="M61:M68">$I$11*F60</f>
        <v>119.9</v>
      </c>
      <c r="N61" s="67"/>
      <c r="O61" s="65">
        <f t="shared" si="3"/>
        <v>0.02634751245534349</v>
      </c>
      <c r="P61" s="65"/>
      <c r="Q61" s="64">
        <v>0.1174</v>
      </c>
      <c r="R61" s="65"/>
      <c r="S61" s="69">
        <f t="shared" si="4"/>
        <v>0.09105248754465652</v>
      </c>
      <c r="T61" s="69">
        <f t="shared" si="6"/>
        <v>0.001899999999999999</v>
      </c>
    </row>
    <row r="62" spans="2:20" ht="15">
      <c r="B62" s="49">
        <f t="shared" si="7"/>
        <v>52</v>
      </c>
      <c r="C62" s="48"/>
      <c r="D62" s="50">
        <v>1982</v>
      </c>
      <c r="E62" s="50"/>
      <c r="F62" s="116">
        <v>0.1095</v>
      </c>
      <c r="G62" s="116">
        <v>0.135</v>
      </c>
      <c r="H62" s="65"/>
      <c r="I62" s="66">
        <f t="shared" si="8"/>
        <v>1192.382566831797</v>
      </c>
      <c r="J62" s="66"/>
      <c r="K62" s="66">
        <f t="shared" si="1"/>
        <v>192.38256683179702</v>
      </c>
      <c r="L62" s="66"/>
      <c r="M62" s="67">
        <f t="shared" si="9"/>
        <v>133.39999999999998</v>
      </c>
      <c r="N62" s="67"/>
      <c r="O62" s="65">
        <f t="shared" si="3"/>
        <v>0.325782566831797</v>
      </c>
      <c r="P62" s="65"/>
      <c r="Q62" s="64">
        <v>0.2652</v>
      </c>
      <c r="R62" s="65"/>
      <c r="S62" s="69">
        <f t="shared" si="4"/>
        <v>-0.060582566831797025</v>
      </c>
      <c r="T62" s="69">
        <f t="shared" si="6"/>
        <v>0.13019999999999998</v>
      </c>
    </row>
    <row r="63" spans="2:20" ht="15">
      <c r="B63" s="49">
        <f t="shared" si="7"/>
        <v>53</v>
      </c>
      <c r="C63" s="48"/>
      <c r="D63" s="50">
        <v>1983</v>
      </c>
      <c r="E63" s="50"/>
      <c r="F63" s="116">
        <v>0.1197</v>
      </c>
      <c r="G63" s="116">
        <v>0.1038</v>
      </c>
      <c r="H63" s="65"/>
      <c r="I63" s="66">
        <f t="shared" si="8"/>
        <v>923.1185951218205</v>
      </c>
      <c r="J63" s="66"/>
      <c r="K63" s="66">
        <f t="shared" si="1"/>
        <v>-76.88140487817952</v>
      </c>
      <c r="L63" s="66"/>
      <c r="M63" s="67">
        <f t="shared" si="9"/>
        <v>109.5</v>
      </c>
      <c r="N63" s="67"/>
      <c r="O63" s="65">
        <f t="shared" si="3"/>
        <v>0.03261859512182047</v>
      </c>
      <c r="P63" s="65"/>
      <c r="Q63" s="64">
        <v>0.2001</v>
      </c>
      <c r="R63" s="65"/>
      <c r="S63" s="69">
        <f t="shared" si="4"/>
        <v>0.16748140487817953</v>
      </c>
      <c r="T63" s="69">
        <f t="shared" si="6"/>
        <v>0.0963</v>
      </c>
    </row>
    <row r="64" spans="2:20" ht="15">
      <c r="B64" s="49">
        <f t="shared" si="7"/>
        <v>54</v>
      </c>
      <c r="C64" s="48"/>
      <c r="D64" s="50">
        <v>1984</v>
      </c>
      <c r="E64" s="50"/>
      <c r="F64" s="116">
        <v>0.117</v>
      </c>
      <c r="G64" s="116">
        <v>0.1174</v>
      </c>
      <c r="H64" s="65"/>
      <c r="I64" s="66">
        <f t="shared" si="8"/>
        <v>1020.7025803479655</v>
      </c>
      <c r="J64" s="66"/>
      <c r="K64" s="66">
        <f t="shared" si="1"/>
        <v>20.702580347965522</v>
      </c>
      <c r="L64" s="66"/>
      <c r="M64" s="67">
        <f t="shared" si="9"/>
        <v>119.7</v>
      </c>
      <c r="N64" s="67"/>
      <c r="O64" s="65">
        <f t="shared" si="3"/>
        <v>0.14040258034796552</v>
      </c>
      <c r="P64" s="65"/>
      <c r="Q64" s="64">
        <v>0.2604</v>
      </c>
      <c r="R64" s="65"/>
      <c r="S64" s="69">
        <f t="shared" si="4"/>
        <v>0.1199974196520345</v>
      </c>
      <c r="T64" s="69">
        <f t="shared" si="6"/>
        <v>0.14300000000000002</v>
      </c>
    </row>
    <row r="65" spans="2:20" ht="15">
      <c r="B65" s="49">
        <f t="shared" si="7"/>
        <v>55</v>
      </c>
      <c r="C65" s="48"/>
      <c r="D65" s="50">
        <v>1985</v>
      </c>
      <c r="E65" s="50"/>
      <c r="F65" s="116">
        <v>0.0956</v>
      </c>
      <c r="G65" s="116">
        <v>0.1125</v>
      </c>
      <c r="H65" s="65"/>
      <c r="I65" s="66">
        <f t="shared" si="8"/>
        <v>1189.2697603351533</v>
      </c>
      <c r="J65" s="66"/>
      <c r="K65" s="66">
        <f t="shared" si="1"/>
        <v>189.26976033515325</v>
      </c>
      <c r="L65" s="66"/>
      <c r="M65" s="67">
        <f t="shared" si="9"/>
        <v>117</v>
      </c>
      <c r="N65" s="67"/>
      <c r="O65" s="65">
        <f t="shared" si="3"/>
        <v>0.30626976033515324</v>
      </c>
      <c r="P65" s="65"/>
      <c r="Q65" s="64">
        <v>0.3305</v>
      </c>
      <c r="R65" s="65"/>
      <c r="S65" s="69">
        <f t="shared" si="4"/>
        <v>0.024230239664846775</v>
      </c>
      <c r="T65" s="69">
        <f t="shared" si="6"/>
        <v>0.21800000000000003</v>
      </c>
    </row>
    <row r="66" spans="2:20" ht="15">
      <c r="B66" s="49">
        <f t="shared" si="7"/>
        <v>56</v>
      </c>
      <c r="C66" s="48"/>
      <c r="D66" s="50">
        <v>1986</v>
      </c>
      <c r="E66" s="50"/>
      <c r="F66" s="116">
        <v>0.0789</v>
      </c>
      <c r="G66" s="116">
        <v>0.0898</v>
      </c>
      <c r="H66" s="65"/>
      <c r="I66" s="66">
        <f t="shared" si="8"/>
        <v>1166.631016152259</v>
      </c>
      <c r="J66" s="66"/>
      <c r="K66" s="66">
        <f t="shared" si="1"/>
        <v>166.631016152259</v>
      </c>
      <c r="L66" s="66"/>
      <c r="M66" s="67">
        <f t="shared" si="9"/>
        <v>95.60000000000001</v>
      </c>
      <c r="N66" s="67"/>
      <c r="O66" s="65">
        <f t="shared" si="3"/>
        <v>0.262231016152259</v>
      </c>
      <c r="P66" s="65"/>
      <c r="Q66" s="64">
        <v>0.2853</v>
      </c>
      <c r="R66" s="65"/>
      <c r="S66" s="69">
        <f t="shared" si="4"/>
        <v>0.023068983847740976</v>
      </c>
      <c r="T66" s="69">
        <f t="shared" si="6"/>
        <v>0.1955</v>
      </c>
    </row>
    <row r="67" spans="2:20" ht="15">
      <c r="B67" s="49">
        <f t="shared" si="7"/>
        <v>57</v>
      </c>
      <c r="C67" s="48"/>
      <c r="D67" s="50">
        <v>1987</v>
      </c>
      <c r="E67" s="50"/>
      <c r="F67" s="116">
        <v>0.092</v>
      </c>
      <c r="G67" s="116">
        <v>0.0792</v>
      </c>
      <c r="H67" s="65"/>
      <c r="I67" s="66">
        <f t="shared" si="8"/>
        <v>881.170909162726</v>
      </c>
      <c r="J67" s="66"/>
      <c r="K67" s="66">
        <f t="shared" si="1"/>
        <v>-118.82909083727395</v>
      </c>
      <c r="L67" s="66"/>
      <c r="M67" s="67">
        <f t="shared" si="9"/>
        <v>78.89999999999999</v>
      </c>
      <c r="N67" s="67"/>
      <c r="O67" s="65">
        <f t="shared" si="3"/>
        <v>-0.03992909083727396</v>
      </c>
      <c r="P67" s="65"/>
      <c r="Q67" s="64">
        <v>-0.0292</v>
      </c>
      <c r="R67" s="65"/>
      <c r="S67" s="69">
        <f t="shared" si="4"/>
        <v>0.010729090837273959</v>
      </c>
      <c r="T67" s="69">
        <f t="shared" si="6"/>
        <v>-0.10840000000000001</v>
      </c>
    </row>
    <row r="68" spans="2:20" ht="15">
      <c r="B68" s="49">
        <f t="shared" si="7"/>
        <v>58</v>
      </c>
      <c r="C68" s="48"/>
      <c r="D68" s="50">
        <v>1988</v>
      </c>
      <c r="E68" s="50"/>
      <c r="F68" s="116">
        <v>0.0919</v>
      </c>
      <c r="G68" s="116">
        <v>0.0897</v>
      </c>
      <c r="H68" s="65"/>
      <c r="I68" s="66">
        <f t="shared" si="8"/>
        <v>1000.907734718758</v>
      </c>
      <c r="J68" s="66"/>
      <c r="K68" s="66">
        <f t="shared" si="1"/>
        <v>0.907734718757979</v>
      </c>
      <c r="L68" s="66"/>
      <c r="M68" s="67">
        <f t="shared" si="9"/>
        <v>92</v>
      </c>
      <c r="N68" s="67"/>
      <c r="O68" s="65">
        <f t="shared" si="3"/>
        <v>0.09290773471875798</v>
      </c>
      <c r="P68" s="65"/>
      <c r="Q68" s="64">
        <v>0.1827</v>
      </c>
      <c r="R68" s="65"/>
      <c r="S68" s="69">
        <f t="shared" si="4"/>
        <v>0.08979226528124203</v>
      </c>
      <c r="T68" s="69">
        <f t="shared" si="6"/>
        <v>0.093</v>
      </c>
    </row>
    <row r="69" spans="2:20" ht="15">
      <c r="B69" s="49">
        <f>B68+1</f>
        <v>59</v>
      </c>
      <c r="C69" s="48"/>
      <c r="D69" s="50">
        <v>1989</v>
      </c>
      <c r="E69" s="50"/>
      <c r="F69" s="116">
        <v>0.0816</v>
      </c>
      <c r="G69" s="116">
        <v>0.081</v>
      </c>
      <c r="H69" s="65"/>
      <c r="I69" s="66">
        <f>PV(F69/2,40,-(1000*F68/2))+1000/((1+F69/2)^40)</f>
        <v>1100.7304486622877</v>
      </c>
      <c r="J69" s="66"/>
      <c r="K69" s="66">
        <f t="shared" si="1"/>
        <v>100.7304486622877</v>
      </c>
      <c r="L69" s="66"/>
      <c r="M69" s="67">
        <f>$I$11*F68</f>
        <v>91.89999999999999</v>
      </c>
      <c r="N69" s="67"/>
      <c r="O69" s="65">
        <f t="shared" si="3"/>
        <v>0.19263044866228768</v>
      </c>
      <c r="P69" s="65"/>
      <c r="Q69" s="64">
        <v>0.478</v>
      </c>
      <c r="R69" s="65"/>
      <c r="S69" s="69">
        <f t="shared" si="4"/>
        <v>0.2853695513377123</v>
      </c>
      <c r="T69" s="69">
        <f t="shared" si="6"/>
        <v>0.39699999999999996</v>
      </c>
    </row>
    <row r="70" spans="2:20" ht="15">
      <c r="B70" s="49">
        <f>B69+1</f>
        <v>60</v>
      </c>
      <c r="C70" s="48"/>
      <c r="D70" s="50">
        <v>1990</v>
      </c>
      <c r="E70" s="50"/>
      <c r="F70" s="116">
        <v>0.0844</v>
      </c>
      <c r="G70" s="116">
        <v>0.0819</v>
      </c>
      <c r="H70" s="65"/>
      <c r="I70" s="66">
        <f aca="true" t="shared" si="10" ref="I70:I91">PV(F70/2,40,-(1000*F69/2))+1000/((1+F70/2)^40)</f>
        <v>973.174631481081</v>
      </c>
      <c r="J70" s="66"/>
      <c r="K70" s="66">
        <f t="shared" si="1"/>
        <v>-26.82536851891905</v>
      </c>
      <c r="L70" s="66"/>
      <c r="M70" s="67">
        <f aca="true" t="shared" si="11" ref="M70:M91">$I$11*F69</f>
        <v>81.60000000000001</v>
      </c>
      <c r="N70" s="67"/>
      <c r="O70" s="65">
        <f t="shared" si="3"/>
        <v>0.05477463148108096</v>
      </c>
      <c r="P70" s="65"/>
      <c r="Q70" s="64">
        <v>-0.0257</v>
      </c>
      <c r="R70" s="65"/>
      <c r="S70" s="69">
        <f t="shared" si="4"/>
        <v>-0.08047463148108096</v>
      </c>
      <c r="T70" s="69">
        <f t="shared" si="6"/>
        <v>-0.1076</v>
      </c>
    </row>
    <row r="71" spans="2:20" ht="15">
      <c r="B71" s="49">
        <f aca="true" t="shared" si="12" ref="B71:B91">B70+1</f>
        <v>61</v>
      </c>
      <c r="C71" s="48"/>
      <c r="D71" s="50">
        <v>1991</v>
      </c>
      <c r="E71" s="50"/>
      <c r="F71" s="116">
        <v>0.073</v>
      </c>
      <c r="G71" s="116">
        <v>0.0822</v>
      </c>
      <c r="H71" s="65"/>
      <c r="I71" s="66">
        <f t="shared" si="10"/>
        <v>1118.9415239779482</v>
      </c>
      <c r="J71" s="66"/>
      <c r="K71" s="66">
        <f t="shared" si="1"/>
        <v>118.94152397794824</v>
      </c>
      <c r="L71" s="66"/>
      <c r="M71" s="67">
        <f t="shared" si="11"/>
        <v>84.4</v>
      </c>
      <c r="N71" s="67"/>
      <c r="O71" s="65">
        <f t="shared" si="3"/>
        <v>0.20334152397794825</v>
      </c>
      <c r="P71" s="65"/>
      <c r="Q71" s="64">
        <v>0.1461</v>
      </c>
      <c r="R71" s="65"/>
      <c r="S71" s="69">
        <f t="shared" si="4"/>
        <v>-0.05724152397794824</v>
      </c>
      <c r="T71" s="69">
        <f t="shared" si="6"/>
        <v>0.06390000000000001</v>
      </c>
    </row>
    <row r="72" spans="2:20" ht="15">
      <c r="B72" s="49">
        <f t="shared" si="12"/>
        <v>62</v>
      </c>
      <c r="C72" s="48"/>
      <c r="D72" s="50">
        <v>1992</v>
      </c>
      <c r="E72" s="50"/>
      <c r="F72" s="116">
        <v>0.0726</v>
      </c>
      <c r="G72" s="116">
        <v>0.0726</v>
      </c>
      <c r="H72" s="65"/>
      <c r="I72" s="66">
        <f t="shared" si="10"/>
        <v>1004.1862043485862</v>
      </c>
      <c r="J72" s="66"/>
      <c r="K72" s="66">
        <f t="shared" si="1"/>
        <v>4.186204348586216</v>
      </c>
      <c r="L72" s="66"/>
      <c r="M72" s="67">
        <f t="shared" si="11"/>
        <v>73</v>
      </c>
      <c r="N72" s="67"/>
      <c r="O72" s="65">
        <f t="shared" si="3"/>
        <v>0.07718620434858621</v>
      </c>
      <c r="P72" s="65"/>
      <c r="Q72" s="64">
        <v>0.081</v>
      </c>
      <c r="R72" s="65"/>
      <c r="S72" s="69">
        <f t="shared" si="4"/>
        <v>0.0038137956514137927</v>
      </c>
      <c r="T72" s="69">
        <f t="shared" si="6"/>
        <v>0.008400000000000005</v>
      </c>
    </row>
    <row r="73" spans="2:20" ht="15">
      <c r="B73" s="49">
        <f t="shared" si="12"/>
        <v>63</v>
      </c>
      <c r="C73" s="48"/>
      <c r="D73" s="50">
        <v>1993</v>
      </c>
      <c r="E73" s="50"/>
      <c r="F73" s="116">
        <v>0.0654</v>
      </c>
      <c r="G73" s="116">
        <v>0.0717</v>
      </c>
      <c r="H73" s="65"/>
      <c r="I73" s="66">
        <f t="shared" si="10"/>
        <v>1079.697756546702</v>
      </c>
      <c r="J73" s="66"/>
      <c r="K73" s="66">
        <f t="shared" si="1"/>
        <v>79.69775654670207</v>
      </c>
      <c r="L73" s="66"/>
      <c r="M73" s="67">
        <f t="shared" si="11"/>
        <v>72.6</v>
      </c>
      <c r="N73" s="67"/>
      <c r="O73" s="65">
        <f t="shared" si="3"/>
        <v>0.15229775654670208</v>
      </c>
      <c r="P73" s="65"/>
      <c r="Q73" s="64">
        <v>0.1441</v>
      </c>
      <c r="R73" s="65"/>
      <c r="S73" s="69">
        <f t="shared" si="4"/>
        <v>-0.008197756546702073</v>
      </c>
      <c r="T73" s="69">
        <f t="shared" si="6"/>
        <v>0.0724</v>
      </c>
    </row>
    <row r="74" spans="2:20" ht="15">
      <c r="B74" s="49">
        <f t="shared" si="12"/>
        <v>64</v>
      </c>
      <c r="C74" s="48"/>
      <c r="D74" s="50">
        <v>1994</v>
      </c>
      <c r="E74" s="50"/>
      <c r="F74" s="116">
        <v>0.0799</v>
      </c>
      <c r="G74" s="116">
        <v>0.0659</v>
      </c>
      <c r="H74" s="65"/>
      <c r="I74" s="66">
        <f t="shared" si="10"/>
        <v>856.3955561408836</v>
      </c>
      <c r="J74" s="66"/>
      <c r="K74" s="66">
        <f t="shared" si="1"/>
        <v>-143.60444385911637</v>
      </c>
      <c r="L74" s="66"/>
      <c r="M74" s="67">
        <f t="shared" si="11"/>
        <v>65.4</v>
      </c>
      <c r="N74" s="67"/>
      <c r="O74" s="65">
        <f t="shared" si="3"/>
        <v>-0.07820444385911636</v>
      </c>
      <c r="P74" s="65"/>
      <c r="Q74" s="64">
        <v>-0.0794</v>
      </c>
      <c r="R74" s="65"/>
      <c r="S74" s="69">
        <f t="shared" si="4"/>
        <v>-0.0011955561408836385</v>
      </c>
      <c r="T74" s="69">
        <f t="shared" si="6"/>
        <v>-0.14529999999999998</v>
      </c>
    </row>
    <row r="75" spans="2:20" ht="15">
      <c r="B75" s="49">
        <f t="shared" si="12"/>
        <v>65</v>
      </c>
      <c r="C75" s="48"/>
      <c r="D75" s="50">
        <v>1995</v>
      </c>
      <c r="E75" s="50"/>
      <c r="F75" s="116">
        <v>0.0603</v>
      </c>
      <c r="G75" s="116">
        <v>0.076</v>
      </c>
      <c r="H75" s="65"/>
      <c r="I75" s="66">
        <f t="shared" si="10"/>
        <v>1225.9764957379582</v>
      </c>
      <c r="J75" s="66"/>
      <c r="K75" s="66">
        <f t="shared" si="1"/>
        <v>225.9764957379582</v>
      </c>
      <c r="L75" s="66"/>
      <c r="M75" s="67">
        <f t="shared" si="11"/>
        <v>79.9</v>
      </c>
      <c r="N75" s="67"/>
      <c r="O75" s="65">
        <f t="shared" si="3"/>
        <v>0.30587649573795817</v>
      </c>
      <c r="P75" s="65"/>
      <c r="Q75" s="64">
        <v>0.4215</v>
      </c>
      <c r="R75" s="65"/>
      <c r="S75" s="69">
        <f t="shared" si="4"/>
        <v>0.11562350426204182</v>
      </c>
      <c r="T75" s="69">
        <f t="shared" si="6"/>
        <v>0.3455</v>
      </c>
    </row>
    <row r="76" spans="2:20" ht="15">
      <c r="B76" s="49">
        <f t="shared" si="12"/>
        <v>66</v>
      </c>
      <c r="C76" s="48"/>
      <c r="D76" s="50">
        <v>1996</v>
      </c>
      <c r="E76" s="50"/>
      <c r="F76" s="116">
        <v>0.0673</v>
      </c>
      <c r="G76" s="116">
        <v>0.0618</v>
      </c>
      <c r="H76" s="65"/>
      <c r="I76" s="66">
        <f t="shared" si="10"/>
        <v>923.6666171700164</v>
      </c>
      <c r="J76" s="66"/>
      <c r="K76" s="66">
        <f aca="true" t="shared" si="13" ref="K76:K91">I76-$I$11</f>
        <v>-76.33338282998363</v>
      </c>
      <c r="L76" s="66"/>
      <c r="M76" s="67">
        <f t="shared" si="11"/>
        <v>60.3</v>
      </c>
      <c r="N76" s="67"/>
      <c r="O76" s="65">
        <f aca="true" t="shared" si="14" ref="O76:O91">K76/$I$11+M76/1000</f>
        <v>-0.01603338282998363</v>
      </c>
      <c r="P76" s="65"/>
      <c r="Q76" s="64">
        <v>0.0314</v>
      </c>
      <c r="R76" s="65"/>
      <c r="S76" s="69">
        <f aca="true" t="shared" si="15" ref="S76:S95">Q76-O76</f>
        <v>0.04743338282998363</v>
      </c>
      <c r="T76" s="69">
        <f t="shared" si="6"/>
        <v>-0.030400000000000003</v>
      </c>
    </row>
    <row r="77" spans="2:20" ht="15">
      <c r="B77" s="49">
        <f t="shared" si="12"/>
        <v>67</v>
      </c>
      <c r="C77" s="48"/>
      <c r="D77" s="50">
        <v>1997</v>
      </c>
      <c r="E77" s="50"/>
      <c r="F77" s="116">
        <v>0.0602</v>
      </c>
      <c r="G77" s="116">
        <v>0.0664</v>
      </c>
      <c r="H77" s="65"/>
      <c r="I77" s="66">
        <f t="shared" si="10"/>
        <v>1081.9249545741518</v>
      </c>
      <c r="J77" s="66"/>
      <c r="K77" s="66">
        <f t="shared" si="13"/>
        <v>81.9249545741518</v>
      </c>
      <c r="L77" s="66"/>
      <c r="M77" s="67">
        <f t="shared" si="11"/>
        <v>67.3</v>
      </c>
      <c r="N77" s="67"/>
      <c r="O77" s="65">
        <f t="shared" si="14"/>
        <v>0.1492249545741518</v>
      </c>
      <c r="P77" s="65"/>
      <c r="Q77" s="64">
        <v>0.2469</v>
      </c>
      <c r="R77" s="65"/>
      <c r="S77" s="69">
        <f t="shared" si="15"/>
        <v>0.0976750454258482</v>
      </c>
      <c r="T77" s="69">
        <f aca="true" t="shared" si="16" ref="T77:T95">Q77-G77</f>
        <v>0.1805</v>
      </c>
    </row>
    <row r="78" spans="2:20" ht="15">
      <c r="B78" s="49">
        <f t="shared" si="12"/>
        <v>68</v>
      </c>
      <c r="C78" s="48"/>
      <c r="D78" s="50">
        <v>1998</v>
      </c>
      <c r="E78" s="50"/>
      <c r="F78" s="116">
        <v>0.0542</v>
      </c>
      <c r="G78" s="116">
        <v>0.0583</v>
      </c>
      <c r="H78" s="65"/>
      <c r="I78" s="66">
        <f t="shared" si="10"/>
        <v>1072.7134249009587</v>
      </c>
      <c r="J78" s="66"/>
      <c r="K78" s="66">
        <f t="shared" si="13"/>
        <v>72.71342490095867</v>
      </c>
      <c r="L78" s="66"/>
      <c r="M78" s="67">
        <f t="shared" si="11"/>
        <v>60.199999999999996</v>
      </c>
      <c r="N78" s="67"/>
      <c r="O78" s="65">
        <f t="shared" si="14"/>
        <v>0.13291342490095867</v>
      </c>
      <c r="P78" s="65"/>
      <c r="Q78" s="64">
        <v>0.1482</v>
      </c>
      <c r="R78" s="65"/>
      <c r="S78" s="69">
        <f t="shared" si="15"/>
        <v>0.015286575099041327</v>
      </c>
      <c r="T78" s="69">
        <f t="shared" si="16"/>
        <v>0.08990000000000001</v>
      </c>
    </row>
    <row r="79" spans="2:20" ht="15">
      <c r="B79" s="49">
        <f t="shared" si="12"/>
        <v>69</v>
      </c>
      <c r="C79" s="48"/>
      <c r="D79" s="50">
        <v>1999</v>
      </c>
      <c r="E79" s="50"/>
      <c r="F79" s="116">
        <v>0.0682</v>
      </c>
      <c r="G79" s="116">
        <v>0.0557</v>
      </c>
      <c r="H79" s="65"/>
      <c r="I79" s="66">
        <f t="shared" si="10"/>
        <v>848.4050699458586</v>
      </c>
      <c r="J79" s="66"/>
      <c r="K79" s="66">
        <f t="shared" si="13"/>
        <v>-151.5949300541414</v>
      </c>
      <c r="L79" s="66"/>
      <c r="M79" s="67">
        <f t="shared" si="11"/>
        <v>54.199999999999996</v>
      </c>
      <c r="N79" s="67"/>
      <c r="O79" s="65">
        <f t="shared" si="14"/>
        <v>-0.0973949300541414</v>
      </c>
      <c r="P79" s="65"/>
      <c r="Q79" s="64">
        <v>-0.0885</v>
      </c>
      <c r="R79" s="65"/>
      <c r="S79" s="69">
        <f t="shared" si="15"/>
        <v>0.008894930054141409</v>
      </c>
      <c r="T79" s="69">
        <f t="shared" si="16"/>
        <v>-0.1442</v>
      </c>
    </row>
    <row r="80" spans="2:20" ht="15">
      <c r="B80" s="49">
        <f t="shared" si="12"/>
        <v>70</v>
      </c>
      <c r="C80" s="48"/>
      <c r="D80" s="50">
        <v>2000</v>
      </c>
      <c r="E80" s="50"/>
      <c r="F80" s="116">
        <v>0.0558</v>
      </c>
      <c r="G80" s="116">
        <v>0.065</v>
      </c>
      <c r="H80" s="65"/>
      <c r="I80" s="66">
        <f t="shared" si="10"/>
        <v>1148.303773535204</v>
      </c>
      <c r="J80" s="66"/>
      <c r="K80" s="66">
        <f t="shared" si="13"/>
        <v>148.30377353520407</v>
      </c>
      <c r="L80" s="66"/>
      <c r="M80" s="67">
        <f t="shared" si="11"/>
        <v>68.2</v>
      </c>
      <c r="N80" s="67"/>
      <c r="O80" s="65">
        <f t="shared" si="14"/>
        <v>0.21650377353520406</v>
      </c>
      <c r="P80" s="65"/>
      <c r="Q80" s="64">
        <v>0.597</v>
      </c>
      <c r="R80" s="65"/>
      <c r="S80" s="69">
        <f t="shared" si="15"/>
        <v>0.3804962264647959</v>
      </c>
      <c r="T80" s="69">
        <f t="shared" si="16"/>
        <v>0.532</v>
      </c>
    </row>
    <row r="81" spans="2:20" ht="15">
      <c r="B81" s="49">
        <f t="shared" si="12"/>
        <v>71</v>
      </c>
      <c r="C81" s="48"/>
      <c r="D81" s="50">
        <v>2001</v>
      </c>
      <c r="E81" s="50"/>
      <c r="F81" s="116">
        <v>0.0575</v>
      </c>
      <c r="G81" s="116">
        <v>0.0553</v>
      </c>
      <c r="H81" s="65"/>
      <c r="I81" s="66">
        <f t="shared" si="10"/>
        <v>979.9493084036378</v>
      </c>
      <c r="J81" s="66"/>
      <c r="K81" s="66">
        <f t="shared" si="13"/>
        <v>-20.050691596362185</v>
      </c>
      <c r="L81" s="66"/>
      <c r="M81" s="67">
        <f t="shared" si="11"/>
        <v>55.800000000000004</v>
      </c>
      <c r="N81" s="67"/>
      <c r="O81" s="65">
        <f t="shared" si="14"/>
        <v>0.03574930840363782</v>
      </c>
      <c r="P81" s="65"/>
      <c r="Q81" s="64">
        <v>-0.3041</v>
      </c>
      <c r="R81" s="65"/>
      <c r="S81" s="69">
        <f t="shared" si="15"/>
        <v>-0.3398493084036378</v>
      </c>
      <c r="T81" s="69">
        <f t="shared" si="16"/>
        <v>-0.3594</v>
      </c>
    </row>
    <row r="82" spans="2:20" ht="15">
      <c r="B82" s="49">
        <f t="shared" si="12"/>
        <v>72</v>
      </c>
      <c r="C82" s="48"/>
      <c r="D82" s="71">
        <v>2002</v>
      </c>
      <c r="E82" s="71"/>
      <c r="F82" s="117">
        <v>0.0484</v>
      </c>
      <c r="G82" s="117">
        <v>0.0559</v>
      </c>
      <c r="H82" s="73"/>
      <c r="I82" s="74">
        <f t="shared" si="10"/>
        <v>1115.7719655380947</v>
      </c>
      <c r="J82" s="74"/>
      <c r="K82" s="74">
        <f t="shared" si="13"/>
        <v>115.77196553809472</v>
      </c>
      <c r="L82" s="74"/>
      <c r="M82" s="75">
        <f t="shared" si="11"/>
        <v>57.5</v>
      </c>
      <c r="N82" s="75"/>
      <c r="O82" s="73">
        <f t="shared" si="14"/>
        <v>0.1732719655380947</v>
      </c>
      <c r="P82" s="73"/>
      <c r="Q82" s="72">
        <v>-0.3004</v>
      </c>
      <c r="R82" s="73"/>
      <c r="S82" s="76">
        <f t="shared" si="15"/>
        <v>-0.4736719655380947</v>
      </c>
      <c r="T82" s="69">
        <f t="shared" si="16"/>
        <v>-0.3563</v>
      </c>
    </row>
    <row r="83" spans="2:20" ht="15">
      <c r="B83" s="49">
        <f t="shared" si="12"/>
        <v>73</v>
      </c>
      <c r="C83" s="48"/>
      <c r="D83" s="71">
        <v>2003</v>
      </c>
      <c r="E83" s="71"/>
      <c r="F83" s="117">
        <v>0.0511</v>
      </c>
      <c r="G83" s="117">
        <v>0.048</v>
      </c>
      <c r="H83" s="73"/>
      <c r="I83" s="74">
        <f t="shared" si="10"/>
        <v>966.4230041647054</v>
      </c>
      <c r="J83" s="74"/>
      <c r="K83" s="74">
        <f t="shared" si="13"/>
        <v>-33.57699583529461</v>
      </c>
      <c r="L83" s="74"/>
      <c r="M83" s="75">
        <f t="shared" si="11"/>
        <v>48.4</v>
      </c>
      <c r="N83" s="75"/>
      <c r="O83" s="73">
        <f t="shared" si="14"/>
        <v>0.014823004164705389</v>
      </c>
      <c r="P83" s="73"/>
      <c r="Q83" s="72">
        <v>0.2611</v>
      </c>
      <c r="R83" s="73"/>
      <c r="S83" s="76">
        <f t="shared" si="15"/>
        <v>0.2462769958352946</v>
      </c>
      <c r="T83" s="69">
        <f t="shared" si="16"/>
        <v>0.2131</v>
      </c>
    </row>
    <row r="84" spans="2:20" ht="15">
      <c r="B84" s="49">
        <f t="shared" si="12"/>
        <v>74</v>
      </c>
      <c r="C84" s="48"/>
      <c r="D84" s="50">
        <v>2004</v>
      </c>
      <c r="E84" s="50"/>
      <c r="F84" s="116">
        <v>0.0484</v>
      </c>
      <c r="G84" s="116">
        <v>0.0502</v>
      </c>
      <c r="H84" s="65"/>
      <c r="I84" s="66">
        <f t="shared" si="10"/>
        <v>1034.3499238409731</v>
      </c>
      <c r="J84" s="66"/>
      <c r="K84" s="66">
        <f t="shared" si="13"/>
        <v>34.34992384097313</v>
      </c>
      <c r="L84" s="66"/>
      <c r="M84" s="67">
        <f t="shared" si="11"/>
        <v>51.1</v>
      </c>
      <c r="N84" s="67"/>
      <c r="O84" s="65">
        <f t="shared" si="14"/>
        <v>0.08544992384097314</v>
      </c>
      <c r="P84" s="65"/>
      <c r="Q84" s="64">
        <v>0.2422</v>
      </c>
      <c r="R84" s="65"/>
      <c r="S84" s="69">
        <f t="shared" si="15"/>
        <v>0.15675007615902686</v>
      </c>
      <c r="T84" s="69">
        <f t="shared" si="16"/>
        <v>0.192</v>
      </c>
    </row>
    <row r="85" spans="2:20" ht="15">
      <c r="B85" s="49">
        <f t="shared" si="12"/>
        <v>75</v>
      </c>
      <c r="C85" s="48"/>
      <c r="D85" s="50">
        <v>2005</v>
      </c>
      <c r="E85" s="50"/>
      <c r="F85" s="116">
        <v>0.0461</v>
      </c>
      <c r="G85" s="116">
        <v>0.0469</v>
      </c>
      <c r="H85" s="65"/>
      <c r="I85" s="66">
        <f t="shared" si="10"/>
        <v>1029.8397790022668</v>
      </c>
      <c r="J85" s="66"/>
      <c r="K85" s="66">
        <f t="shared" si="13"/>
        <v>29.839779002266823</v>
      </c>
      <c r="L85" s="66"/>
      <c r="M85" s="67">
        <f t="shared" si="11"/>
        <v>48.4</v>
      </c>
      <c r="N85" s="67"/>
      <c r="O85" s="65">
        <f t="shared" si="14"/>
        <v>0.07823977900226682</v>
      </c>
      <c r="P85" s="65"/>
      <c r="Q85" s="64">
        <v>0.1679</v>
      </c>
      <c r="R85" s="65"/>
      <c r="S85" s="69">
        <f t="shared" si="15"/>
        <v>0.08966022099773317</v>
      </c>
      <c r="T85" s="69">
        <f t="shared" si="16"/>
        <v>0.121</v>
      </c>
    </row>
    <row r="86" spans="2:20" ht="15">
      <c r="B86" s="49">
        <v>76</v>
      </c>
      <c r="C86" s="48"/>
      <c r="D86" s="50">
        <v>2006</v>
      </c>
      <c r="E86" s="50"/>
      <c r="F86" s="116">
        <v>0.0491</v>
      </c>
      <c r="G86" s="116">
        <v>0.0468</v>
      </c>
      <c r="H86" s="65"/>
      <c r="I86" s="66">
        <f t="shared" si="10"/>
        <v>962.0588652446481</v>
      </c>
      <c r="J86" s="66"/>
      <c r="K86" s="66">
        <f t="shared" si="13"/>
        <v>-37.94113475535187</v>
      </c>
      <c r="L86" s="66"/>
      <c r="M86" s="67">
        <f t="shared" si="11"/>
        <v>46.1</v>
      </c>
      <c r="N86" s="67"/>
      <c r="O86" s="65">
        <f t="shared" si="14"/>
        <v>0.008158865244648136</v>
      </c>
      <c r="P86" s="65"/>
      <c r="Q86" s="64">
        <v>0.2095</v>
      </c>
      <c r="R86" s="65"/>
      <c r="S86" s="69">
        <f t="shared" si="15"/>
        <v>0.20134113475535187</v>
      </c>
      <c r="T86" s="69">
        <f t="shared" si="16"/>
        <v>0.16269999999999998</v>
      </c>
    </row>
    <row r="87" spans="2:20" ht="15">
      <c r="B87" s="49">
        <f t="shared" si="12"/>
        <v>77</v>
      </c>
      <c r="C87" s="48"/>
      <c r="D87" s="50">
        <v>2007</v>
      </c>
      <c r="E87" s="50"/>
      <c r="F87" s="116">
        <v>0.045</v>
      </c>
      <c r="G87" s="116">
        <v>0.0486</v>
      </c>
      <c r="H87" s="65"/>
      <c r="I87" s="66">
        <f t="shared" si="10"/>
        <v>1053.6967205217813</v>
      </c>
      <c r="J87" s="66"/>
      <c r="K87" s="66">
        <f t="shared" si="13"/>
        <v>53.696720521781344</v>
      </c>
      <c r="L87" s="66"/>
      <c r="M87" s="67">
        <f t="shared" si="11"/>
        <v>49.099999999999994</v>
      </c>
      <c r="N87" s="67"/>
      <c r="O87" s="65">
        <f t="shared" si="14"/>
        <v>0.10279672052178133</v>
      </c>
      <c r="P87" s="65"/>
      <c r="Q87" s="64">
        <v>0.1936</v>
      </c>
      <c r="R87" s="65"/>
      <c r="S87" s="69">
        <f t="shared" si="15"/>
        <v>0.09080327947821866</v>
      </c>
      <c r="T87" s="69">
        <f t="shared" si="16"/>
        <v>0.145</v>
      </c>
    </row>
    <row r="88" spans="2:20" ht="15">
      <c r="B88" s="49">
        <f t="shared" si="12"/>
        <v>78</v>
      </c>
      <c r="C88" s="48"/>
      <c r="D88" s="50">
        <v>2008</v>
      </c>
      <c r="E88" s="50"/>
      <c r="F88" s="116">
        <v>0.0303</v>
      </c>
      <c r="G88" s="116">
        <v>0.0445</v>
      </c>
      <c r="H88" s="65"/>
      <c r="I88" s="66">
        <f t="shared" si="10"/>
        <v>1219.2805887109625</v>
      </c>
      <c r="J88" s="66"/>
      <c r="K88" s="66">
        <f t="shared" si="13"/>
        <v>219.28058871096255</v>
      </c>
      <c r="L88" s="66"/>
      <c r="M88" s="67">
        <f t="shared" si="11"/>
        <v>45</v>
      </c>
      <c r="N88" s="67"/>
      <c r="O88" s="65">
        <f t="shared" si="14"/>
        <v>0.26428058871096255</v>
      </c>
      <c r="P88" s="65"/>
      <c r="Q88" s="64">
        <v>-0.2899</v>
      </c>
      <c r="R88" s="65"/>
      <c r="S88" s="69">
        <f t="shared" si="15"/>
        <v>-0.5541805887109625</v>
      </c>
      <c r="T88" s="69">
        <f t="shared" si="16"/>
        <v>-0.3344</v>
      </c>
    </row>
    <row r="89" spans="2:20" ht="15">
      <c r="B89" s="49">
        <v>79</v>
      </c>
      <c r="C89" s="48"/>
      <c r="D89" s="50">
        <v>2009</v>
      </c>
      <c r="E89" s="50"/>
      <c r="F89" s="116">
        <v>0.0458</v>
      </c>
      <c r="G89" s="116">
        <v>0.0347</v>
      </c>
      <c r="H89" s="65"/>
      <c r="I89" s="66">
        <f t="shared" si="10"/>
        <v>798.38874129128</v>
      </c>
      <c r="J89" s="66"/>
      <c r="K89" s="66">
        <f t="shared" si="13"/>
        <v>-201.61125870872002</v>
      </c>
      <c r="L89" s="66"/>
      <c r="M89" s="67">
        <f t="shared" si="11"/>
        <v>30.3</v>
      </c>
      <c r="N89" s="67"/>
      <c r="O89" s="65">
        <f t="shared" si="14"/>
        <v>-0.17131125870872002</v>
      </c>
      <c r="P89" s="65"/>
      <c r="Q89" s="64">
        <v>0.1194</v>
      </c>
      <c r="R89" s="65"/>
      <c r="S89" s="69">
        <f t="shared" si="15"/>
        <v>0.29071125870872006</v>
      </c>
      <c r="T89" s="69">
        <f t="shared" si="16"/>
        <v>0.0847</v>
      </c>
    </row>
    <row r="90" spans="2:20" ht="15">
      <c r="B90" s="49">
        <f t="shared" si="12"/>
        <v>80</v>
      </c>
      <c r="C90" s="48"/>
      <c r="D90" s="50">
        <v>2010</v>
      </c>
      <c r="E90" s="50"/>
      <c r="F90" s="118">
        <v>0.0414</v>
      </c>
      <c r="G90" s="118">
        <v>0.0425</v>
      </c>
      <c r="H90" s="65"/>
      <c r="I90" s="66">
        <f t="shared" si="10"/>
        <v>1059.4498064761221</v>
      </c>
      <c r="J90" s="66"/>
      <c r="K90" s="66">
        <f t="shared" si="13"/>
        <v>59.44980647612215</v>
      </c>
      <c r="L90" s="66"/>
      <c r="M90" s="67">
        <f t="shared" si="11"/>
        <v>45.8</v>
      </c>
      <c r="N90" s="67"/>
      <c r="O90" s="65">
        <f t="shared" si="14"/>
        <v>0.10524980647612214</v>
      </c>
      <c r="P90" s="65"/>
      <c r="Q90" s="64">
        <v>0.0549</v>
      </c>
      <c r="R90" s="65"/>
      <c r="S90" s="69">
        <f t="shared" si="15"/>
        <v>-0.050349806476122146</v>
      </c>
      <c r="T90" s="69">
        <f t="shared" si="16"/>
        <v>0.012399999999999994</v>
      </c>
    </row>
    <row r="91" spans="2:20" ht="15">
      <c r="B91" s="49">
        <f t="shared" si="12"/>
        <v>81</v>
      </c>
      <c r="C91" s="48"/>
      <c r="D91" s="50">
        <v>2011</v>
      </c>
      <c r="E91" s="50"/>
      <c r="F91" s="118">
        <v>0.0248</v>
      </c>
      <c r="G91" s="118">
        <v>0.0381</v>
      </c>
      <c r="H91" s="65"/>
      <c r="I91" s="66">
        <f t="shared" si="10"/>
        <v>1260.4982999142549</v>
      </c>
      <c r="J91" s="66"/>
      <c r="K91" s="66">
        <f t="shared" si="13"/>
        <v>260.49829991425486</v>
      </c>
      <c r="L91" s="66"/>
      <c r="M91" s="67">
        <f t="shared" si="11"/>
        <v>41.4</v>
      </c>
      <c r="N91" s="67"/>
      <c r="O91" s="65">
        <f t="shared" si="14"/>
        <v>0.3018982999142549</v>
      </c>
      <c r="P91" s="65"/>
      <c r="Q91" s="77">
        <v>0.1988</v>
      </c>
      <c r="R91" s="65"/>
      <c r="S91" s="69">
        <f t="shared" si="15"/>
        <v>-0.10309829991425487</v>
      </c>
      <c r="T91" s="69">
        <f t="shared" si="16"/>
        <v>0.1607</v>
      </c>
    </row>
    <row r="92" spans="2:20" ht="15">
      <c r="B92" s="49">
        <v>82</v>
      </c>
      <c r="C92" s="48"/>
      <c r="D92" s="50">
        <v>2012</v>
      </c>
      <c r="E92" s="50"/>
      <c r="F92" s="118">
        <v>0.0241</v>
      </c>
      <c r="G92" s="118">
        <v>0.024</v>
      </c>
      <c r="H92" s="65"/>
      <c r="I92" s="66">
        <f>PV(F92/2,40,-(1000*F91/2))+1000/((1+F92/2)^40)</f>
        <v>1011.0568416756182</v>
      </c>
      <c r="J92" s="66"/>
      <c r="K92" s="66">
        <f>I92-$I$11</f>
        <v>11.056841675618216</v>
      </c>
      <c r="L92" s="66"/>
      <c r="M92" s="67">
        <f>$I$11*F91</f>
        <v>24.8</v>
      </c>
      <c r="N92" s="67"/>
      <c r="O92" s="65">
        <f>K92/$I$11+M92/1000</f>
        <v>0.035856841675618215</v>
      </c>
      <c r="P92" s="65"/>
      <c r="Q92" s="77">
        <v>0.0199</v>
      </c>
      <c r="R92" s="65"/>
      <c r="S92" s="69">
        <f t="shared" si="15"/>
        <v>-0.015956841675618214</v>
      </c>
      <c r="T92" s="69">
        <f t="shared" si="16"/>
        <v>-0.0040999999999999995</v>
      </c>
    </row>
    <row r="93" spans="2:20" ht="15">
      <c r="B93" s="49">
        <v>83</v>
      </c>
      <c r="C93" s="48"/>
      <c r="D93" s="50">
        <v>2013</v>
      </c>
      <c r="E93" s="50"/>
      <c r="F93" s="118">
        <v>0.0367</v>
      </c>
      <c r="G93" s="118">
        <v>0.0286</v>
      </c>
      <c r="H93" s="65"/>
      <c r="I93" s="66">
        <f>PV(F93/2,40,-(1000*F92/2))+1000/((1+F93/2)^40)</f>
        <v>822.5663469269422</v>
      </c>
      <c r="J93" s="66"/>
      <c r="K93" s="66">
        <f>I93-$I$11</f>
        <v>-177.43365307305783</v>
      </c>
      <c r="L93" s="66"/>
      <c r="M93" s="67">
        <f>$I$11*F92</f>
        <v>24.1</v>
      </c>
      <c r="N93" s="67"/>
      <c r="O93" s="65">
        <f>K93/$I$11+M93/1000</f>
        <v>-0.15333365307305782</v>
      </c>
      <c r="P93" s="65"/>
      <c r="Q93" s="77">
        <v>0.1326</v>
      </c>
      <c r="R93" s="65"/>
      <c r="S93" s="69">
        <f t="shared" si="15"/>
        <v>0.28593365307305785</v>
      </c>
      <c r="T93" s="69">
        <f t="shared" si="16"/>
        <v>0.104</v>
      </c>
    </row>
    <row r="94" spans="2:20" ht="15">
      <c r="B94" s="49">
        <v>84</v>
      </c>
      <c r="C94" s="48"/>
      <c r="D94" s="50">
        <v>2014</v>
      </c>
      <c r="E94" s="50"/>
      <c r="F94" s="118">
        <v>0.024</v>
      </c>
      <c r="G94" s="118">
        <v>0.0312</v>
      </c>
      <c r="H94" s="65"/>
      <c r="I94" s="66">
        <f>PV(F94/2,40,-(1000*F93/2))+1000/((1+F94/2)^40)</f>
        <v>1200.790235118618</v>
      </c>
      <c r="J94" s="66"/>
      <c r="K94" s="66">
        <f>I94-$I$11</f>
        <v>200.79023511861806</v>
      </c>
      <c r="L94" s="66"/>
      <c r="M94" s="67">
        <f>$I$11*F93</f>
        <v>36.7</v>
      </c>
      <c r="N94" s="67"/>
      <c r="O94" s="65">
        <f>K94/$I$11+M94/1000</f>
        <v>0.23749023511861805</v>
      </c>
      <c r="P94" s="65"/>
      <c r="Q94" s="77">
        <v>0.2861</v>
      </c>
      <c r="R94" s="65"/>
      <c r="S94" s="69">
        <f t="shared" si="15"/>
        <v>0.04860976488138197</v>
      </c>
      <c r="T94" s="69">
        <f t="shared" si="16"/>
        <v>0.2549</v>
      </c>
    </row>
    <row r="95" spans="2:20" ht="15">
      <c r="B95" s="49">
        <v>85</v>
      </c>
      <c r="C95" s="48"/>
      <c r="D95" s="50">
        <v>2015</v>
      </c>
      <c r="E95" s="50"/>
      <c r="F95" s="118">
        <v>0.0284</v>
      </c>
      <c r="G95" s="118">
        <v>0.0284</v>
      </c>
      <c r="H95" s="65"/>
      <c r="I95" s="66">
        <f>PV(F95/2,40,-(1000*F94/2))+1000/((1+F95/2)^40)</f>
        <v>933.2138812320147</v>
      </c>
      <c r="J95" s="66"/>
      <c r="K95" s="66">
        <f>I95-$I$11</f>
        <v>-66.78611876798527</v>
      </c>
      <c r="L95" s="66"/>
      <c r="M95" s="67">
        <f>$I$11*F94</f>
        <v>24</v>
      </c>
      <c r="N95" s="67"/>
      <c r="O95" s="65">
        <f>K95/$I$11+M95/1000</f>
        <v>-0.04278611876798528</v>
      </c>
      <c r="P95" s="65"/>
      <c r="Q95" s="77">
        <v>0.0138</v>
      </c>
      <c r="R95" s="65"/>
      <c r="S95" s="69">
        <f t="shared" si="15"/>
        <v>0.05658611876798528</v>
      </c>
      <c r="T95" s="69">
        <f t="shared" si="16"/>
        <v>-0.014600000000000002</v>
      </c>
    </row>
    <row r="96" spans="2:20" ht="15">
      <c r="B96" s="49"/>
      <c r="C96" s="48"/>
      <c r="D96" s="50"/>
      <c r="E96" s="50"/>
      <c r="F96" s="68"/>
      <c r="G96" s="68"/>
      <c r="H96" s="68"/>
      <c r="I96" s="68"/>
      <c r="J96" s="68"/>
      <c r="K96" s="66"/>
      <c r="L96" s="66"/>
      <c r="M96" s="67"/>
      <c r="N96" s="67"/>
      <c r="O96" s="65"/>
      <c r="P96" s="65"/>
      <c r="Q96" s="65"/>
      <c r="R96" s="65"/>
      <c r="S96" s="56"/>
      <c r="T96" s="56"/>
    </row>
    <row r="97" spans="2:20" ht="15">
      <c r="B97" s="49">
        <v>87</v>
      </c>
      <c r="C97" s="48"/>
      <c r="D97" s="78" t="s">
        <v>69</v>
      </c>
      <c r="E97" s="78"/>
      <c r="F97" s="79"/>
      <c r="G97" s="79"/>
      <c r="H97" s="80"/>
      <c r="I97" s="81"/>
      <c r="J97" s="81"/>
      <c r="K97" s="81"/>
      <c r="L97" s="81"/>
      <c r="M97" s="82"/>
      <c r="N97" s="82"/>
      <c r="O97" s="80"/>
      <c r="P97" s="80"/>
      <c r="Q97" s="83"/>
      <c r="R97" s="80"/>
      <c r="S97" s="84">
        <f>AVERAGE(S12:S95)</f>
        <v>0.0548645934936599</v>
      </c>
      <c r="T97" s="84">
        <f>AVERAGE(T12:T95)</f>
        <v>0.06100714285714289</v>
      </c>
    </row>
    <row r="98" spans="2:20" ht="15">
      <c r="B98" s="49"/>
      <c r="C98" s="48"/>
      <c r="D98" s="50"/>
      <c r="E98" s="50"/>
      <c r="F98" s="56"/>
      <c r="G98" s="56"/>
      <c r="H98" s="56"/>
      <c r="I98" s="56"/>
      <c r="J98" s="56"/>
      <c r="K98" s="57"/>
      <c r="L98" s="57"/>
      <c r="M98" s="85"/>
      <c r="N98" s="85"/>
      <c r="O98" s="69"/>
      <c r="P98" s="69"/>
      <c r="Q98" s="69"/>
      <c r="R98" s="69"/>
      <c r="S98" s="56"/>
      <c r="T98" s="56"/>
    </row>
    <row r="99" spans="2:20" ht="15">
      <c r="B99" s="49">
        <v>89</v>
      </c>
      <c r="C99" s="48"/>
      <c r="D99" s="50" t="s">
        <v>70</v>
      </c>
      <c r="E99" s="50"/>
      <c r="F99" s="50" t="s">
        <v>71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</row>
    <row r="100" spans="2:20" ht="15">
      <c r="B100" s="49">
        <v>90</v>
      </c>
      <c r="C100" s="48"/>
      <c r="D100" s="50"/>
      <c r="E100" s="50"/>
      <c r="F100" s="50" t="s">
        <v>161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</row>
  </sheetData>
  <sheetProtection/>
  <mergeCells count="1">
    <mergeCell ref="B1:T1"/>
  </mergeCells>
  <printOptions horizontalCentered="1"/>
  <pageMargins left="1" right="1" top="1" bottom="1" header="0.5" footer="0.5"/>
  <pageSetup horizontalDpi="1200" verticalDpi="1200" orientation="landscape" scale="72" r:id="rId1"/>
  <headerFooter>
    <oddHeader>&amp;R&amp;"Times New Roman,Bold"&amp;10KyPSC Case No. 2017-00321
STAFF-DR-02-043 Attachment
Page &amp;P of &amp;N
&amp;"Times New Roman,Regular"&amp;12
</oddHeader>
  </headerFooter>
  <rowBreaks count="1" manualBreakCount="1">
    <brk id="68" min="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O59"/>
  <sheetViews>
    <sheetView tabSelected="1" view="pageBreakPreview" zoomScale="60" zoomScaleNormal="178" workbookViewId="0" topLeftCell="A1">
      <selection activeCell="A1" sqref="A1:E36"/>
    </sheetView>
  </sheetViews>
  <sheetFormatPr defaultColWidth="11.5546875" defaultRowHeight="15"/>
  <cols>
    <col min="1" max="1" width="11.5546875" style="0" customWidth="1"/>
    <col min="2" max="2" width="6.6640625" style="0" customWidth="1"/>
    <col min="3" max="3" width="9.4453125" style="0" customWidth="1"/>
    <col min="4" max="4" width="12.10546875" style="0" customWidth="1"/>
  </cols>
  <sheetData>
    <row r="1" spans="3:8" ht="15">
      <c r="C1" s="168" t="s">
        <v>167</v>
      </c>
      <c r="H1" s="177" t="s">
        <v>176</v>
      </c>
    </row>
    <row r="3" spans="2:15" ht="15">
      <c r="B3" s="12"/>
      <c r="C3" s="90"/>
      <c r="D3" s="27"/>
      <c r="E3" s="99" t="s">
        <v>72</v>
      </c>
      <c r="F3" s="99" t="s">
        <v>73</v>
      </c>
      <c r="G3" s="119"/>
      <c r="H3" s="16"/>
      <c r="I3" s="86"/>
      <c r="J3" s="86"/>
      <c r="K3" s="86"/>
      <c r="L3" s="86"/>
      <c r="M3" s="86"/>
      <c r="N3" s="86"/>
      <c r="O3" s="86"/>
    </row>
    <row r="4" spans="2:15" ht="15">
      <c r="B4" s="97"/>
      <c r="C4" s="98"/>
      <c r="D4" s="100" t="s">
        <v>74</v>
      </c>
      <c r="E4" s="100" t="s">
        <v>94</v>
      </c>
      <c r="F4" s="99" t="s">
        <v>75</v>
      </c>
      <c r="G4" s="119"/>
      <c r="H4" s="16"/>
      <c r="I4" s="86"/>
      <c r="J4" s="86"/>
      <c r="K4" s="86"/>
      <c r="L4" s="86"/>
      <c r="M4" s="86"/>
      <c r="N4" s="86"/>
      <c r="O4" s="86"/>
    </row>
    <row r="5" spans="2:15" ht="18">
      <c r="B5" s="101" t="s">
        <v>27</v>
      </c>
      <c r="C5" s="102" t="s">
        <v>76</v>
      </c>
      <c r="D5" s="103" t="s">
        <v>86</v>
      </c>
      <c r="E5" s="103" t="s">
        <v>87</v>
      </c>
      <c r="F5" s="104" t="s">
        <v>62</v>
      </c>
      <c r="G5" s="120"/>
      <c r="H5" s="86"/>
      <c r="I5" s="86"/>
      <c r="J5" s="86"/>
      <c r="K5" s="86"/>
      <c r="L5" s="86"/>
      <c r="M5" s="86"/>
      <c r="N5" s="86"/>
      <c r="O5" s="86"/>
    </row>
    <row r="6" spans="2:15" ht="15">
      <c r="B6" s="105"/>
      <c r="C6" s="105"/>
      <c r="D6" s="106" t="s">
        <v>18</v>
      </c>
      <c r="E6" s="106" t="s">
        <v>14</v>
      </c>
      <c r="F6" s="106" t="s">
        <v>15</v>
      </c>
      <c r="G6" s="121"/>
      <c r="H6" s="86"/>
      <c r="I6" s="86"/>
      <c r="J6" s="86"/>
      <c r="K6" s="86"/>
      <c r="L6" s="86"/>
      <c r="M6" s="86"/>
      <c r="N6" s="86"/>
      <c r="O6" s="86"/>
    </row>
    <row r="7" spans="2:15" ht="15">
      <c r="B7" s="12">
        <v>1</v>
      </c>
      <c r="C7" s="12">
        <v>1986</v>
      </c>
      <c r="D7" s="107">
        <v>0.078</v>
      </c>
      <c r="E7" s="108">
        <v>0.1393</v>
      </c>
      <c r="F7" s="92">
        <f>E7-D7</f>
        <v>0.06130000000000001</v>
      </c>
      <c r="G7" s="110"/>
      <c r="H7" s="86"/>
      <c r="I7" s="86"/>
      <c r="J7" s="86"/>
      <c r="K7" s="86"/>
      <c r="L7" s="86"/>
      <c r="M7" s="86"/>
      <c r="N7" s="86"/>
      <c r="O7" s="86"/>
    </row>
    <row r="8" spans="2:15" ht="15">
      <c r="B8" s="12">
        <v>2</v>
      </c>
      <c r="C8" s="12">
        <v>1987</v>
      </c>
      <c r="D8" s="107">
        <v>0.0858</v>
      </c>
      <c r="E8" s="108">
        <v>0.1299</v>
      </c>
      <c r="F8" s="92">
        <f aca="true" t="shared" si="0" ref="F8:F37">E8-D8</f>
        <v>0.044099999999999986</v>
      </c>
      <c r="G8" s="110"/>
      <c r="H8" s="86"/>
      <c r="I8" s="86"/>
      <c r="J8" s="86"/>
      <c r="K8" s="86"/>
      <c r="L8" s="86"/>
      <c r="M8" s="86"/>
      <c r="N8" s="86"/>
      <c r="O8" s="86"/>
    </row>
    <row r="9" spans="2:15" ht="15">
      <c r="B9" s="12">
        <v>3</v>
      </c>
      <c r="C9" s="12">
        <v>1988</v>
      </c>
      <c r="D9" s="107">
        <v>0.0896</v>
      </c>
      <c r="E9" s="108">
        <v>0.1279</v>
      </c>
      <c r="F9" s="92">
        <f t="shared" si="0"/>
        <v>0.038300000000000015</v>
      </c>
      <c r="G9" s="110"/>
      <c r="H9" s="86"/>
      <c r="I9" s="86"/>
      <c r="J9" s="86"/>
      <c r="K9" s="86"/>
      <c r="L9" s="86"/>
      <c r="M9" s="86"/>
      <c r="N9" s="86"/>
      <c r="O9" s="86"/>
    </row>
    <row r="10" spans="2:15" ht="15">
      <c r="B10" s="12">
        <v>4</v>
      </c>
      <c r="C10" s="12">
        <v>1989</v>
      </c>
      <c r="D10" s="107">
        <v>0.0845</v>
      </c>
      <c r="E10" s="108">
        <v>0.1297</v>
      </c>
      <c r="F10" s="92">
        <f t="shared" si="0"/>
        <v>0.045200000000000004</v>
      </c>
      <c r="G10" s="110"/>
      <c r="H10" s="86"/>
      <c r="I10" s="86"/>
      <c r="J10" s="86"/>
      <c r="K10" s="86"/>
      <c r="L10" s="86"/>
      <c r="M10" s="86"/>
      <c r="N10" s="86"/>
      <c r="O10" s="86"/>
    </row>
    <row r="11" spans="2:15" ht="15">
      <c r="B11" s="12">
        <v>5</v>
      </c>
      <c r="C11" s="12">
        <v>1990</v>
      </c>
      <c r="D11" s="107">
        <v>0.0861</v>
      </c>
      <c r="E11" s="108">
        <v>0.127</v>
      </c>
      <c r="F11" s="92">
        <f t="shared" si="0"/>
        <v>0.040900000000000006</v>
      </c>
      <c r="G11" s="86"/>
      <c r="H11" s="86"/>
      <c r="I11" s="86"/>
      <c r="J11" s="86"/>
      <c r="K11" s="86"/>
      <c r="L11" s="86"/>
      <c r="M11" s="86"/>
      <c r="N11" s="86"/>
      <c r="O11" s="86"/>
    </row>
    <row r="12" spans="2:15" ht="15">
      <c r="B12" s="12">
        <v>6</v>
      </c>
      <c r="C12" s="12">
        <v>1991</v>
      </c>
      <c r="D12" s="107">
        <v>0.0814</v>
      </c>
      <c r="E12" s="108">
        <v>0.1255</v>
      </c>
      <c r="F12" s="92">
        <f t="shared" si="0"/>
        <v>0.0441</v>
      </c>
      <c r="G12" s="86"/>
      <c r="H12" s="86"/>
      <c r="I12" s="86"/>
      <c r="J12" s="86"/>
      <c r="K12" s="86"/>
      <c r="L12" s="86"/>
      <c r="M12" s="86"/>
      <c r="N12" s="86"/>
      <c r="O12" s="86"/>
    </row>
    <row r="13" spans="2:15" ht="15">
      <c r="B13" s="12">
        <v>7</v>
      </c>
      <c r="C13" s="12">
        <v>1992</v>
      </c>
      <c r="D13" s="107">
        <v>0.0767</v>
      </c>
      <c r="E13" s="109">
        <v>0.1209</v>
      </c>
      <c r="F13" s="93">
        <f t="shared" si="0"/>
        <v>0.04419999999999999</v>
      </c>
      <c r="G13" s="86"/>
      <c r="H13" s="86"/>
      <c r="I13" s="86"/>
      <c r="J13" s="86"/>
      <c r="K13" s="86"/>
      <c r="L13" s="86"/>
      <c r="M13" s="86"/>
      <c r="N13" s="86"/>
      <c r="O13" s="86"/>
    </row>
    <row r="14" spans="2:15" ht="15">
      <c r="B14" s="12">
        <v>8</v>
      </c>
      <c r="C14" s="12">
        <v>1993</v>
      </c>
      <c r="D14" s="107">
        <v>0.066</v>
      </c>
      <c r="E14" s="109">
        <v>0.1141</v>
      </c>
      <c r="F14" s="93">
        <f t="shared" si="0"/>
        <v>0.04809999999999999</v>
      </c>
      <c r="G14" s="86"/>
      <c r="H14" s="86"/>
      <c r="I14" s="86"/>
      <c r="J14" s="86"/>
      <c r="K14" s="86"/>
      <c r="L14" s="86"/>
      <c r="M14" s="86"/>
      <c r="N14" s="86"/>
      <c r="O14" s="86"/>
    </row>
    <row r="15" spans="2:15" ht="15">
      <c r="B15" s="12">
        <v>9</v>
      </c>
      <c r="C15" s="12">
        <v>1994</v>
      </c>
      <c r="D15" s="107">
        <v>0.0737</v>
      </c>
      <c r="E15" s="109">
        <v>0.1134</v>
      </c>
      <c r="F15" s="93">
        <f t="shared" si="0"/>
        <v>0.0397</v>
      </c>
      <c r="G15" s="86"/>
      <c r="H15" s="86"/>
      <c r="I15" s="86"/>
      <c r="J15" s="86"/>
      <c r="K15" s="86"/>
      <c r="L15" s="86"/>
      <c r="M15" s="86"/>
      <c r="N15" s="86"/>
      <c r="O15" s="86"/>
    </row>
    <row r="16" spans="2:15" ht="15">
      <c r="B16" s="12">
        <v>10</v>
      </c>
      <c r="C16" s="12">
        <v>1995</v>
      </c>
      <c r="D16" s="107">
        <v>0.0688</v>
      </c>
      <c r="E16" s="109">
        <v>0.1155</v>
      </c>
      <c r="F16" s="93">
        <f t="shared" si="0"/>
        <v>0.046700000000000005</v>
      </c>
      <c r="G16" s="86"/>
      <c r="H16" s="86"/>
      <c r="I16" s="86"/>
      <c r="J16" s="86"/>
      <c r="K16" s="86"/>
      <c r="L16" s="86"/>
      <c r="M16" s="86"/>
      <c r="N16" s="86"/>
      <c r="O16" s="86"/>
    </row>
    <row r="17" spans="2:15" ht="15">
      <c r="B17" s="12">
        <v>11</v>
      </c>
      <c r="C17" s="12">
        <v>1996</v>
      </c>
      <c r="D17" s="107">
        <v>0.067</v>
      </c>
      <c r="E17" s="109">
        <v>0.1139</v>
      </c>
      <c r="F17" s="93">
        <f t="shared" si="0"/>
        <v>0.0469</v>
      </c>
      <c r="G17" s="86"/>
      <c r="H17" s="86"/>
      <c r="I17" s="86"/>
      <c r="J17" s="86"/>
      <c r="K17" s="86"/>
      <c r="L17" s="86"/>
      <c r="M17" s="86"/>
      <c r="N17" s="86"/>
      <c r="O17" s="86"/>
    </row>
    <row r="18" spans="2:15" ht="15">
      <c r="B18" s="12">
        <v>12</v>
      </c>
      <c r="C18" s="12">
        <v>1997</v>
      </c>
      <c r="D18" s="107">
        <v>0.0661</v>
      </c>
      <c r="E18" s="109">
        <v>0.114</v>
      </c>
      <c r="F18" s="93">
        <f t="shared" si="0"/>
        <v>0.0479</v>
      </c>
      <c r="G18" s="86"/>
      <c r="H18" s="86"/>
      <c r="I18" s="86"/>
      <c r="J18" s="86"/>
      <c r="K18" s="86"/>
      <c r="L18" s="86"/>
      <c r="M18" s="86"/>
      <c r="N18" s="86"/>
      <c r="O18" s="86"/>
    </row>
    <row r="19" spans="2:15" ht="15">
      <c r="B19" s="12">
        <v>13</v>
      </c>
      <c r="C19" s="12">
        <v>1998</v>
      </c>
      <c r="D19" s="107">
        <v>0.0558</v>
      </c>
      <c r="E19" s="109">
        <v>0.1166</v>
      </c>
      <c r="F19" s="93">
        <f t="shared" si="0"/>
        <v>0.06079999999999999</v>
      </c>
      <c r="G19" s="86"/>
      <c r="H19" s="86"/>
      <c r="I19" s="86"/>
      <c r="J19" s="86"/>
      <c r="K19" s="86"/>
      <c r="L19" s="86"/>
      <c r="M19" s="86"/>
      <c r="N19" s="86"/>
      <c r="O19" s="86"/>
    </row>
    <row r="20" spans="2:15" ht="15">
      <c r="B20" s="12">
        <v>14</v>
      </c>
      <c r="C20" s="12">
        <v>1999</v>
      </c>
      <c r="D20" s="107">
        <v>0.0587</v>
      </c>
      <c r="E20" s="109">
        <v>0.1077</v>
      </c>
      <c r="F20" s="93">
        <f t="shared" si="0"/>
        <v>0.049</v>
      </c>
      <c r="G20" s="86"/>
      <c r="H20" s="86"/>
      <c r="I20" s="86"/>
      <c r="J20" s="86"/>
      <c r="K20" s="86"/>
      <c r="L20" s="86"/>
      <c r="M20" s="86"/>
      <c r="N20" s="86"/>
      <c r="O20" s="86"/>
    </row>
    <row r="21" spans="2:15" ht="15">
      <c r="B21" s="12">
        <v>15</v>
      </c>
      <c r="C21" s="12">
        <v>2000</v>
      </c>
      <c r="D21" s="107">
        <v>0.0594</v>
      </c>
      <c r="E21" s="109">
        <v>0.1143</v>
      </c>
      <c r="F21" s="93">
        <f t="shared" si="0"/>
        <v>0.0549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2:15" ht="15">
      <c r="B22" s="12">
        <v>16</v>
      </c>
      <c r="C22" s="12">
        <v>2001</v>
      </c>
      <c r="D22" s="107">
        <v>0.0549</v>
      </c>
      <c r="E22" s="109">
        <v>0.1109</v>
      </c>
      <c r="F22" s="93">
        <f t="shared" si="0"/>
        <v>0.056</v>
      </c>
      <c r="G22" s="86"/>
      <c r="H22" s="86"/>
      <c r="I22" s="86"/>
      <c r="J22" s="86"/>
      <c r="K22" s="86"/>
      <c r="L22" s="86"/>
      <c r="M22" s="86"/>
      <c r="N22" s="86"/>
      <c r="O22" s="86"/>
    </row>
    <row r="23" spans="2:15" ht="15">
      <c r="B23" s="12">
        <v>17</v>
      </c>
      <c r="C23" s="12">
        <v>2002</v>
      </c>
      <c r="D23" s="107">
        <v>0.0542</v>
      </c>
      <c r="E23" s="109">
        <v>0.1116</v>
      </c>
      <c r="F23" s="93">
        <f t="shared" si="0"/>
        <v>0.05740000000000001</v>
      </c>
      <c r="G23" s="86"/>
      <c r="H23" s="86"/>
      <c r="I23" s="86"/>
      <c r="J23" s="86"/>
      <c r="K23" s="86"/>
      <c r="L23" s="86"/>
      <c r="M23" s="86"/>
      <c r="N23" s="86"/>
      <c r="O23" s="86"/>
    </row>
    <row r="24" spans="2:15" ht="15">
      <c r="B24" s="12">
        <v>18</v>
      </c>
      <c r="C24" s="12">
        <v>2003</v>
      </c>
      <c r="D24" s="107">
        <v>0.0502</v>
      </c>
      <c r="E24" s="109">
        <v>0.1097</v>
      </c>
      <c r="F24" s="93">
        <f t="shared" si="0"/>
        <v>0.059500000000000004</v>
      </c>
      <c r="G24" s="86"/>
      <c r="H24" s="86"/>
      <c r="I24" s="86"/>
      <c r="J24" s="86"/>
      <c r="K24" s="86"/>
      <c r="L24" s="86"/>
      <c r="M24" s="86"/>
      <c r="N24" s="86"/>
      <c r="O24" s="86"/>
    </row>
    <row r="25" spans="2:15" ht="15">
      <c r="B25" s="12">
        <v>19</v>
      </c>
      <c r="C25" s="12">
        <v>2004</v>
      </c>
      <c r="D25" s="107">
        <v>0.0505</v>
      </c>
      <c r="E25" s="109">
        <v>0.1075</v>
      </c>
      <c r="F25" s="93">
        <f t="shared" si="0"/>
        <v>0.056999999999999995</v>
      </c>
      <c r="G25" s="86"/>
      <c r="H25" s="110"/>
      <c r="I25" s="86"/>
      <c r="J25" s="86"/>
      <c r="K25" s="86"/>
      <c r="L25" s="86"/>
      <c r="M25" s="86"/>
      <c r="N25" s="86"/>
      <c r="O25" s="86"/>
    </row>
    <row r="26" spans="2:15" ht="15">
      <c r="B26" s="12">
        <v>20</v>
      </c>
      <c r="C26" s="94" t="s">
        <v>77</v>
      </c>
      <c r="D26" s="107">
        <v>0.0465</v>
      </c>
      <c r="E26" s="108">
        <v>0.1054</v>
      </c>
      <c r="F26" s="93">
        <f t="shared" si="0"/>
        <v>0.058899999999999994</v>
      </c>
      <c r="G26" s="86"/>
      <c r="H26" s="110"/>
      <c r="I26" s="86"/>
      <c r="J26" s="86"/>
      <c r="K26" s="111"/>
      <c r="L26" s="86"/>
      <c r="M26" s="86"/>
      <c r="N26" s="86"/>
      <c r="O26" s="86"/>
    </row>
    <row r="27" spans="2:15" ht="15">
      <c r="B27" s="12">
        <v>21</v>
      </c>
      <c r="C27" s="94" t="s">
        <v>78</v>
      </c>
      <c r="D27" s="107">
        <v>0.0488</v>
      </c>
      <c r="E27" s="108">
        <v>0.1036</v>
      </c>
      <c r="F27" s="93">
        <f t="shared" si="0"/>
        <v>0.054799999999999995</v>
      </c>
      <c r="G27" s="86"/>
      <c r="H27" s="110"/>
      <c r="I27" s="86"/>
      <c r="J27" s="86"/>
      <c r="K27" s="111"/>
      <c r="L27" s="86"/>
      <c r="M27" s="86"/>
      <c r="N27" s="86"/>
      <c r="O27" s="86"/>
    </row>
    <row r="28" spans="2:15" ht="15">
      <c r="B28" s="12">
        <v>22</v>
      </c>
      <c r="C28" s="94" t="s">
        <v>88</v>
      </c>
      <c r="D28" s="107">
        <v>0.0483</v>
      </c>
      <c r="E28" s="108">
        <v>0.1036</v>
      </c>
      <c r="F28" s="93">
        <f t="shared" si="0"/>
        <v>0.055299999999999995</v>
      </c>
      <c r="G28" s="86"/>
      <c r="H28" s="110"/>
      <c r="I28" s="86"/>
      <c r="J28" s="86"/>
      <c r="K28" s="111"/>
      <c r="L28" s="86"/>
      <c r="M28" s="86"/>
      <c r="N28" s="86"/>
      <c r="O28" s="86"/>
    </row>
    <row r="29" spans="2:15" ht="15">
      <c r="B29" s="12">
        <v>23</v>
      </c>
      <c r="C29" s="94" t="s">
        <v>89</v>
      </c>
      <c r="D29" s="107">
        <v>0.0428</v>
      </c>
      <c r="E29" s="108">
        <v>0.1046</v>
      </c>
      <c r="F29" s="93">
        <f t="shared" si="0"/>
        <v>0.0618</v>
      </c>
      <c r="G29" s="86"/>
      <c r="H29" s="110"/>
      <c r="I29" s="86"/>
      <c r="J29" s="86"/>
      <c r="K29" s="86"/>
      <c r="L29" s="86"/>
      <c r="M29" s="86"/>
      <c r="N29" s="86"/>
      <c r="O29" s="86"/>
    </row>
    <row r="30" spans="2:15" ht="15">
      <c r="B30" s="12">
        <v>24</v>
      </c>
      <c r="C30" s="94" t="s">
        <v>90</v>
      </c>
      <c r="D30" s="107">
        <v>0.0407</v>
      </c>
      <c r="E30" s="108">
        <v>0.1048</v>
      </c>
      <c r="F30" s="93">
        <f t="shared" si="0"/>
        <v>0.0641</v>
      </c>
      <c r="G30" s="86"/>
      <c r="H30" s="110"/>
      <c r="I30" s="86"/>
      <c r="J30" s="86"/>
      <c r="K30" s="86"/>
      <c r="L30" s="86"/>
      <c r="M30" s="86"/>
      <c r="N30" s="86"/>
      <c r="O30" s="86"/>
    </row>
    <row r="31" spans="2:15" ht="15">
      <c r="B31" s="12">
        <v>25</v>
      </c>
      <c r="C31" s="94" t="s">
        <v>79</v>
      </c>
      <c r="D31" s="107">
        <v>0.0425</v>
      </c>
      <c r="E31" s="108">
        <v>0.1034</v>
      </c>
      <c r="F31" s="93">
        <f t="shared" si="0"/>
        <v>0.0609</v>
      </c>
      <c r="G31" s="86"/>
      <c r="H31" s="110"/>
      <c r="I31" s="86"/>
      <c r="J31" s="86"/>
      <c r="K31" s="86"/>
      <c r="L31" s="86"/>
      <c r="M31" s="86"/>
      <c r="N31" s="86"/>
      <c r="O31" s="86"/>
    </row>
    <row r="32" spans="2:15" ht="15">
      <c r="B32" s="12">
        <v>26</v>
      </c>
      <c r="C32" s="94" t="s">
        <v>80</v>
      </c>
      <c r="D32" s="107">
        <v>0.0391</v>
      </c>
      <c r="E32" s="108">
        <v>0.1029</v>
      </c>
      <c r="F32" s="93">
        <f t="shared" si="0"/>
        <v>0.0638</v>
      </c>
      <c r="G32" s="86"/>
      <c r="H32" s="110"/>
      <c r="I32" s="86"/>
      <c r="J32" s="86"/>
      <c r="K32" s="86"/>
      <c r="L32" s="86"/>
      <c r="M32" s="86"/>
      <c r="N32" s="86"/>
      <c r="O32" s="86"/>
    </row>
    <row r="33" spans="2:15" ht="15">
      <c r="B33" s="12">
        <v>27</v>
      </c>
      <c r="C33" s="94" t="s">
        <v>81</v>
      </c>
      <c r="D33" s="112">
        <v>0.0292</v>
      </c>
      <c r="E33" s="108">
        <v>0.1017</v>
      </c>
      <c r="F33" s="93">
        <f t="shared" si="0"/>
        <v>0.0725</v>
      </c>
      <c r="G33" s="86"/>
      <c r="H33" s="110"/>
      <c r="I33" s="86"/>
      <c r="J33" s="86"/>
      <c r="K33" s="86"/>
      <c r="L33" s="86"/>
      <c r="M33" s="86"/>
      <c r="N33" s="86"/>
      <c r="O33" s="86"/>
    </row>
    <row r="34" spans="2:15" ht="15">
      <c r="B34" s="12">
        <v>28</v>
      </c>
      <c r="C34" s="94" t="s">
        <v>82</v>
      </c>
      <c r="D34" s="112">
        <v>0.0345</v>
      </c>
      <c r="E34" s="108">
        <v>0.1003</v>
      </c>
      <c r="F34" s="93">
        <f t="shared" si="0"/>
        <v>0.0658</v>
      </c>
      <c r="G34" s="86"/>
      <c r="H34" s="110"/>
      <c r="I34" s="86"/>
      <c r="J34" s="86"/>
      <c r="K34" s="86"/>
      <c r="L34" s="86"/>
      <c r="M34" s="86"/>
      <c r="N34" s="86"/>
      <c r="O34" s="86"/>
    </row>
    <row r="35" spans="2:15" ht="15">
      <c r="B35" s="12">
        <v>29</v>
      </c>
      <c r="C35" s="94" t="s">
        <v>83</v>
      </c>
      <c r="D35" s="112">
        <v>0.0334</v>
      </c>
      <c r="E35" s="108">
        <v>0.0991</v>
      </c>
      <c r="F35" s="93">
        <f t="shared" si="0"/>
        <v>0.0657</v>
      </c>
      <c r="G35" s="86"/>
      <c r="H35" s="110"/>
      <c r="I35" s="86"/>
      <c r="J35" s="86"/>
      <c r="K35" s="86"/>
      <c r="L35" s="86"/>
      <c r="M35" s="86"/>
      <c r="N35" s="86"/>
      <c r="O35" s="86"/>
    </row>
    <row r="36" spans="2:15" ht="15">
      <c r="B36" s="12">
        <v>30</v>
      </c>
      <c r="C36" s="94" t="s">
        <v>91</v>
      </c>
      <c r="D36" s="112">
        <v>0.0284</v>
      </c>
      <c r="E36" s="108">
        <v>0.0985</v>
      </c>
      <c r="F36" s="93">
        <f t="shared" si="0"/>
        <v>0.0701</v>
      </c>
      <c r="G36" s="86"/>
      <c r="H36" s="113"/>
      <c r="I36" s="86"/>
      <c r="J36" s="86"/>
      <c r="K36" s="86"/>
      <c r="L36" s="86"/>
      <c r="M36" s="86"/>
      <c r="N36" s="86"/>
      <c r="O36" s="86"/>
    </row>
    <row r="37" spans="2:15" ht="15">
      <c r="B37" s="12">
        <v>31</v>
      </c>
      <c r="C37" s="94" t="s">
        <v>162</v>
      </c>
      <c r="D37" s="112">
        <v>0.026</v>
      </c>
      <c r="E37" s="108">
        <v>0.0977</v>
      </c>
      <c r="F37" s="93">
        <f t="shared" si="0"/>
        <v>0.0717</v>
      </c>
      <c r="G37" s="86"/>
      <c r="H37" s="113"/>
      <c r="I37" s="86"/>
      <c r="J37" s="86"/>
      <c r="K37" s="86"/>
      <c r="L37" s="86"/>
      <c r="M37" s="86"/>
      <c r="N37" s="86"/>
      <c r="O37" s="86"/>
    </row>
    <row r="38" spans="2:15" ht="15">
      <c r="B38" s="12"/>
      <c r="C38" s="94"/>
      <c r="D38" s="123"/>
      <c r="E38" s="91"/>
      <c r="F38" s="12"/>
      <c r="G38" s="113"/>
      <c r="H38" s="114"/>
      <c r="I38" s="86"/>
      <c r="J38" s="86"/>
      <c r="K38" s="86"/>
      <c r="L38" s="86"/>
      <c r="M38" s="86"/>
      <c r="N38" s="86"/>
      <c r="O38" s="86"/>
    </row>
    <row r="39" spans="2:15" ht="15">
      <c r="B39" s="12">
        <v>32</v>
      </c>
      <c r="C39" s="97" t="s">
        <v>84</v>
      </c>
      <c r="D39" s="124">
        <f>AVERAGE(D7:D37)</f>
        <v>0.05701935483870967</v>
      </c>
      <c r="E39" s="124">
        <f>AVERAGE(E7:E37)</f>
        <v>0.11209677419354841</v>
      </c>
      <c r="F39" s="125">
        <f>AVERAGE(F7:F37)</f>
        <v>0.05507741935483872</v>
      </c>
      <c r="G39" s="114"/>
      <c r="H39" s="87"/>
      <c r="I39" s="86"/>
      <c r="J39" s="87"/>
      <c r="K39" s="86"/>
      <c r="L39" s="86"/>
      <c r="M39" s="86"/>
      <c r="N39" s="86"/>
      <c r="O39" s="86"/>
    </row>
    <row r="40" spans="2:15" ht="15">
      <c r="B40" s="12"/>
      <c r="C40" s="97"/>
      <c r="D40" s="124"/>
      <c r="E40" s="124"/>
      <c r="F40" s="124"/>
      <c r="G40" s="87"/>
      <c r="H40" s="87"/>
      <c r="I40" s="86"/>
      <c r="J40" s="87"/>
      <c r="K40" s="86"/>
      <c r="L40" s="86"/>
      <c r="M40" s="86"/>
      <c r="N40" s="86"/>
      <c r="O40" s="86"/>
    </row>
    <row r="41" spans="2:15" ht="15">
      <c r="B41" s="16"/>
      <c r="C41" s="122" t="s">
        <v>85</v>
      </c>
      <c r="D41" s="12"/>
      <c r="E41" s="16"/>
      <c r="F41" s="12"/>
      <c r="G41" s="87"/>
      <c r="H41" s="87"/>
      <c r="I41" s="86"/>
      <c r="J41" s="86"/>
      <c r="K41" s="86"/>
      <c r="L41" s="86"/>
      <c r="M41" s="86"/>
      <c r="N41" s="86"/>
      <c r="O41" s="86"/>
    </row>
    <row r="42" spans="2:15" ht="18">
      <c r="B42" s="16"/>
      <c r="C42" s="88" t="s">
        <v>163</v>
      </c>
      <c r="D42" s="12"/>
      <c r="E42" s="16"/>
      <c r="F42" s="12"/>
      <c r="G42" s="87"/>
      <c r="H42" s="87"/>
      <c r="I42" s="86"/>
      <c r="J42" s="86"/>
      <c r="K42" s="86"/>
      <c r="L42" s="86"/>
      <c r="M42" s="86"/>
      <c r="N42" s="86"/>
      <c r="O42" s="86"/>
    </row>
    <row r="43" spans="2:15" ht="18">
      <c r="B43" s="16"/>
      <c r="C43" s="88" t="s">
        <v>92</v>
      </c>
      <c r="D43" s="12"/>
      <c r="E43" s="16"/>
      <c r="F43" s="12"/>
      <c r="G43" s="87"/>
      <c r="H43" s="115"/>
      <c r="I43" s="16"/>
      <c r="J43" s="126"/>
      <c r="K43" s="86"/>
      <c r="L43" s="86"/>
      <c r="M43" s="86"/>
      <c r="N43" s="86"/>
      <c r="O43" s="86"/>
    </row>
    <row r="44" spans="2:15" ht="15">
      <c r="B44" s="16"/>
      <c r="C44" s="89" t="s">
        <v>164</v>
      </c>
      <c r="D44" s="12"/>
      <c r="E44" s="16"/>
      <c r="F44" s="12"/>
      <c r="G44" s="115"/>
      <c r="H44" s="115"/>
      <c r="I44" s="16"/>
      <c r="J44" s="126"/>
      <c r="K44" s="86"/>
      <c r="L44" s="86"/>
      <c r="M44" s="86"/>
      <c r="N44" s="86"/>
      <c r="O44" s="86"/>
    </row>
    <row r="45" spans="2:15" ht="15">
      <c r="B45" s="16"/>
      <c r="C45" s="16"/>
      <c r="D45" s="16"/>
      <c r="E45" s="12"/>
      <c r="F45" s="95"/>
      <c r="G45" s="12"/>
      <c r="H45" s="115"/>
      <c r="I45" s="16"/>
      <c r="J45" s="126"/>
      <c r="K45" s="86"/>
      <c r="L45" s="86"/>
      <c r="M45" s="86"/>
      <c r="N45" s="86"/>
      <c r="O45" s="86"/>
    </row>
    <row r="46" spans="2:15" ht="15.75">
      <c r="B46" s="16"/>
      <c r="C46" s="16"/>
      <c r="D46" s="96"/>
      <c r="E46" s="12"/>
      <c r="F46" s="95"/>
      <c r="G46" s="12"/>
      <c r="H46" s="115"/>
      <c r="I46" s="86"/>
      <c r="J46" s="86"/>
      <c r="K46" s="86"/>
      <c r="L46" s="86"/>
      <c r="M46" s="86"/>
      <c r="N46" s="86"/>
      <c r="O46" s="86"/>
    </row>
    <row r="47" spans="2:15" ht="15">
      <c r="B47" s="16"/>
      <c r="C47" s="16"/>
      <c r="D47" s="95"/>
      <c r="E47" s="12"/>
      <c r="F47" s="95"/>
      <c r="G47" s="12"/>
      <c r="H47" s="115"/>
      <c r="I47" s="86"/>
      <c r="J47" s="86"/>
      <c r="K47" s="86"/>
      <c r="L47" s="86"/>
      <c r="M47" s="86"/>
      <c r="N47" s="86"/>
      <c r="O47" s="86"/>
    </row>
    <row r="48" spans="2:15" ht="15">
      <c r="B48" s="16"/>
      <c r="C48" s="16"/>
      <c r="D48" s="16"/>
      <c r="E48" s="16"/>
      <c r="F48" s="16"/>
      <c r="G48" s="16"/>
      <c r="H48" s="86"/>
      <c r="I48" s="86"/>
      <c r="J48" s="86"/>
      <c r="K48" s="86"/>
      <c r="L48" s="86"/>
      <c r="M48" s="86"/>
      <c r="N48" s="86"/>
      <c r="O48" s="86"/>
    </row>
    <row r="49" spans="2:15" ht="15">
      <c r="B49" s="16"/>
      <c r="C49" s="16"/>
      <c r="D49" s="16"/>
      <c r="E49" s="16"/>
      <c r="F49" s="16"/>
      <c r="G49" s="16"/>
      <c r="H49" s="86"/>
      <c r="I49" s="86"/>
      <c r="J49" s="86"/>
      <c r="K49" s="86"/>
      <c r="L49" s="86"/>
      <c r="M49" s="86"/>
      <c r="N49" s="86"/>
      <c r="O49" s="86"/>
    </row>
    <row r="50" spans="2:15" ht="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 ht="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 ht="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 ht="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 ht="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 ht="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 ht="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 ht="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 ht="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</sheetData>
  <sheetProtection/>
  <printOptions horizontalCentered="1"/>
  <pageMargins left="1" right="1" top="1" bottom="1" header="0.5" footer="0.5"/>
  <pageSetup horizontalDpi="1200" verticalDpi="1200" orientation="portrait" scale="63" r:id="rId2"/>
  <headerFooter>
    <oddHeader>&amp;R&amp;"Times New Roman,Bold"&amp;10KyPSC Case No. 2017-00321
STAFF-DR-02-043 Attachment
Page &amp;P of &amp;N
&amp;"Times New Roman,Regular"&amp;12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Rolfes-Adkins, Minna</dc:creator>
  <cp:keywords/>
  <dc:description/>
  <cp:lastModifiedBy>Frisch, Adele M</cp:lastModifiedBy>
  <cp:lastPrinted>2017-11-09T16:26:42Z</cp:lastPrinted>
  <dcterms:created xsi:type="dcterms:W3CDTF">2016-02-29T23:55:33Z</dcterms:created>
  <dcterms:modified xsi:type="dcterms:W3CDTF">2017-11-09T16:27:35Z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tness">
    <vt:lpwstr>MORIN</vt:lpwstr>
  </property>
</Properties>
</file>