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9032" windowHeight="11676" activeTab="3"/>
  </bookViews>
  <sheets>
    <sheet name="1. CUs FROM ET FILE" sheetId="1" r:id="rId1"/>
    <sheet name="2. FOR PASTING POLES INTO WORD" sheetId="5" r:id="rId2"/>
    <sheet name="3. FOR PASTING FIXTURES TO WORD" sheetId="7" r:id="rId3"/>
    <sheet name="1. CUs FROM ET FILE half down" sheetId="8" r:id="rId4"/>
  </sheets>
  <definedNames>
    <definedName name="Begin" localSheetId="3">'1. CUs FROM ET FILE half down'!$S$7</definedName>
    <definedName name="Begin">'1. CUs FROM ET FILE'!$S$7</definedName>
    <definedName name="fix_input">#REF!</definedName>
    <definedName name="Fixture_costs" localSheetId="3">'1. CUs FROM ET FILE half down'!$S$7:$AF$52</definedName>
    <definedName name="Fixture_costs">'1. CUs FROM ET FILE'!$S$7:$AF$52</definedName>
    <definedName name="_xlnm.Print_Area" localSheetId="0">'1. CUs FROM ET FILE'!$A$1:$AG$100</definedName>
    <definedName name="_xlnm.Print_Area" localSheetId="3">'1. CUs FROM ET FILE half down'!$A$1:$AJ$100</definedName>
    <definedName name="_xlnm.Print_Titles" localSheetId="0">'1. CUs FROM ET FILE'!$3:$6</definedName>
    <definedName name="_xlnm.Print_Titles" localSheetId="3">'1. CUs FROM ET FILE half down'!$3:$6</definedName>
  </definedNames>
  <calcPr calcId="145621"/>
</workbook>
</file>

<file path=xl/calcChain.xml><?xml version="1.0" encoding="utf-8"?>
<calcChain xmlns="http://schemas.openxmlformats.org/spreadsheetml/2006/main">
  <c r="AJ7" i="8" l="1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J51" i="8"/>
  <c r="AJ52" i="8"/>
  <c r="AJ53" i="8"/>
  <c r="AJ54" i="8"/>
  <c r="AJ55" i="8"/>
  <c r="AJ56" i="8"/>
  <c r="AJ57" i="8"/>
  <c r="AJ58" i="8"/>
  <c r="AJ59" i="8"/>
  <c r="AJ60" i="8"/>
  <c r="AJ61" i="8"/>
  <c r="AJ66" i="8"/>
  <c r="AJ67" i="8"/>
  <c r="AJ68" i="8"/>
  <c r="AJ69" i="8"/>
  <c r="AJ70" i="8"/>
  <c r="AJ71" i="8"/>
  <c r="AJ72" i="8"/>
  <c r="AJ73" i="8"/>
  <c r="AJ74" i="8"/>
  <c r="AJ75" i="8"/>
  <c r="AJ76" i="8"/>
  <c r="AJ77" i="8"/>
  <c r="AJ78" i="8"/>
  <c r="AJ79" i="8"/>
  <c r="AJ80" i="8"/>
  <c r="AJ81" i="8"/>
  <c r="AJ82" i="8"/>
  <c r="AJ83" i="8"/>
  <c r="AJ84" i="8"/>
  <c r="AJ85" i="8"/>
  <c r="AJ86" i="8"/>
  <c r="AJ87" i="8"/>
  <c r="AJ88" i="8"/>
  <c r="AJ89" i="8"/>
  <c r="AJ90" i="8"/>
  <c r="AJ91" i="8"/>
  <c r="AJ92" i="8"/>
  <c r="AJ93" i="8"/>
  <c r="AJ94" i="8"/>
  <c r="AJ95" i="8"/>
  <c r="AJ96" i="8"/>
  <c r="AI53" i="8" l="1"/>
  <c r="AA100" i="8"/>
  <c r="Z100" i="8"/>
  <c r="R100" i="8"/>
  <c r="K100" i="8"/>
  <c r="J100" i="8"/>
  <c r="AA99" i="8"/>
  <c r="Z99" i="8"/>
  <c r="R99" i="8"/>
  <c r="K99" i="8"/>
  <c r="J99" i="8"/>
  <c r="AA98" i="8"/>
  <c r="Z98" i="8"/>
  <c r="R98" i="8"/>
  <c r="K98" i="8"/>
  <c r="J98" i="8"/>
  <c r="AA97" i="8"/>
  <c r="Z97" i="8"/>
  <c r="R97" i="8"/>
  <c r="K97" i="8"/>
  <c r="J97" i="8"/>
  <c r="AA96" i="8"/>
  <c r="Z96" i="8"/>
  <c r="R96" i="8"/>
  <c r="K96" i="8"/>
  <c r="J96" i="8"/>
  <c r="AA95" i="8"/>
  <c r="Z95" i="8"/>
  <c r="R95" i="8"/>
  <c r="K95" i="8"/>
  <c r="J95" i="8"/>
  <c r="AA94" i="8"/>
  <c r="Z94" i="8"/>
  <c r="R94" i="8"/>
  <c r="K94" i="8"/>
  <c r="J94" i="8"/>
  <c r="AA93" i="8"/>
  <c r="Z93" i="8"/>
  <c r="R93" i="8"/>
  <c r="K93" i="8"/>
  <c r="J93" i="8"/>
  <c r="AA92" i="8"/>
  <c r="Z92" i="8"/>
  <c r="R92" i="8"/>
  <c r="K92" i="8"/>
  <c r="J92" i="8"/>
  <c r="AA91" i="8"/>
  <c r="Z91" i="8"/>
  <c r="R91" i="8"/>
  <c r="K91" i="8"/>
  <c r="J91" i="8"/>
  <c r="AA90" i="8"/>
  <c r="Z90" i="8"/>
  <c r="R90" i="8"/>
  <c r="K90" i="8"/>
  <c r="J90" i="8"/>
  <c r="AA89" i="8"/>
  <c r="Z89" i="8"/>
  <c r="AC89" i="8" s="1"/>
  <c r="R89" i="8"/>
  <c r="K89" i="8"/>
  <c r="J89" i="8"/>
  <c r="AA88" i="8"/>
  <c r="Z88" i="8"/>
  <c r="AB88" i="8" s="1"/>
  <c r="R88" i="8"/>
  <c r="K88" i="8"/>
  <c r="J88" i="8"/>
  <c r="AA87" i="8"/>
  <c r="AC87" i="8" s="1"/>
  <c r="Z87" i="8"/>
  <c r="R87" i="8"/>
  <c r="K87" i="8"/>
  <c r="J87" i="8"/>
  <c r="AA86" i="8"/>
  <c r="Z86" i="8"/>
  <c r="AB86" i="8" s="1"/>
  <c r="R86" i="8"/>
  <c r="K86" i="8"/>
  <c r="J86" i="8"/>
  <c r="AA85" i="8"/>
  <c r="Z85" i="8"/>
  <c r="R85" i="8"/>
  <c r="K85" i="8"/>
  <c r="J85" i="8"/>
  <c r="AA84" i="8"/>
  <c r="Z84" i="8"/>
  <c r="R84" i="8"/>
  <c r="K84" i="8"/>
  <c r="J84" i="8"/>
  <c r="AA83" i="8"/>
  <c r="Z83" i="8"/>
  <c r="R83" i="8"/>
  <c r="K83" i="8"/>
  <c r="J83" i="8"/>
  <c r="AA82" i="8"/>
  <c r="Z82" i="8"/>
  <c r="R82" i="8"/>
  <c r="W82" i="8" s="1"/>
  <c r="K82" i="8"/>
  <c r="J82" i="8"/>
  <c r="AA81" i="8"/>
  <c r="Z81" i="8"/>
  <c r="AC81" i="8" s="1"/>
  <c r="R81" i="8"/>
  <c r="K81" i="8"/>
  <c r="J81" i="8"/>
  <c r="AA80" i="8"/>
  <c r="Z80" i="8"/>
  <c r="R80" i="8"/>
  <c r="W80" i="8" s="1"/>
  <c r="K80" i="8"/>
  <c r="J80" i="8"/>
  <c r="AA79" i="8"/>
  <c r="Z79" i="8"/>
  <c r="R79" i="8"/>
  <c r="K79" i="8"/>
  <c r="J79" i="8"/>
  <c r="AA78" i="8"/>
  <c r="Z78" i="8"/>
  <c r="AD78" i="8" s="1"/>
  <c r="R78" i="8"/>
  <c r="K78" i="8"/>
  <c r="J78" i="8"/>
  <c r="AC77" i="8"/>
  <c r="AA77" i="8"/>
  <c r="AB77" i="8" s="1"/>
  <c r="Z77" i="8"/>
  <c r="W77" i="8"/>
  <c r="R77" i="8"/>
  <c r="S77" i="8" s="1"/>
  <c r="K77" i="8"/>
  <c r="J77" i="8"/>
  <c r="AA76" i="8"/>
  <c r="Z76" i="8"/>
  <c r="R76" i="8"/>
  <c r="K76" i="8"/>
  <c r="J76" i="8"/>
  <c r="AB75" i="8"/>
  <c r="AA75" i="8"/>
  <c r="Z75" i="8"/>
  <c r="R75" i="8"/>
  <c r="K75" i="8"/>
  <c r="J75" i="8"/>
  <c r="AA74" i="8"/>
  <c r="Z74" i="8"/>
  <c r="AD74" i="8" s="1"/>
  <c r="R74" i="8"/>
  <c r="K74" i="8"/>
  <c r="J74" i="8"/>
  <c r="AA73" i="8"/>
  <c r="AC73" i="8" s="1"/>
  <c r="Z73" i="8"/>
  <c r="W73" i="8"/>
  <c r="R73" i="8"/>
  <c r="S73" i="8" s="1"/>
  <c r="K73" i="8"/>
  <c r="J73" i="8"/>
  <c r="AA72" i="8"/>
  <c r="Z72" i="8"/>
  <c r="R72" i="8"/>
  <c r="K72" i="8"/>
  <c r="J72" i="8"/>
  <c r="AB71" i="8"/>
  <c r="AA71" i="8"/>
  <c r="Z71" i="8"/>
  <c r="R71" i="8"/>
  <c r="K71" i="8"/>
  <c r="J71" i="8"/>
  <c r="AA70" i="8"/>
  <c r="AC70" i="8" s="1"/>
  <c r="Z70" i="8"/>
  <c r="R70" i="8"/>
  <c r="S70" i="8" s="1"/>
  <c r="K70" i="8"/>
  <c r="J70" i="8"/>
  <c r="AA69" i="8"/>
  <c r="Z69" i="8"/>
  <c r="R69" i="8"/>
  <c r="K69" i="8"/>
  <c r="J69" i="8"/>
  <c r="AA68" i="8"/>
  <c r="Z68" i="8"/>
  <c r="R68" i="8"/>
  <c r="S68" i="8" s="1"/>
  <c r="K68" i="8"/>
  <c r="J68" i="8"/>
  <c r="AA67" i="8"/>
  <c r="Z67" i="8"/>
  <c r="R67" i="8"/>
  <c r="K67" i="8"/>
  <c r="J67" i="8"/>
  <c r="AA66" i="8"/>
  <c r="AC66" i="8" s="1"/>
  <c r="Z66" i="8"/>
  <c r="AB66" i="8" s="1"/>
  <c r="W66" i="8"/>
  <c r="R66" i="8"/>
  <c r="S66" i="8" s="1"/>
  <c r="K66" i="8"/>
  <c r="J66" i="8"/>
  <c r="AC65" i="8"/>
  <c r="AA65" i="8"/>
  <c r="Z65" i="8"/>
  <c r="AB65" i="8" s="1"/>
  <c r="R65" i="8"/>
  <c r="K65" i="8"/>
  <c r="J65" i="8"/>
  <c r="AA64" i="8"/>
  <c r="Z64" i="8"/>
  <c r="R64" i="8"/>
  <c r="S64" i="8" s="1"/>
  <c r="K64" i="8"/>
  <c r="J64" i="8"/>
  <c r="AC63" i="8"/>
  <c r="AA63" i="8"/>
  <c r="Z63" i="8"/>
  <c r="W63" i="8"/>
  <c r="R63" i="8"/>
  <c r="S63" i="8" s="1"/>
  <c r="K63" i="8"/>
  <c r="J63" i="8"/>
  <c r="AB62" i="8"/>
  <c r="AA62" i="8"/>
  <c r="Z62" i="8"/>
  <c r="AD62" i="8" s="1"/>
  <c r="R62" i="8"/>
  <c r="S62" i="8" s="1"/>
  <c r="K62" i="8"/>
  <c r="J62" i="8"/>
  <c r="AC61" i="8"/>
  <c r="AA61" i="8"/>
  <c r="AB61" i="8" s="1"/>
  <c r="Z61" i="8"/>
  <c r="R61" i="8"/>
  <c r="K61" i="8"/>
  <c r="J61" i="8"/>
  <c r="AA60" i="8"/>
  <c r="Z60" i="8"/>
  <c r="R60" i="8"/>
  <c r="K60" i="8"/>
  <c r="J60" i="8"/>
  <c r="AB59" i="8"/>
  <c r="AA59" i="8"/>
  <c r="Z59" i="8"/>
  <c r="R59" i="8"/>
  <c r="K59" i="8"/>
  <c r="J59" i="8"/>
  <c r="AA58" i="8"/>
  <c r="Z58" i="8"/>
  <c r="AB58" i="8" s="1"/>
  <c r="S58" i="8"/>
  <c r="R58" i="8"/>
  <c r="W58" i="8" s="1"/>
  <c r="K58" i="8"/>
  <c r="J58" i="8"/>
  <c r="AA57" i="8"/>
  <c r="AD57" i="8" s="1"/>
  <c r="Z57" i="8"/>
  <c r="R57" i="8"/>
  <c r="S57" i="8" s="1"/>
  <c r="K57" i="8"/>
  <c r="J57" i="8"/>
  <c r="AA56" i="8"/>
  <c r="Z56" i="8"/>
  <c r="AB56" i="8" s="1"/>
  <c r="S56" i="8"/>
  <c r="R56" i="8"/>
  <c r="W56" i="8" s="1"/>
  <c r="K56" i="8"/>
  <c r="J56" i="8"/>
  <c r="AA55" i="8"/>
  <c r="AB55" i="8" s="1"/>
  <c r="Z55" i="8"/>
  <c r="R55" i="8"/>
  <c r="S55" i="8" s="1"/>
  <c r="K55" i="8"/>
  <c r="J55" i="8"/>
  <c r="AA54" i="8"/>
  <c r="Z54" i="8"/>
  <c r="R54" i="8"/>
  <c r="K54" i="8"/>
  <c r="J54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AA52" i="8"/>
  <c r="AC52" i="8" s="1"/>
  <c r="Z52" i="8"/>
  <c r="R52" i="8"/>
  <c r="N52" i="8"/>
  <c r="AB51" i="8"/>
  <c r="AA51" i="8"/>
  <c r="Z51" i="8"/>
  <c r="S51" i="8"/>
  <c r="R51" i="8"/>
  <c r="W51" i="8" s="1"/>
  <c r="N51" i="8"/>
  <c r="AA50" i="8"/>
  <c r="AB50" i="8" s="1"/>
  <c r="Z50" i="8"/>
  <c r="R50" i="8"/>
  <c r="N50" i="8"/>
  <c r="AD49" i="8"/>
  <c r="AA49" i="8"/>
  <c r="Z49" i="8"/>
  <c r="AB49" i="8" s="1"/>
  <c r="W49" i="8"/>
  <c r="R49" i="8"/>
  <c r="S49" i="8" s="1"/>
  <c r="N49" i="8"/>
  <c r="AA48" i="8"/>
  <c r="AC48" i="8" s="1"/>
  <c r="Z48" i="8"/>
  <c r="R48" i="8"/>
  <c r="N48" i="8"/>
  <c r="K48" i="8"/>
  <c r="J48" i="8"/>
  <c r="AA47" i="8"/>
  <c r="Z47" i="8"/>
  <c r="AB47" i="8" s="1"/>
  <c r="S47" i="8"/>
  <c r="R47" i="8"/>
  <c r="W47" i="8" s="1"/>
  <c r="N47" i="8"/>
  <c r="K47" i="8"/>
  <c r="J47" i="8"/>
  <c r="AA46" i="8"/>
  <c r="AB46" i="8" s="1"/>
  <c r="Z46" i="8"/>
  <c r="R46" i="8"/>
  <c r="N46" i="8"/>
  <c r="K46" i="8"/>
  <c r="J46" i="8"/>
  <c r="AA45" i="8"/>
  <c r="AD45" i="8" s="1"/>
  <c r="Z45" i="8"/>
  <c r="R45" i="8"/>
  <c r="S45" i="8" s="1"/>
  <c r="N45" i="8"/>
  <c r="K45" i="8"/>
  <c r="J45" i="8"/>
  <c r="AA44" i="8"/>
  <c r="AC44" i="8" s="1"/>
  <c r="Z44" i="8"/>
  <c r="R44" i="8"/>
  <c r="N44" i="8"/>
  <c r="K44" i="8"/>
  <c r="J44" i="8"/>
  <c r="AA43" i="8"/>
  <c r="Z43" i="8"/>
  <c r="R43" i="8"/>
  <c r="S43" i="8" s="1"/>
  <c r="N43" i="8"/>
  <c r="K43" i="8"/>
  <c r="J43" i="8"/>
  <c r="AC42" i="8"/>
  <c r="AA42" i="8"/>
  <c r="Z42" i="8"/>
  <c r="AD42" i="8" s="1"/>
  <c r="R42" i="8"/>
  <c r="N42" i="8"/>
  <c r="K42" i="8"/>
  <c r="J42" i="8"/>
  <c r="AA41" i="8"/>
  <c r="Z41" i="8"/>
  <c r="AD41" i="8" s="1"/>
  <c r="W41" i="8"/>
  <c r="R41" i="8"/>
  <c r="S41" i="8" s="1"/>
  <c r="N41" i="8"/>
  <c r="K41" i="8"/>
  <c r="J41" i="8"/>
  <c r="AA40" i="8"/>
  <c r="AC40" i="8" s="1"/>
  <c r="Z40" i="8"/>
  <c r="R40" i="8"/>
  <c r="N40" i="8"/>
  <c r="K40" i="8"/>
  <c r="J40" i="8"/>
  <c r="AB39" i="8"/>
  <c r="AA39" i="8"/>
  <c r="Z39" i="8"/>
  <c r="W39" i="8"/>
  <c r="S39" i="8"/>
  <c r="R39" i="8"/>
  <c r="N39" i="8"/>
  <c r="K39" i="8"/>
  <c r="J39" i="8"/>
  <c r="AA38" i="8"/>
  <c r="AB38" i="8" s="1"/>
  <c r="Z38" i="8"/>
  <c r="R38" i="8"/>
  <c r="N38" i="8"/>
  <c r="K38" i="8"/>
  <c r="J38" i="8"/>
  <c r="AA37" i="8"/>
  <c r="AD37" i="8" s="1"/>
  <c r="Z37" i="8"/>
  <c r="R37" i="8"/>
  <c r="S37" i="8" s="1"/>
  <c r="N37" i="8"/>
  <c r="K37" i="8"/>
  <c r="J37" i="8"/>
  <c r="AA36" i="8"/>
  <c r="AC36" i="8" s="1"/>
  <c r="Z36" i="8"/>
  <c r="R36" i="8"/>
  <c r="N36" i="8"/>
  <c r="K36" i="8"/>
  <c r="J36" i="8"/>
  <c r="AA35" i="8"/>
  <c r="Z35" i="8"/>
  <c r="R35" i="8"/>
  <c r="S35" i="8" s="1"/>
  <c r="N35" i="8"/>
  <c r="K35" i="8"/>
  <c r="J35" i="8"/>
  <c r="AC34" i="8"/>
  <c r="AA34" i="8"/>
  <c r="Z34" i="8"/>
  <c r="AD34" i="8" s="1"/>
  <c r="R34" i="8"/>
  <c r="N34" i="8"/>
  <c r="K34" i="8"/>
  <c r="J34" i="8"/>
  <c r="AA33" i="8"/>
  <c r="AD33" i="8" s="1"/>
  <c r="Z33" i="8"/>
  <c r="W33" i="8"/>
  <c r="R33" i="8"/>
  <c r="S33" i="8" s="1"/>
  <c r="N33" i="8"/>
  <c r="K33" i="8"/>
  <c r="J33" i="8"/>
  <c r="AA32" i="8"/>
  <c r="AC32" i="8" s="1"/>
  <c r="Z32" i="8"/>
  <c r="R32" i="8"/>
  <c r="N32" i="8"/>
  <c r="K32" i="8"/>
  <c r="J32" i="8"/>
  <c r="AB31" i="8"/>
  <c r="AA31" i="8"/>
  <c r="Z31" i="8"/>
  <c r="S31" i="8"/>
  <c r="R31" i="8"/>
  <c r="W31" i="8" s="1"/>
  <c r="N31" i="8"/>
  <c r="K31" i="8"/>
  <c r="J31" i="8"/>
  <c r="AA30" i="8"/>
  <c r="AB30" i="8" s="1"/>
  <c r="Z30" i="8"/>
  <c r="R30" i="8"/>
  <c r="N30" i="8"/>
  <c r="K30" i="8"/>
  <c r="J30" i="8"/>
  <c r="AA29" i="8"/>
  <c r="AD29" i="8" s="1"/>
  <c r="Z29" i="8"/>
  <c r="AB29" i="8" s="1"/>
  <c r="W29" i="8"/>
  <c r="R29" i="8"/>
  <c r="S29" i="8" s="1"/>
  <c r="N29" i="8"/>
  <c r="K29" i="8"/>
  <c r="J29" i="8"/>
  <c r="AA28" i="8"/>
  <c r="AC28" i="8" s="1"/>
  <c r="Z28" i="8"/>
  <c r="R28" i="8"/>
  <c r="N28" i="8"/>
  <c r="K28" i="8"/>
  <c r="J28" i="8"/>
  <c r="AA27" i="8"/>
  <c r="Z27" i="8"/>
  <c r="R27" i="8"/>
  <c r="S27" i="8" s="1"/>
  <c r="N27" i="8"/>
  <c r="K27" i="8"/>
  <c r="J27" i="8"/>
  <c r="AC26" i="8"/>
  <c r="AA26" i="8"/>
  <c r="Z26" i="8"/>
  <c r="AB26" i="8" s="1"/>
  <c r="R26" i="8"/>
  <c r="N26" i="8"/>
  <c r="K26" i="8"/>
  <c r="J26" i="8"/>
  <c r="AA25" i="8"/>
  <c r="AD25" i="8" s="1"/>
  <c r="Z25" i="8"/>
  <c r="W25" i="8"/>
  <c r="R25" i="8"/>
  <c r="S25" i="8" s="1"/>
  <c r="N25" i="8"/>
  <c r="K25" i="8"/>
  <c r="J25" i="8"/>
  <c r="AA24" i="8"/>
  <c r="AC24" i="8" s="1"/>
  <c r="Z24" i="8"/>
  <c r="R24" i="8"/>
  <c r="N24" i="8"/>
  <c r="K24" i="8"/>
  <c r="J24" i="8"/>
  <c r="AB23" i="8"/>
  <c r="AA23" i="8"/>
  <c r="Z23" i="8"/>
  <c r="S23" i="8"/>
  <c r="R23" i="8"/>
  <c r="W23" i="8" s="1"/>
  <c r="N23" i="8"/>
  <c r="K23" i="8"/>
  <c r="J23" i="8"/>
  <c r="AA22" i="8"/>
  <c r="Z22" i="8"/>
  <c r="AC22" i="8" s="1"/>
  <c r="R22" i="8"/>
  <c r="N22" i="8"/>
  <c r="K22" i="8"/>
  <c r="J22" i="8"/>
  <c r="AD21" i="8"/>
  <c r="AA21" i="8"/>
  <c r="Z21" i="8"/>
  <c r="AB21" i="8" s="1"/>
  <c r="W21" i="8"/>
  <c r="R21" i="8"/>
  <c r="S21" i="8" s="1"/>
  <c r="N21" i="8"/>
  <c r="K21" i="8"/>
  <c r="J21" i="8"/>
  <c r="AA20" i="8"/>
  <c r="AC20" i="8" s="1"/>
  <c r="Z20" i="8"/>
  <c r="R20" i="8"/>
  <c r="N20" i="8"/>
  <c r="K20" i="8"/>
  <c r="J20" i="8"/>
  <c r="AA19" i="8"/>
  <c r="Z19" i="8"/>
  <c r="W19" i="8"/>
  <c r="R19" i="8"/>
  <c r="S19" i="8" s="1"/>
  <c r="N19" i="8"/>
  <c r="K19" i="8"/>
  <c r="J19" i="8"/>
  <c r="AA18" i="8"/>
  <c r="Z18" i="8"/>
  <c r="AD18" i="8" s="1"/>
  <c r="R18" i="8"/>
  <c r="N18" i="8"/>
  <c r="K18" i="8"/>
  <c r="J18" i="8"/>
  <c r="AA17" i="8"/>
  <c r="Z17" i="8"/>
  <c r="R17" i="8"/>
  <c r="S17" i="8" s="1"/>
  <c r="N17" i="8"/>
  <c r="K17" i="8"/>
  <c r="J17" i="8"/>
  <c r="AA16" i="8"/>
  <c r="AC16" i="8" s="1"/>
  <c r="Z16" i="8"/>
  <c r="R16" i="8"/>
  <c r="N16" i="8"/>
  <c r="K16" i="8"/>
  <c r="J16" i="8"/>
  <c r="AA15" i="8"/>
  <c r="Z15" i="8"/>
  <c r="AB15" i="8" s="1"/>
  <c r="W15" i="8"/>
  <c r="S15" i="8"/>
  <c r="R15" i="8"/>
  <c r="N15" i="8"/>
  <c r="K15" i="8"/>
  <c r="J15" i="8"/>
  <c r="AA14" i="8"/>
  <c r="AB14" i="8" s="1"/>
  <c r="Z14" i="8"/>
  <c r="R14" i="8"/>
  <c r="N14" i="8"/>
  <c r="K14" i="8"/>
  <c r="J14" i="8"/>
  <c r="AD13" i="8"/>
  <c r="AA13" i="8"/>
  <c r="Z13" i="8"/>
  <c r="AB13" i="8" s="1"/>
  <c r="W13" i="8"/>
  <c r="R13" i="8"/>
  <c r="S13" i="8" s="1"/>
  <c r="N13" i="8"/>
  <c r="K13" i="8"/>
  <c r="J13" i="8"/>
  <c r="AA12" i="8"/>
  <c r="Z12" i="8"/>
  <c r="AD12" i="8" s="1"/>
  <c r="R12" i="8"/>
  <c r="S12" i="8" s="1"/>
  <c r="N12" i="8"/>
  <c r="K12" i="8"/>
  <c r="J12" i="8"/>
  <c r="AA11" i="8"/>
  <c r="Z11" i="8"/>
  <c r="W11" i="8"/>
  <c r="S11" i="8"/>
  <c r="R11" i="8"/>
  <c r="N11" i="8"/>
  <c r="K11" i="8"/>
  <c r="J11" i="8"/>
  <c r="AA10" i="8"/>
  <c r="Z10" i="8"/>
  <c r="AD10" i="8" s="1"/>
  <c r="R10" i="8"/>
  <c r="W10" i="8" s="1"/>
  <c r="N10" i="8"/>
  <c r="K10" i="8"/>
  <c r="J10" i="8"/>
  <c r="AA9" i="8"/>
  <c r="AB9" i="8" s="1"/>
  <c r="Z9" i="8"/>
  <c r="W9" i="8"/>
  <c r="R9" i="8"/>
  <c r="S9" i="8" s="1"/>
  <c r="N9" i="8"/>
  <c r="K9" i="8"/>
  <c r="J9" i="8"/>
  <c r="AA8" i="8"/>
  <c r="Z8" i="8"/>
  <c r="AD8" i="8" s="1"/>
  <c r="R8" i="8"/>
  <c r="S8" i="8" s="1"/>
  <c r="N8" i="8"/>
  <c r="K8" i="8"/>
  <c r="J8" i="8"/>
  <c r="AA7" i="8"/>
  <c r="Z7" i="8"/>
  <c r="S7" i="8"/>
  <c r="R7" i="8"/>
  <c r="W7" i="8" s="1"/>
  <c r="N7" i="8"/>
  <c r="K7" i="8"/>
  <c r="J7" i="8"/>
  <c r="V6" i="8"/>
  <c r="V4" i="8"/>
  <c r="V62" i="8" s="1"/>
  <c r="AD69" i="8" l="1"/>
  <c r="AC69" i="8"/>
  <c r="S79" i="8"/>
  <c r="V79" i="8" s="1"/>
  <c r="X79" i="8" s="1"/>
  <c r="W79" i="8"/>
  <c r="V11" i="8"/>
  <c r="S75" i="8"/>
  <c r="W75" i="8"/>
  <c r="AD79" i="8"/>
  <c r="AC79" i="8"/>
  <c r="V7" i="8"/>
  <c r="AC18" i="8"/>
  <c r="W27" i="8"/>
  <c r="W37" i="8"/>
  <c r="AC38" i="8"/>
  <c r="AE38" i="8" s="1"/>
  <c r="W45" i="8"/>
  <c r="W55" i="8"/>
  <c r="W57" i="8"/>
  <c r="AD59" i="8"/>
  <c r="AC59" i="8"/>
  <c r="AB63" i="8"/>
  <c r="AB69" i="8"/>
  <c r="S71" i="8"/>
  <c r="V71" i="8" s="1"/>
  <c r="X71" i="8" s="1"/>
  <c r="AF71" i="8" s="1"/>
  <c r="W71" i="8"/>
  <c r="AD75" i="8"/>
  <c r="AC75" i="8"/>
  <c r="AE75" i="8" s="1"/>
  <c r="AE59" i="8"/>
  <c r="S67" i="8"/>
  <c r="W67" i="8"/>
  <c r="W17" i="8"/>
  <c r="W35" i="8"/>
  <c r="X35" i="8" s="1"/>
  <c r="W43" i="8"/>
  <c r="S59" i="8"/>
  <c r="W59" i="8"/>
  <c r="AE65" i="8"/>
  <c r="AD67" i="8"/>
  <c r="AC67" i="8"/>
  <c r="AC8" i="8"/>
  <c r="AC12" i="8"/>
  <c r="AB37" i="8"/>
  <c r="AB45" i="8"/>
  <c r="S60" i="8"/>
  <c r="W60" i="8"/>
  <c r="AB67" i="8"/>
  <c r="AD71" i="8"/>
  <c r="AC71" i="8"/>
  <c r="AE71" i="8" s="1"/>
  <c r="AB79" i="8"/>
  <c r="AD14" i="8"/>
  <c r="AB17" i="8"/>
  <c r="AB18" i="8"/>
  <c r="AD30" i="8"/>
  <c r="AB33" i="8"/>
  <c r="AB34" i="8"/>
  <c r="AE34" i="8" s="1"/>
  <c r="AD46" i="8"/>
  <c r="AD50" i="8"/>
  <c r="AD61" i="8"/>
  <c r="AE61" i="8" s="1"/>
  <c r="AC62" i="8"/>
  <c r="AE62" i="8" s="1"/>
  <c r="AD70" i="8"/>
  <c r="AD73" i="8"/>
  <c r="AC88" i="8"/>
  <c r="AC9" i="8"/>
  <c r="AE9" i="8" s="1"/>
  <c r="AB10" i="8"/>
  <c r="AC14" i="8"/>
  <c r="AD17" i="8"/>
  <c r="AB22" i="8"/>
  <c r="AB25" i="8"/>
  <c r="AD27" i="8"/>
  <c r="AC30" i="8"/>
  <c r="AE30" i="8" s="1"/>
  <c r="AD38" i="8"/>
  <c r="AB41" i="8"/>
  <c r="AB42" i="8"/>
  <c r="AC46" i="8"/>
  <c r="AC50" i="8"/>
  <c r="AE50" i="8" s="1"/>
  <c r="AC54" i="8"/>
  <c r="AD63" i="8"/>
  <c r="AE63" i="8" s="1"/>
  <c r="AD65" i="8"/>
  <c r="AD66" i="8"/>
  <c r="AE66" i="8" s="1"/>
  <c r="AB70" i="8"/>
  <c r="AE70" i="8" s="1"/>
  <c r="AB73" i="8"/>
  <c r="AD77" i="8"/>
  <c r="AD90" i="8"/>
  <c r="V8" i="8"/>
  <c r="X8" i="8" s="1"/>
  <c r="V12" i="8"/>
  <c r="AE26" i="8"/>
  <c r="AC19" i="8"/>
  <c r="S20" i="8"/>
  <c r="W20" i="8"/>
  <c r="V23" i="8"/>
  <c r="X23" i="8"/>
  <c r="S28" i="8"/>
  <c r="W28" i="8"/>
  <c r="AC35" i="8"/>
  <c r="S36" i="8"/>
  <c r="W36" i="8"/>
  <c r="AC43" i="8"/>
  <c r="S44" i="8"/>
  <c r="W44" i="8"/>
  <c r="V47" i="8"/>
  <c r="X47" i="8"/>
  <c r="AC60" i="8"/>
  <c r="AB60" i="8"/>
  <c r="AE60" i="8" s="1"/>
  <c r="V64" i="8"/>
  <c r="S65" i="8"/>
  <c r="W65" i="8"/>
  <c r="V68" i="8"/>
  <c r="X68" i="8" s="1"/>
  <c r="S69" i="8"/>
  <c r="W69" i="8"/>
  <c r="W81" i="8"/>
  <c r="S81" i="8"/>
  <c r="AC83" i="8"/>
  <c r="W85" i="8"/>
  <c r="S85" i="8"/>
  <c r="AB97" i="8"/>
  <c r="AC97" i="8"/>
  <c r="AB7" i="8"/>
  <c r="AD9" i="8"/>
  <c r="AC10" i="8"/>
  <c r="AE10" i="8" s="1"/>
  <c r="AB11" i="8"/>
  <c r="AC15" i="8"/>
  <c r="S16" i="8"/>
  <c r="W16" i="8"/>
  <c r="V19" i="8"/>
  <c r="X19" i="8"/>
  <c r="AB19" i="8"/>
  <c r="AC23" i="8"/>
  <c r="AE23" i="8" s="1"/>
  <c r="S24" i="8"/>
  <c r="W24" i="8"/>
  <c r="V27" i="8"/>
  <c r="X27" i="8"/>
  <c r="AB27" i="8"/>
  <c r="AC31" i="8"/>
  <c r="S32" i="8"/>
  <c r="W32" i="8"/>
  <c r="V35" i="8"/>
  <c r="AB35" i="8"/>
  <c r="AC39" i="8"/>
  <c r="AE39" i="8" s="1"/>
  <c r="S40" i="8"/>
  <c r="W40" i="8"/>
  <c r="V43" i="8"/>
  <c r="X43" i="8"/>
  <c r="AB43" i="8"/>
  <c r="AC47" i="8"/>
  <c r="S48" i="8"/>
  <c r="W48" i="8"/>
  <c r="AC51" i="8"/>
  <c r="S54" i="8"/>
  <c r="W54" i="8"/>
  <c r="V66" i="8"/>
  <c r="X66" i="8" s="1"/>
  <c r="V70" i="8"/>
  <c r="AC72" i="8"/>
  <c r="AB72" i="8"/>
  <c r="V73" i="8"/>
  <c r="X73" i="8" s="1"/>
  <c r="AC76" i="8"/>
  <c r="AB76" i="8"/>
  <c r="AE76" i="8" s="1"/>
  <c r="V77" i="8"/>
  <c r="X77" i="8" s="1"/>
  <c r="AC85" i="8"/>
  <c r="AB93" i="8"/>
  <c r="AC93" i="8"/>
  <c r="X7" i="8"/>
  <c r="AC7" i="8"/>
  <c r="W8" i="8"/>
  <c r="AB8" i="8"/>
  <c r="AE8" i="8" s="1"/>
  <c r="V9" i="8"/>
  <c r="X9" i="8" s="1"/>
  <c r="S10" i="8"/>
  <c r="X11" i="8"/>
  <c r="AC11" i="8"/>
  <c r="W12" i="8"/>
  <c r="AB12" i="8"/>
  <c r="AC13" i="8"/>
  <c r="AE13" i="8"/>
  <c r="W14" i="8"/>
  <c r="S14" i="8"/>
  <c r="V17" i="8"/>
  <c r="X17" i="8" s="1"/>
  <c r="AE18" i="8"/>
  <c r="AD19" i="8"/>
  <c r="AD20" i="8"/>
  <c r="AC21" i="8"/>
  <c r="AE21" i="8" s="1"/>
  <c r="W22" i="8"/>
  <c r="S22" i="8"/>
  <c r="V25" i="8"/>
  <c r="X25" i="8" s="1"/>
  <c r="AD28" i="8"/>
  <c r="AC29" i="8"/>
  <c r="AE29" i="8"/>
  <c r="W30" i="8"/>
  <c r="S30" i="8"/>
  <c r="V33" i="8"/>
  <c r="X33" i="8" s="1"/>
  <c r="AD35" i="8"/>
  <c r="AD36" i="8"/>
  <c r="AC37" i="8"/>
  <c r="AE37" i="8" s="1"/>
  <c r="W38" i="8"/>
  <c r="S38" i="8"/>
  <c r="X41" i="8"/>
  <c r="V41" i="8"/>
  <c r="AE42" i="8"/>
  <c r="AD43" i="8"/>
  <c r="AD44" i="8"/>
  <c r="AC45" i="8"/>
  <c r="AE45" i="8"/>
  <c r="W46" i="8"/>
  <c r="S46" i="8"/>
  <c r="AC49" i="8"/>
  <c r="AE49" i="8" s="1"/>
  <c r="AD52" i="8"/>
  <c r="V56" i="8"/>
  <c r="AB57" i="8"/>
  <c r="V58" i="8"/>
  <c r="X63" i="8"/>
  <c r="AF63" i="8" s="1"/>
  <c r="AG63" i="8" s="1"/>
  <c r="O63" i="8" s="1"/>
  <c r="AC64" i="8"/>
  <c r="AB64" i="8"/>
  <c r="AC68" i="8"/>
  <c r="AB68" i="8"/>
  <c r="S74" i="8"/>
  <c r="W74" i="8"/>
  <c r="S78" i="8"/>
  <c r="W78" i="8"/>
  <c r="AB80" i="8"/>
  <c r="AD80" i="8"/>
  <c r="AC80" i="8"/>
  <c r="W84" i="8"/>
  <c r="S84" i="8"/>
  <c r="AD7" i="8"/>
  <c r="AD11" i="8"/>
  <c r="V15" i="8"/>
  <c r="X15" i="8" s="1"/>
  <c r="AE27" i="8"/>
  <c r="AC27" i="8"/>
  <c r="V31" i="8"/>
  <c r="X31" i="8" s="1"/>
  <c r="V39" i="8"/>
  <c r="X39" i="8" s="1"/>
  <c r="X51" i="8"/>
  <c r="V51" i="8"/>
  <c r="S52" i="8"/>
  <c r="W52" i="8"/>
  <c r="X13" i="8"/>
  <c r="AF13" i="8" s="1"/>
  <c r="V13" i="8"/>
  <c r="AD15" i="8"/>
  <c r="AD16" i="8"/>
  <c r="AC17" i="8"/>
  <c r="AE17" i="8" s="1"/>
  <c r="W18" i="8"/>
  <c r="S18" i="8"/>
  <c r="V21" i="8"/>
  <c r="X21" i="8" s="1"/>
  <c r="AD23" i="8"/>
  <c r="AD24" i="8"/>
  <c r="AC25" i="8"/>
  <c r="W26" i="8"/>
  <c r="S26" i="8"/>
  <c r="V29" i="8"/>
  <c r="X29" i="8" s="1"/>
  <c r="AF29" i="8" s="1"/>
  <c r="AD31" i="8"/>
  <c r="AD32" i="8"/>
  <c r="AC33" i="8"/>
  <c r="AE33" i="8" s="1"/>
  <c r="W34" i="8"/>
  <c r="S34" i="8"/>
  <c r="V37" i="8"/>
  <c r="X37" i="8" s="1"/>
  <c r="AD39" i="8"/>
  <c r="AD40" i="8"/>
  <c r="AC41" i="8"/>
  <c r="W42" i="8"/>
  <c r="S42" i="8"/>
  <c r="X45" i="8"/>
  <c r="V45" i="8"/>
  <c r="AD47" i="8"/>
  <c r="AD48" i="8"/>
  <c r="V49" i="8"/>
  <c r="X49" i="8" s="1"/>
  <c r="W50" i="8"/>
  <c r="S50" i="8"/>
  <c r="AD51" i="8"/>
  <c r="AE51" i="8" s="1"/>
  <c r="AD54" i="8"/>
  <c r="V55" i="8"/>
  <c r="X55" i="8" s="1"/>
  <c r="AD55" i="8"/>
  <c r="AC56" i="8"/>
  <c r="AD56" i="8"/>
  <c r="V57" i="8"/>
  <c r="AD58" i="8"/>
  <c r="AC58" i="8"/>
  <c r="AE58" i="8" s="1"/>
  <c r="S61" i="8"/>
  <c r="W61" i="8"/>
  <c r="W64" i="8"/>
  <c r="W68" i="8"/>
  <c r="AC84" i="8"/>
  <c r="AB16" i="8"/>
  <c r="AB20" i="8"/>
  <c r="AE20" i="8" s="1"/>
  <c r="AD22" i="8"/>
  <c r="AE22" i="8" s="1"/>
  <c r="AB24" i="8"/>
  <c r="AE24" i="8" s="1"/>
  <c r="AD26" i="8"/>
  <c r="AB28" i="8"/>
  <c r="AB32" i="8"/>
  <c r="AE32" i="8" s="1"/>
  <c r="AB36" i="8"/>
  <c r="AE36" i="8" s="1"/>
  <c r="AB40" i="8"/>
  <c r="AB44" i="8"/>
  <c r="AB48" i="8"/>
  <c r="AE48" i="8" s="1"/>
  <c r="AB52" i="8"/>
  <c r="AE52" i="8" s="1"/>
  <c r="AB54" i="8"/>
  <c r="AC55" i="8"/>
  <c r="X58" i="8"/>
  <c r="V59" i="8"/>
  <c r="X59" i="8" s="1"/>
  <c r="AF59" i="8" s="1"/>
  <c r="W62" i="8"/>
  <c r="AD64" i="8"/>
  <c r="V67" i="8"/>
  <c r="X67" i="8" s="1"/>
  <c r="W70" i="8"/>
  <c r="S72" i="8"/>
  <c r="W72" i="8"/>
  <c r="V75" i="8"/>
  <c r="X75" i="8" s="1"/>
  <c r="AD76" i="8"/>
  <c r="AE77" i="8"/>
  <c r="AC78" i="8"/>
  <c r="AB78" i="8"/>
  <c r="AE78" i="8" s="1"/>
  <c r="AB82" i="8"/>
  <c r="AD82" i="8"/>
  <c r="AC82" i="8"/>
  <c r="AE82" i="8" s="1"/>
  <c r="W90" i="8"/>
  <c r="S90" i="8"/>
  <c r="W91" i="8"/>
  <c r="S91" i="8"/>
  <c r="AB94" i="8"/>
  <c r="AE94" i="8" s="1"/>
  <c r="AC94" i="8"/>
  <c r="W95" i="8"/>
  <c r="S95" i="8"/>
  <c r="AB98" i="8"/>
  <c r="AC98" i="8"/>
  <c r="W99" i="8"/>
  <c r="S99" i="8"/>
  <c r="X56" i="8"/>
  <c r="AC57" i="8"/>
  <c r="AE57" i="8"/>
  <c r="AD60" i="8"/>
  <c r="X62" i="8"/>
  <c r="V63" i="8"/>
  <c r="AD68" i="8"/>
  <c r="AD72" i="8"/>
  <c r="AE73" i="8"/>
  <c r="AC74" i="8"/>
  <c r="AB74" i="8"/>
  <c r="AE74" i="8" s="1"/>
  <c r="S76" i="8"/>
  <c r="W76" i="8"/>
  <c r="W83" i="8"/>
  <c r="S83" i="8"/>
  <c r="AC86" i="8"/>
  <c r="W94" i="8"/>
  <c r="S94" i="8"/>
  <c r="W98" i="8"/>
  <c r="S98" i="8"/>
  <c r="W86" i="8"/>
  <c r="S86" i="8"/>
  <c r="W87" i="8"/>
  <c r="S87" i="8"/>
  <c r="AB92" i="8"/>
  <c r="AC92" i="8"/>
  <c r="W93" i="8"/>
  <c r="S93" i="8"/>
  <c r="AB96" i="8"/>
  <c r="AC96" i="8"/>
  <c r="W97" i="8"/>
  <c r="S97" i="8"/>
  <c r="AB100" i="8"/>
  <c r="AC100" i="8"/>
  <c r="S80" i="8"/>
  <c r="AB81" i="8"/>
  <c r="AD81" i="8"/>
  <c r="AE81" i="8" s="1"/>
  <c r="S82" i="8"/>
  <c r="AB84" i="8"/>
  <c r="W88" i="8"/>
  <c r="S88" i="8"/>
  <c r="W89" i="8"/>
  <c r="S89" i="8"/>
  <c r="AB90" i="8"/>
  <c r="AC90" i="8"/>
  <c r="AB91" i="8"/>
  <c r="AC91" i="8"/>
  <c r="W92" i="8"/>
  <c r="S92" i="8"/>
  <c r="AB95" i="8"/>
  <c r="AC95" i="8"/>
  <c r="W96" i="8"/>
  <c r="S96" i="8"/>
  <c r="AB99" i="8"/>
  <c r="AC99" i="8"/>
  <c r="W100" i="8"/>
  <c r="S100" i="8"/>
  <c r="AB83" i="8"/>
  <c r="AE83" i="8" s="1"/>
  <c r="AB85" i="8"/>
  <c r="AB87" i="8"/>
  <c r="AB89" i="8"/>
  <c r="AD91" i="8"/>
  <c r="AD93" i="8"/>
  <c r="AD95" i="8"/>
  <c r="AD97" i="8"/>
  <c r="AD99" i="8"/>
  <c r="AD92" i="8"/>
  <c r="AD94" i="8"/>
  <c r="AD96" i="8"/>
  <c r="AD98" i="8"/>
  <c r="AD100" i="8"/>
  <c r="AD83" i="8"/>
  <c r="AD84" i="8"/>
  <c r="AD85" i="8"/>
  <c r="AD86" i="8"/>
  <c r="AD87" i="8"/>
  <c r="AD88" i="8"/>
  <c r="AE88" i="8" s="1"/>
  <c r="AD89" i="8"/>
  <c r="M4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3" i="7"/>
  <c r="AG29" i="8" l="1"/>
  <c r="O29" i="8" s="1"/>
  <c r="AI29" i="8"/>
  <c r="AG71" i="8"/>
  <c r="O71" i="8" s="1"/>
  <c r="AI71" i="8"/>
  <c r="X60" i="8"/>
  <c r="AF60" i="8" s="1"/>
  <c r="AE91" i="8"/>
  <c r="AF62" i="8"/>
  <c r="AG62" i="8" s="1"/>
  <c r="O62" i="8" s="1"/>
  <c r="AE98" i="8"/>
  <c r="AF75" i="8"/>
  <c r="AG59" i="8"/>
  <c r="O59" i="8" s="1"/>
  <c r="AI59" i="8"/>
  <c r="AG13" i="8"/>
  <c r="O13" i="8" s="1"/>
  <c r="AI13" i="8"/>
  <c r="AF9" i="8"/>
  <c r="AE72" i="8"/>
  <c r="AF15" i="8"/>
  <c r="AE90" i="8"/>
  <c r="AE86" i="8"/>
  <c r="AE55" i="8"/>
  <c r="AF55" i="8" s="1"/>
  <c r="AE44" i="8"/>
  <c r="AE28" i="8"/>
  <c r="V60" i="8"/>
  <c r="X57" i="8"/>
  <c r="AF57" i="8" s="1"/>
  <c r="AE12" i="8"/>
  <c r="AF12" i="8" s="1"/>
  <c r="AE93" i="8"/>
  <c r="X70" i="8"/>
  <c r="AF70" i="8" s="1"/>
  <c r="AE47" i="8"/>
  <c r="AE31" i="8"/>
  <c r="AF31" i="8" s="1"/>
  <c r="AE15" i="8"/>
  <c r="AE7" i="8"/>
  <c r="AF7" i="8" s="1"/>
  <c r="X12" i="8"/>
  <c r="AE46" i="8"/>
  <c r="AE69" i="8"/>
  <c r="AE99" i="8"/>
  <c r="AF66" i="8"/>
  <c r="AF8" i="8"/>
  <c r="AE89" i="8"/>
  <c r="AE96" i="8"/>
  <c r="AE25" i="8"/>
  <c r="AE35" i="8"/>
  <c r="AE19" i="8"/>
  <c r="AF19" i="8" s="1"/>
  <c r="AE100" i="8"/>
  <c r="AE92" i="8"/>
  <c r="AE85" i="8"/>
  <c r="AE84" i="8"/>
  <c r="AE54" i="8"/>
  <c r="AE40" i="8"/>
  <c r="AE16" i="8"/>
  <c r="AE56" i="8"/>
  <c r="AE41" i="8"/>
  <c r="AF41" i="8" s="1"/>
  <c r="AE64" i="8"/>
  <c r="AF33" i="8"/>
  <c r="AE43" i="8"/>
  <c r="AE11" i="8"/>
  <c r="AE97" i="8"/>
  <c r="X64" i="8"/>
  <c r="AE14" i="8"/>
  <c r="AE79" i="8"/>
  <c r="AF79" i="8" s="1"/>
  <c r="AE67" i="8"/>
  <c r="AF67" i="8" s="1"/>
  <c r="AF49" i="8"/>
  <c r="AF39" i="8"/>
  <c r="AF17" i="8"/>
  <c r="V96" i="8"/>
  <c r="X96" i="8" s="1"/>
  <c r="AF96" i="8" s="1"/>
  <c r="V80" i="8"/>
  <c r="X80" i="8" s="1"/>
  <c r="AF56" i="8"/>
  <c r="V88" i="8"/>
  <c r="X88" i="8"/>
  <c r="AF88" i="8" s="1"/>
  <c r="V72" i="8"/>
  <c r="X72" i="8" s="1"/>
  <c r="AF58" i="8"/>
  <c r="AF45" i="8"/>
  <c r="AF37" i="8"/>
  <c r="AF21" i="8"/>
  <c r="AF51" i="8"/>
  <c r="AE68" i="8"/>
  <c r="AF68" i="8" s="1"/>
  <c r="V46" i="8"/>
  <c r="X46" i="8" s="1"/>
  <c r="AF46" i="8" s="1"/>
  <c r="AF25" i="8"/>
  <c r="AF43" i="8"/>
  <c r="AF35" i="8"/>
  <c r="AF27" i="8"/>
  <c r="AE87" i="8"/>
  <c r="V100" i="8"/>
  <c r="X100" i="8"/>
  <c r="AF100" i="8" s="1"/>
  <c r="AG100" i="8" s="1"/>
  <c r="O100" i="8" s="1"/>
  <c r="AE95" i="8"/>
  <c r="V89" i="8"/>
  <c r="X89" i="8" s="1"/>
  <c r="AF89" i="8" s="1"/>
  <c r="V97" i="8"/>
  <c r="X97" i="8" s="1"/>
  <c r="AF97" i="8" s="1"/>
  <c r="AG97" i="8" s="1"/>
  <c r="O97" i="8" s="1"/>
  <c r="V93" i="8"/>
  <c r="X93" i="8" s="1"/>
  <c r="AF93" i="8" s="1"/>
  <c r="V87" i="8"/>
  <c r="X87" i="8" s="1"/>
  <c r="AF87" i="8" s="1"/>
  <c r="V98" i="8"/>
  <c r="X98" i="8" s="1"/>
  <c r="AF98" i="8" s="1"/>
  <c r="AG98" i="8" s="1"/>
  <c r="O98" i="8" s="1"/>
  <c r="V76" i="8"/>
  <c r="X76" i="8" s="1"/>
  <c r="AF76" i="8" s="1"/>
  <c r="V90" i="8"/>
  <c r="X90" i="8"/>
  <c r="AF90" i="8" s="1"/>
  <c r="V61" i="8"/>
  <c r="X61" i="8"/>
  <c r="AF61" i="8" s="1"/>
  <c r="V50" i="8"/>
  <c r="X50" i="8" s="1"/>
  <c r="AF50" i="8" s="1"/>
  <c r="V42" i="8"/>
  <c r="X42" i="8" s="1"/>
  <c r="AF42" i="8" s="1"/>
  <c r="V34" i="8"/>
  <c r="X34" i="8" s="1"/>
  <c r="AF34" i="8" s="1"/>
  <c r="V26" i="8"/>
  <c r="X26" i="8" s="1"/>
  <c r="AF26" i="8" s="1"/>
  <c r="V18" i="8"/>
  <c r="X18" i="8" s="1"/>
  <c r="AF18" i="8" s="1"/>
  <c r="V78" i="8"/>
  <c r="X78" i="8" s="1"/>
  <c r="AF78" i="8" s="1"/>
  <c r="V38" i="8"/>
  <c r="X38" i="8" s="1"/>
  <c r="AF38" i="8" s="1"/>
  <c r="V22" i="8"/>
  <c r="X22" i="8" s="1"/>
  <c r="AF22" i="8" s="1"/>
  <c r="AF11" i="8"/>
  <c r="V69" i="8"/>
  <c r="X69" i="8" s="1"/>
  <c r="AF69" i="8" s="1"/>
  <c r="V65" i="8"/>
  <c r="X65" i="8" s="1"/>
  <c r="AF65" i="8" s="1"/>
  <c r="AG65" i="8" s="1"/>
  <c r="O65" i="8" s="1"/>
  <c r="V44" i="8"/>
  <c r="X44" i="8"/>
  <c r="AF44" i="8" s="1"/>
  <c r="V36" i="8"/>
  <c r="X36" i="8" s="1"/>
  <c r="AF36" i="8" s="1"/>
  <c r="V28" i="8"/>
  <c r="X28" i="8" s="1"/>
  <c r="AF28" i="8" s="1"/>
  <c r="V20" i="8"/>
  <c r="X20" i="8" s="1"/>
  <c r="AF20" i="8" s="1"/>
  <c r="V52" i="8"/>
  <c r="X52" i="8" s="1"/>
  <c r="AF52" i="8" s="1"/>
  <c r="V30" i="8"/>
  <c r="X30" i="8" s="1"/>
  <c r="AF30" i="8" s="1"/>
  <c r="V14" i="8"/>
  <c r="X14" i="8" s="1"/>
  <c r="V10" i="8"/>
  <c r="X10" i="8" s="1"/>
  <c r="AF10" i="8" s="1"/>
  <c r="AF77" i="8"/>
  <c r="AF73" i="8"/>
  <c r="V54" i="8"/>
  <c r="X54" i="8" s="1"/>
  <c r="AF54" i="8" s="1"/>
  <c r="V85" i="8"/>
  <c r="X85" i="8" s="1"/>
  <c r="AF85" i="8" s="1"/>
  <c r="V81" i="8"/>
  <c r="X81" i="8" s="1"/>
  <c r="AF81" i="8" s="1"/>
  <c r="AF47" i="8"/>
  <c r="AF23" i="8"/>
  <c r="V92" i="8"/>
  <c r="X92" i="8"/>
  <c r="AF92" i="8" s="1"/>
  <c r="V82" i="8"/>
  <c r="X82" i="8" s="1"/>
  <c r="AF82" i="8" s="1"/>
  <c r="V86" i="8"/>
  <c r="X86" i="8" s="1"/>
  <c r="AF86" i="8" s="1"/>
  <c r="V94" i="8"/>
  <c r="X94" i="8" s="1"/>
  <c r="AF94" i="8" s="1"/>
  <c r="V83" i="8"/>
  <c r="X83" i="8" s="1"/>
  <c r="AF83" i="8" s="1"/>
  <c r="V99" i="8"/>
  <c r="X99" i="8"/>
  <c r="AF99" i="8" s="1"/>
  <c r="AG99" i="8" s="1"/>
  <c r="O99" i="8" s="1"/>
  <c r="V95" i="8"/>
  <c r="X95" i="8"/>
  <c r="V91" i="8"/>
  <c r="X91" i="8"/>
  <c r="AF91" i="8" s="1"/>
  <c r="V84" i="8"/>
  <c r="X84" i="8"/>
  <c r="AF84" i="8" s="1"/>
  <c r="AE80" i="8"/>
  <c r="X74" i="8"/>
  <c r="AF74" i="8" s="1"/>
  <c r="V74" i="8"/>
  <c r="V48" i="8"/>
  <c r="X48" i="8" s="1"/>
  <c r="AF48" i="8" s="1"/>
  <c r="V40" i="8"/>
  <c r="X40" i="8" s="1"/>
  <c r="AF40" i="8" s="1"/>
  <c r="V32" i="8"/>
  <c r="X32" i="8"/>
  <c r="AF32" i="8" s="1"/>
  <c r="V24" i="8"/>
  <c r="X24" i="8" s="1"/>
  <c r="AF24" i="8" s="1"/>
  <c r="V16" i="8"/>
  <c r="X16" i="8" s="1"/>
  <c r="AF16" i="8" s="1"/>
  <c r="AG28" i="8" l="1"/>
  <c r="O28" i="8" s="1"/>
  <c r="AI28" i="8"/>
  <c r="AG89" i="8"/>
  <c r="O89" i="8" s="1"/>
  <c r="AI89" i="8"/>
  <c r="AG31" i="8"/>
  <c r="O31" i="8" s="1"/>
  <c r="AI31" i="8"/>
  <c r="AG12" i="8"/>
  <c r="O12" i="8" s="1"/>
  <c r="AI12" i="8"/>
  <c r="AG40" i="8"/>
  <c r="O40" i="8" s="1"/>
  <c r="AI40" i="8"/>
  <c r="AG87" i="8"/>
  <c r="O87" i="8" s="1"/>
  <c r="AI87" i="8"/>
  <c r="AG46" i="8"/>
  <c r="O46" i="8" s="1"/>
  <c r="AI46" i="8"/>
  <c r="AG67" i="8"/>
  <c r="O67" i="8" s="1"/>
  <c r="AI67" i="8"/>
  <c r="AG55" i="8"/>
  <c r="O55" i="8" s="1"/>
  <c r="AI55" i="8"/>
  <c r="AG52" i="8"/>
  <c r="O52" i="8" s="1"/>
  <c r="AI52" i="8"/>
  <c r="AG93" i="8"/>
  <c r="O93" i="8" s="1"/>
  <c r="AI93" i="8"/>
  <c r="AG68" i="8"/>
  <c r="O68" i="8" s="1"/>
  <c r="AI68" i="8"/>
  <c r="AG79" i="8"/>
  <c r="O79" i="8" s="1"/>
  <c r="AI79" i="8"/>
  <c r="AG41" i="8"/>
  <c r="O41" i="8" s="1"/>
  <c r="AI41" i="8"/>
  <c r="AG7" i="8"/>
  <c r="O7" i="8" s="1"/>
  <c r="AI7" i="8"/>
  <c r="AG86" i="8"/>
  <c r="O86" i="8" s="1"/>
  <c r="AI86" i="8"/>
  <c r="AG16" i="8"/>
  <c r="O16" i="8" s="1"/>
  <c r="AI16" i="8"/>
  <c r="AG69" i="8"/>
  <c r="O69" i="8" s="1"/>
  <c r="AI69" i="8"/>
  <c r="AG94" i="8"/>
  <c r="O94" i="8" s="1"/>
  <c r="AI94" i="8"/>
  <c r="AG10" i="8"/>
  <c r="O10" i="8" s="1"/>
  <c r="AI10" i="8"/>
  <c r="AG19" i="8"/>
  <c r="O19" i="8" s="1"/>
  <c r="AI19" i="8"/>
  <c r="AG60" i="8"/>
  <c r="O60" i="8" s="1"/>
  <c r="AI60" i="8"/>
  <c r="AG32" i="8"/>
  <c r="O32" i="8" s="1"/>
  <c r="AI32" i="8"/>
  <c r="AG84" i="8"/>
  <c r="O84" i="8" s="1"/>
  <c r="AI84" i="8"/>
  <c r="AG83" i="8"/>
  <c r="O83" i="8" s="1"/>
  <c r="AI83" i="8"/>
  <c r="AG23" i="8"/>
  <c r="O23" i="8" s="1"/>
  <c r="AI23" i="8"/>
  <c r="AG54" i="8"/>
  <c r="O54" i="8" s="1"/>
  <c r="AI54" i="8"/>
  <c r="AG22" i="8"/>
  <c r="O22" i="8" s="1"/>
  <c r="AI22" i="8"/>
  <c r="AG26" i="8"/>
  <c r="O26" i="8" s="1"/>
  <c r="AI26" i="8"/>
  <c r="AG61" i="8"/>
  <c r="O61" i="8" s="1"/>
  <c r="AI61" i="8"/>
  <c r="AG76" i="8"/>
  <c r="O76" i="8" s="1"/>
  <c r="AI76" i="8"/>
  <c r="AG27" i="8"/>
  <c r="O27" i="8" s="1"/>
  <c r="AI27" i="8"/>
  <c r="AG25" i="8"/>
  <c r="O25" i="8" s="1"/>
  <c r="AI25" i="8"/>
  <c r="AG45" i="8"/>
  <c r="O45" i="8" s="1"/>
  <c r="AI45" i="8"/>
  <c r="AG88" i="8"/>
  <c r="O88" i="8" s="1"/>
  <c r="AI88" i="8"/>
  <c r="AG96" i="8"/>
  <c r="O96" i="8" s="1"/>
  <c r="AI96" i="8"/>
  <c r="AG70" i="8"/>
  <c r="O70" i="8" s="1"/>
  <c r="AI70" i="8"/>
  <c r="AG57" i="8"/>
  <c r="O57" i="8" s="1"/>
  <c r="AI57" i="8"/>
  <c r="AG82" i="8"/>
  <c r="O82" i="8" s="1"/>
  <c r="AI82" i="8"/>
  <c r="AG47" i="8"/>
  <c r="O47" i="8" s="1"/>
  <c r="AI47" i="8"/>
  <c r="AG73" i="8"/>
  <c r="O73" i="8" s="1"/>
  <c r="AI73" i="8"/>
  <c r="AF14" i="8"/>
  <c r="AG36" i="8"/>
  <c r="O36" i="8" s="1"/>
  <c r="AI36" i="8"/>
  <c r="AG38" i="8"/>
  <c r="O38" i="8" s="1"/>
  <c r="AI38" i="8"/>
  <c r="AG34" i="8"/>
  <c r="O34" i="8" s="1"/>
  <c r="AI34" i="8"/>
  <c r="AG35" i="8"/>
  <c r="O35" i="8" s="1"/>
  <c r="AI35" i="8"/>
  <c r="AG51" i="8"/>
  <c r="O51" i="8" s="1"/>
  <c r="AI51" i="8"/>
  <c r="AG49" i="8"/>
  <c r="O49" i="8" s="1"/>
  <c r="AI49" i="8"/>
  <c r="AF64" i="8"/>
  <c r="AG64" i="8" s="1"/>
  <c r="O64" i="8" s="1"/>
  <c r="AG33" i="8"/>
  <c r="O33" i="8" s="1"/>
  <c r="AI33" i="8"/>
  <c r="AG8" i="8"/>
  <c r="O8" i="8" s="1"/>
  <c r="AI8" i="8"/>
  <c r="AG9" i="8"/>
  <c r="O9" i="8" s="1"/>
  <c r="AI9" i="8"/>
  <c r="AG48" i="8"/>
  <c r="O48" i="8" s="1"/>
  <c r="AI48" i="8"/>
  <c r="AG74" i="8"/>
  <c r="O74" i="8" s="1"/>
  <c r="AI74" i="8"/>
  <c r="AG91" i="8"/>
  <c r="O91" i="8" s="1"/>
  <c r="AI91" i="8"/>
  <c r="AG92" i="8"/>
  <c r="O92" i="8" s="1"/>
  <c r="AI92" i="8"/>
  <c r="AG81" i="8"/>
  <c r="O81" i="8" s="1"/>
  <c r="AI81" i="8"/>
  <c r="AG77" i="8"/>
  <c r="O77" i="8" s="1"/>
  <c r="AI77" i="8"/>
  <c r="AG30" i="8"/>
  <c r="O30" i="8" s="1"/>
  <c r="AI30" i="8"/>
  <c r="AG20" i="8"/>
  <c r="O20" i="8" s="1"/>
  <c r="AI20" i="8"/>
  <c r="AG44" i="8"/>
  <c r="O44" i="8" s="1"/>
  <c r="AI44" i="8"/>
  <c r="AG78" i="8"/>
  <c r="O78" i="8" s="1"/>
  <c r="AI78" i="8"/>
  <c r="AG42" i="8"/>
  <c r="O42" i="8" s="1"/>
  <c r="AI42" i="8"/>
  <c r="AG90" i="8"/>
  <c r="O90" i="8" s="1"/>
  <c r="AI90" i="8"/>
  <c r="AG43" i="8"/>
  <c r="O43" i="8" s="1"/>
  <c r="AI43" i="8"/>
  <c r="AG21" i="8"/>
  <c r="O21" i="8" s="1"/>
  <c r="AI21" i="8"/>
  <c r="AG58" i="8"/>
  <c r="O58" i="8" s="1"/>
  <c r="AI58" i="8"/>
  <c r="AG56" i="8"/>
  <c r="O56" i="8" s="1"/>
  <c r="AI56" i="8"/>
  <c r="AG17" i="8"/>
  <c r="O17" i="8" s="1"/>
  <c r="AI17" i="8"/>
  <c r="AG66" i="8"/>
  <c r="O66" i="8" s="1"/>
  <c r="AI66" i="8"/>
  <c r="AG75" i="8"/>
  <c r="O75" i="8" s="1"/>
  <c r="AI75" i="8"/>
  <c r="AG24" i="8"/>
  <c r="O24" i="8" s="1"/>
  <c r="AI24" i="8"/>
  <c r="AG85" i="8"/>
  <c r="O85" i="8" s="1"/>
  <c r="AI85" i="8"/>
  <c r="AG11" i="8"/>
  <c r="O11" i="8" s="1"/>
  <c r="AI11" i="8"/>
  <c r="AG18" i="8"/>
  <c r="O18" i="8" s="1"/>
  <c r="AI18" i="8"/>
  <c r="AG50" i="8"/>
  <c r="O50" i="8" s="1"/>
  <c r="AI50" i="8"/>
  <c r="AG37" i="8"/>
  <c r="O37" i="8" s="1"/>
  <c r="AI37" i="8"/>
  <c r="AF72" i="8"/>
  <c r="AF80" i="8"/>
  <c r="AG39" i="8"/>
  <c r="O39" i="8" s="1"/>
  <c r="AI39" i="8"/>
  <c r="AG15" i="8"/>
  <c r="O15" i="8" s="1"/>
  <c r="AI15" i="8"/>
  <c r="AF95" i="8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AG95" i="8" l="1"/>
  <c r="O95" i="8" s="1"/>
  <c r="AI95" i="8"/>
  <c r="AG14" i="8"/>
  <c r="O14" i="8" s="1"/>
  <c r="AI14" i="8"/>
  <c r="AG80" i="8"/>
  <c r="O80" i="8" s="1"/>
  <c r="AI80" i="8"/>
  <c r="AG72" i="8"/>
  <c r="O72" i="8" s="1"/>
  <c r="AI72" i="8"/>
  <c r="V4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O41" i="7" l="1"/>
  <c r="L41" i="7"/>
  <c r="K41" i="7"/>
  <c r="J41" i="7"/>
  <c r="I41" i="7"/>
  <c r="O40" i="7"/>
  <c r="L40" i="7"/>
  <c r="K40" i="7"/>
  <c r="J40" i="7"/>
  <c r="I40" i="7"/>
  <c r="O39" i="7"/>
  <c r="L39" i="7"/>
  <c r="K39" i="7"/>
  <c r="J39" i="7"/>
  <c r="I39" i="7"/>
  <c r="O38" i="7"/>
  <c r="L38" i="7"/>
  <c r="K38" i="7"/>
  <c r="J38" i="7"/>
  <c r="I38" i="7"/>
  <c r="O37" i="7"/>
  <c r="L37" i="7"/>
  <c r="K37" i="7"/>
  <c r="J37" i="7"/>
  <c r="I37" i="7"/>
  <c r="O36" i="7"/>
  <c r="L36" i="7"/>
  <c r="K36" i="7"/>
  <c r="J36" i="7"/>
  <c r="I36" i="7"/>
  <c r="O35" i="7"/>
  <c r="L35" i="7"/>
  <c r="K35" i="7"/>
  <c r="J35" i="7"/>
  <c r="I35" i="7"/>
  <c r="O34" i="7"/>
  <c r="L34" i="7"/>
  <c r="K34" i="7"/>
  <c r="J34" i="7"/>
  <c r="I34" i="7"/>
  <c r="O33" i="7"/>
  <c r="L33" i="7"/>
  <c r="K33" i="7"/>
  <c r="J33" i="7"/>
  <c r="I33" i="7"/>
  <c r="O32" i="7"/>
  <c r="L32" i="7"/>
  <c r="K32" i="7"/>
  <c r="J32" i="7"/>
  <c r="I32" i="7"/>
  <c r="O31" i="7"/>
  <c r="L31" i="7"/>
  <c r="K31" i="7"/>
  <c r="J31" i="7"/>
  <c r="I31" i="7"/>
  <c r="O30" i="7"/>
  <c r="L30" i="7"/>
  <c r="K30" i="7"/>
  <c r="J30" i="7"/>
  <c r="I30" i="7"/>
  <c r="O29" i="7"/>
  <c r="L29" i="7"/>
  <c r="K29" i="7"/>
  <c r="J29" i="7"/>
  <c r="I29" i="7"/>
  <c r="O28" i="7"/>
  <c r="L28" i="7"/>
  <c r="K28" i="7"/>
  <c r="J28" i="7"/>
  <c r="I28" i="7"/>
  <c r="O27" i="7"/>
  <c r="L27" i="7"/>
  <c r="K27" i="7"/>
  <c r="J27" i="7"/>
  <c r="I27" i="7"/>
  <c r="O26" i="7"/>
  <c r="L26" i="7"/>
  <c r="K26" i="7"/>
  <c r="J26" i="7"/>
  <c r="I26" i="7"/>
  <c r="O25" i="7"/>
  <c r="L25" i="7"/>
  <c r="K25" i="7"/>
  <c r="J25" i="7"/>
  <c r="I25" i="7"/>
  <c r="O24" i="7"/>
  <c r="L24" i="7"/>
  <c r="K24" i="7"/>
  <c r="J24" i="7"/>
  <c r="I24" i="7"/>
  <c r="O23" i="7"/>
  <c r="L23" i="7"/>
  <c r="K23" i="7"/>
  <c r="J23" i="7"/>
  <c r="I23" i="7"/>
  <c r="O22" i="7"/>
  <c r="L22" i="7"/>
  <c r="K22" i="7"/>
  <c r="J22" i="7"/>
  <c r="I22" i="7"/>
  <c r="O21" i="7"/>
  <c r="L21" i="7"/>
  <c r="K21" i="7"/>
  <c r="J21" i="7"/>
  <c r="I21" i="7"/>
  <c r="O20" i="7"/>
  <c r="L20" i="7"/>
  <c r="K20" i="7"/>
  <c r="J20" i="7"/>
  <c r="I20" i="7"/>
  <c r="O19" i="7"/>
  <c r="L19" i="7"/>
  <c r="K19" i="7"/>
  <c r="J19" i="7"/>
  <c r="I19" i="7"/>
  <c r="O18" i="7"/>
  <c r="L18" i="7"/>
  <c r="K18" i="7"/>
  <c r="J18" i="7"/>
  <c r="I18" i="7"/>
  <c r="O17" i="7"/>
  <c r="L17" i="7"/>
  <c r="K17" i="7"/>
  <c r="J17" i="7"/>
  <c r="I17" i="7"/>
  <c r="O16" i="7"/>
  <c r="L16" i="7"/>
  <c r="K16" i="7"/>
  <c r="J16" i="7"/>
  <c r="I16" i="7"/>
  <c r="O15" i="7"/>
  <c r="L15" i="7"/>
  <c r="K15" i="7"/>
  <c r="J15" i="7"/>
  <c r="I15" i="7"/>
  <c r="O14" i="7"/>
  <c r="L14" i="7"/>
  <c r="K14" i="7"/>
  <c r="J14" i="7"/>
  <c r="I14" i="7"/>
  <c r="O13" i="7"/>
  <c r="L13" i="7"/>
  <c r="K13" i="7"/>
  <c r="J13" i="7"/>
  <c r="I13" i="7"/>
  <c r="O12" i="7"/>
  <c r="L12" i="7"/>
  <c r="K12" i="7"/>
  <c r="J12" i="7"/>
  <c r="I12" i="7"/>
  <c r="O11" i="7"/>
  <c r="L11" i="7"/>
  <c r="K11" i="7"/>
  <c r="J11" i="7"/>
  <c r="I11" i="7"/>
  <c r="O10" i="7"/>
  <c r="L10" i="7"/>
  <c r="K10" i="7"/>
  <c r="J10" i="7"/>
  <c r="I10" i="7"/>
  <c r="O9" i="7"/>
  <c r="L9" i="7"/>
  <c r="K9" i="7"/>
  <c r="J9" i="7"/>
  <c r="I9" i="7"/>
  <c r="O8" i="7"/>
  <c r="L8" i="7"/>
  <c r="K8" i="7"/>
  <c r="J8" i="7"/>
  <c r="I8" i="7"/>
  <c r="O7" i="7"/>
  <c r="L7" i="7"/>
  <c r="K7" i="7"/>
  <c r="J7" i="7"/>
  <c r="I7" i="7"/>
  <c r="O6" i="7"/>
  <c r="L6" i="7"/>
  <c r="K6" i="7"/>
  <c r="J6" i="7"/>
  <c r="I6" i="7"/>
  <c r="O5" i="7"/>
  <c r="L5" i="7"/>
  <c r="K5" i="7"/>
  <c r="J5" i="7"/>
  <c r="I5" i="7"/>
  <c r="O4" i="7"/>
  <c r="L4" i="7"/>
  <c r="K4" i="7"/>
  <c r="J4" i="7"/>
  <c r="I4" i="7"/>
  <c r="K3" i="7"/>
  <c r="L3" i="7"/>
  <c r="O3" i="7"/>
  <c r="J3" i="7"/>
  <c r="I3" i="7"/>
  <c r="H48" i="5"/>
  <c r="I48" i="5"/>
  <c r="H49" i="5"/>
  <c r="I49" i="5"/>
  <c r="H50" i="5"/>
  <c r="I50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S7" i="1" s="1"/>
  <c r="Z52" i="1" l="1"/>
  <c r="W52" i="1"/>
  <c r="Z51" i="1"/>
  <c r="W51" i="1"/>
  <c r="Z50" i="1"/>
  <c r="S50" i="1"/>
  <c r="Z49" i="1"/>
  <c r="S49" i="1"/>
  <c r="N49" i="1"/>
  <c r="N50" i="1"/>
  <c r="N51" i="1"/>
  <c r="N52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AC51" i="1" l="1"/>
  <c r="AC52" i="1"/>
  <c r="AB51" i="1"/>
  <c r="AD49" i="1"/>
  <c r="S52" i="1"/>
  <c r="W49" i="1"/>
  <c r="W50" i="1"/>
  <c r="V49" i="1"/>
  <c r="X49" i="1" s="1"/>
  <c r="V50" i="1"/>
  <c r="AC49" i="1"/>
  <c r="AB49" i="1"/>
  <c r="AC50" i="1"/>
  <c r="AB50" i="1"/>
  <c r="AD52" i="1"/>
  <c r="S51" i="1"/>
  <c r="AD51" i="1"/>
  <c r="AE51" i="1" s="1"/>
  <c r="AD50" i="1"/>
  <c r="AB52" i="1"/>
  <c r="X50" i="1" l="1"/>
  <c r="AE52" i="1"/>
  <c r="AE49" i="1"/>
  <c r="AE50" i="1"/>
  <c r="V52" i="1"/>
  <c r="X52" i="1" s="1"/>
  <c r="V51" i="1"/>
  <c r="X51" i="1" s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AF49" i="1" l="1"/>
  <c r="AF50" i="1"/>
  <c r="AF52" i="1"/>
  <c r="AF51" i="1"/>
  <c r="AB34" i="1"/>
  <c r="AB36" i="1"/>
  <c r="AC42" i="1"/>
  <c r="AC56" i="1"/>
  <c r="AD64" i="1"/>
  <c r="AD66" i="1"/>
  <c r="AC68" i="1"/>
  <c r="AB38" i="1"/>
  <c r="AC55" i="1"/>
  <c r="AB65" i="1"/>
  <c r="AC67" i="1"/>
  <c r="AC69" i="1"/>
  <c r="AC71" i="1"/>
  <c r="AB81" i="1"/>
  <c r="AD31" i="1"/>
  <c r="AC33" i="1"/>
  <c r="AC87" i="1"/>
  <c r="AD91" i="1"/>
  <c r="AC78" i="1"/>
  <c r="AC82" i="1"/>
  <c r="AB73" i="1"/>
  <c r="AC63" i="1"/>
  <c r="AC86" i="1"/>
  <c r="AC90" i="1"/>
  <c r="AD99" i="1"/>
  <c r="AD32" i="1"/>
  <c r="AD39" i="1"/>
  <c r="AC48" i="1"/>
  <c r="AB61" i="1"/>
  <c r="AB77" i="1"/>
  <c r="AC84" i="1"/>
  <c r="AC88" i="1"/>
  <c r="AD62" i="1"/>
  <c r="AB32" i="1"/>
  <c r="AC36" i="1"/>
  <c r="AB39" i="1"/>
  <c r="AC41" i="1"/>
  <c r="AD54" i="1"/>
  <c r="AD55" i="1"/>
  <c r="AD56" i="1"/>
  <c r="AD69" i="1"/>
  <c r="AD90" i="1"/>
  <c r="AD63" i="1"/>
  <c r="AD86" i="1"/>
  <c r="AD48" i="1"/>
  <c r="AD71" i="1"/>
  <c r="AB71" i="1"/>
  <c r="AD77" i="1"/>
  <c r="AD81" i="1"/>
  <c r="AD100" i="1"/>
  <c r="AB100" i="1"/>
  <c r="AB78" i="1"/>
  <c r="AD80" i="1"/>
  <c r="AB82" i="1"/>
  <c r="AC57" i="1"/>
  <c r="AB57" i="1"/>
  <c r="AC60" i="1"/>
  <c r="AD60" i="1"/>
  <c r="AC72" i="1"/>
  <c r="AB72" i="1"/>
  <c r="AC59" i="1"/>
  <c r="AB59" i="1"/>
  <c r="AC70" i="1"/>
  <c r="AB70" i="1"/>
  <c r="AB79" i="1"/>
  <c r="AC79" i="1"/>
  <c r="AB76" i="1"/>
  <c r="AC76" i="1"/>
  <c r="AB54" i="1"/>
  <c r="AB58" i="1"/>
  <c r="AC58" i="1"/>
  <c r="AC61" i="1"/>
  <c r="AD72" i="1"/>
  <c r="AC73" i="1"/>
  <c r="AB75" i="1"/>
  <c r="AB80" i="1"/>
  <c r="AC80" i="1"/>
  <c r="AC92" i="1"/>
  <c r="AB92" i="1"/>
  <c r="AD92" i="1"/>
  <c r="AB55" i="1"/>
  <c r="AD57" i="1"/>
  <c r="AB63" i="1"/>
  <c r="AC64" i="1"/>
  <c r="AD65" i="1"/>
  <c r="AD68" i="1"/>
  <c r="AB69" i="1"/>
  <c r="AD70" i="1"/>
  <c r="AC75" i="1"/>
  <c r="AC85" i="1"/>
  <c r="AC94" i="1"/>
  <c r="AB94" i="1"/>
  <c r="AD94" i="1"/>
  <c r="AB98" i="1"/>
  <c r="AC98" i="1"/>
  <c r="AB62" i="1"/>
  <c r="AC62" i="1"/>
  <c r="AC65" i="1"/>
  <c r="AC74" i="1"/>
  <c r="AB74" i="1"/>
  <c r="AD59" i="1"/>
  <c r="AB67" i="1"/>
  <c r="AC54" i="1"/>
  <c r="AB56" i="1"/>
  <c r="AD58" i="1"/>
  <c r="AD61" i="1"/>
  <c r="AB66" i="1"/>
  <c r="AC66" i="1"/>
  <c r="AD67" i="1"/>
  <c r="AD73" i="1"/>
  <c r="AD74" i="1"/>
  <c r="AD76" i="1"/>
  <c r="AB83" i="1"/>
  <c r="AD83" i="1"/>
  <c r="AC83" i="1"/>
  <c r="AC89" i="1"/>
  <c r="AD95" i="1"/>
  <c r="AD78" i="1"/>
  <c r="AD88" i="1"/>
  <c r="AC96" i="1"/>
  <c r="AB96" i="1"/>
  <c r="AD96" i="1"/>
  <c r="AB60" i="1"/>
  <c r="AB64" i="1"/>
  <c r="AB68" i="1"/>
  <c r="AD75" i="1"/>
  <c r="AC77" i="1"/>
  <c r="AD79" i="1"/>
  <c r="AC81" i="1"/>
  <c r="AB84" i="1"/>
  <c r="AD84" i="1"/>
  <c r="AD82" i="1"/>
  <c r="AB86" i="1"/>
  <c r="AB87" i="1"/>
  <c r="AD87" i="1"/>
  <c r="AB90" i="1"/>
  <c r="AD97" i="1"/>
  <c r="AB85" i="1"/>
  <c r="AD85" i="1"/>
  <c r="AB88" i="1"/>
  <c r="AB89" i="1"/>
  <c r="AD89" i="1"/>
  <c r="AC93" i="1"/>
  <c r="AB93" i="1"/>
  <c r="AD93" i="1"/>
  <c r="AD98" i="1"/>
  <c r="AC99" i="1"/>
  <c r="AB99" i="1"/>
  <c r="AC91" i="1"/>
  <c r="AB91" i="1"/>
  <c r="AC95" i="1"/>
  <c r="AB95" i="1"/>
  <c r="AC100" i="1"/>
  <c r="AC97" i="1"/>
  <c r="AB97" i="1"/>
  <c r="AB27" i="1"/>
  <c r="AD27" i="1"/>
  <c r="AD28" i="1"/>
  <c r="AB28" i="1"/>
  <c r="AC28" i="1"/>
  <c r="AC35" i="1"/>
  <c r="AC38" i="1"/>
  <c r="AB43" i="1"/>
  <c r="AC43" i="1"/>
  <c r="AC31" i="1"/>
  <c r="AB44" i="1"/>
  <c r="AC44" i="1"/>
  <c r="AC30" i="1"/>
  <c r="AB30" i="1"/>
  <c r="AB29" i="1"/>
  <c r="AD29" i="1"/>
  <c r="AC29" i="1"/>
  <c r="AB37" i="1"/>
  <c r="AD37" i="1"/>
  <c r="AB45" i="1"/>
  <c r="AB46" i="1"/>
  <c r="AB47" i="1"/>
  <c r="AC47" i="1"/>
  <c r="AC27" i="1"/>
  <c r="AB31" i="1"/>
  <c r="AC32" i="1"/>
  <c r="AD36" i="1"/>
  <c r="AC39" i="1"/>
  <c r="AB40" i="1"/>
  <c r="AD41" i="1"/>
  <c r="AC45" i="1"/>
  <c r="AC46" i="1"/>
  <c r="AB35" i="1"/>
  <c r="AD30" i="1"/>
  <c r="AB33" i="1"/>
  <c r="AD33" i="1"/>
  <c r="AC34" i="1"/>
  <c r="AD35" i="1"/>
  <c r="AC37" i="1"/>
  <c r="AC40" i="1"/>
  <c r="AB41" i="1"/>
  <c r="AB42" i="1"/>
  <c r="AB48" i="1"/>
  <c r="AD34" i="1"/>
  <c r="AD38" i="1"/>
  <c r="AD40" i="1"/>
  <c r="AD42" i="1"/>
  <c r="AD44" i="1"/>
  <c r="AD46" i="1"/>
  <c r="AD47" i="1"/>
  <c r="AD43" i="1"/>
  <c r="AD45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V6" i="1"/>
  <c r="AE63" i="1" l="1"/>
  <c r="AE56" i="1"/>
  <c r="AE34" i="1"/>
  <c r="AE39" i="1"/>
  <c r="AD13" i="1"/>
  <c r="AD17" i="1"/>
  <c r="AE77" i="1"/>
  <c r="AD19" i="1"/>
  <c r="AD23" i="1"/>
  <c r="AE33" i="1"/>
  <c r="AE67" i="1"/>
  <c r="AD10" i="1"/>
  <c r="AD12" i="1"/>
  <c r="AD16" i="1"/>
  <c r="AD20" i="1"/>
  <c r="AE54" i="1"/>
  <c r="AE64" i="1"/>
  <c r="AD7" i="1"/>
  <c r="AE73" i="1"/>
  <c r="AD22" i="1"/>
  <c r="AD14" i="1"/>
  <c r="AE86" i="1"/>
  <c r="AE32" i="1"/>
  <c r="AE43" i="1"/>
  <c r="AE45" i="1"/>
  <c r="AE95" i="1"/>
  <c r="AE82" i="1"/>
  <c r="AE81" i="1"/>
  <c r="AE92" i="1"/>
  <c r="AE66" i="1"/>
  <c r="AD24" i="1"/>
  <c r="AE76" i="1"/>
  <c r="AE44" i="1"/>
  <c r="AE97" i="1"/>
  <c r="AB7" i="1"/>
  <c r="AD15" i="1"/>
  <c r="AD18" i="1"/>
  <c r="AE42" i="1"/>
  <c r="AE48" i="1"/>
  <c r="AE38" i="1"/>
  <c r="AE28" i="1"/>
  <c r="AE84" i="1"/>
  <c r="AE78" i="1"/>
  <c r="AE62" i="1"/>
  <c r="AE70" i="1"/>
  <c r="AE80" i="1"/>
  <c r="AD9" i="1"/>
  <c r="AD11" i="1"/>
  <c r="AD21" i="1"/>
  <c r="AE65" i="1"/>
  <c r="AE71" i="1"/>
  <c r="AE60" i="1"/>
  <c r="AE61" i="1"/>
  <c r="AE79" i="1"/>
  <c r="AD25" i="1"/>
  <c r="AD26" i="1"/>
  <c r="AE57" i="1"/>
  <c r="AE75" i="1"/>
  <c r="AC7" i="1"/>
  <c r="AE31" i="1"/>
  <c r="AE46" i="1"/>
  <c r="AE27" i="1"/>
  <c r="AE93" i="1"/>
  <c r="AE83" i="1"/>
  <c r="AE41" i="1"/>
  <c r="AE40" i="1"/>
  <c r="AE47" i="1"/>
  <c r="AE29" i="1"/>
  <c r="AE30" i="1"/>
  <c r="AE100" i="1"/>
  <c r="AE89" i="1"/>
  <c r="AE85" i="1"/>
  <c r="AE87" i="1"/>
  <c r="AE68" i="1"/>
  <c r="AE74" i="1"/>
  <c r="AE98" i="1"/>
  <c r="AE69" i="1"/>
  <c r="AE55" i="1"/>
  <c r="AE35" i="1"/>
  <c r="AE36" i="1"/>
  <c r="AE99" i="1"/>
  <c r="AE90" i="1"/>
  <c r="AE96" i="1"/>
  <c r="AE59" i="1"/>
  <c r="AE94" i="1"/>
  <c r="AE72" i="1"/>
  <c r="AE58" i="1"/>
  <c r="AE88" i="1"/>
  <c r="AE91" i="1"/>
  <c r="AE37" i="1"/>
  <c r="AC8" i="1"/>
  <c r="AB8" i="1"/>
  <c r="AB13" i="1"/>
  <c r="AB21" i="1"/>
  <c r="AB11" i="1"/>
  <c r="AB19" i="1"/>
  <c r="AD8" i="1"/>
  <c r="AB9" i="1"/>
  <c r="AB17" i="1"/>
  <c r="AB25" i="1"/>
  <c r="AB15" i="1"/>
  <c r="AB23" i="1"/>
  <c r="AC9" i="1"/>
  <c r="AB10" i="1"/>
  <c r="AC11" i="1"/>
  <c r="AB12" i="1"/>
  <c r="AC13" i="1"/>
  <c r="AB14" i="1"/>
  <c r="AC15" i="1"/>
  <c r="AB16" i="1"/>
  <c r="AC17" i="1"/>
  <c r="AB18" i="1"/>
  <c r="AC19" i="1"/>
  <c r="AB20" i="1"/>
  <c r="AC21" i="1"/>
  <c r="AB22" i="1"/>
  <c r="AC23" i="1"/>
  <c r="AB24" i="1"/>
  <c r="AC25" i="1"/>
  <c r="AB26" i="1"/>
  <c r="AC10" i="1"/>
  <c r="AC12" i="1"/>
  <c r="AC14" i="1"/>
  <c r="AC16" i="1"/>
  <c r="AC18" i="1"/>
  <c r="AC20" i="1"/>
  <c r="AC22" i="1"/>
  <c r="AC24" i="1"/>
  <c r="AC26" i="1"/>
  <c r="AE7" i="1" l="1"/>
  <c r="AE25" i="1"/>
  <c r="AE22" i="1"/>
  <c r="AE14" i="1"/>
  <c r="AE8" i="1"/>
  <c r="AE24" i="1"/>
  <c r="AE16" i="1"/>
  <c r="AE19" i="1"/>
  <c r="AE23" i="1"/>
  <c r="AE13" i="1"/>
  <c r="AE26" i="1"/>
  <c r="AE18" i="1"/>
  <c r="AE10" i="1"/>
  <c r="AE20" i="1"/>
  <c r="AE15" i="1"/>
  <c r="AE12" i="1"/>
  <c r="AE17" i="1"/>
  <c r="AE11" i="1"/>
  <c r="AE21" i="1"/>
  <c r="AE9" i="1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" i="5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K7" i="1"/>
  <c r="J7" i="1"/>
  <c r="S13" i="1" l="1"/>
  <c r="W13" i="1"/>
  <c r="W17" i="1"/>
  <c r="S17" i="1"/>
  <c r="S21" i="1"/>
  <c r="W21" i="1"/>
  <c r="W29" i="1"/>
  <c r="S29" i="1"/>
  <c r="S33" i="1"/>
  <c r="W33" i="1"/>
  <c r="W37" i="1"/>
  <c r="S37" i="1"/>
  <c r="W57" i="1"/>
  <c r="S57" i="1"/>
  <c r="S69" i="1"/>
  <c r="W69" i="1"/>
  <c r="S73" i="1"/>
  <c r="W73" i="1"/>
  <c r="S75" i="1"/>
  <c r="W75" i="1"/>
  <c r="W79" i="1"/>
  <c r="S79" i="1"/>
  <c r="W81" i="1"/>
  <c r="S81" i="1"/>
  <c r="W83" i="1"/>
  <c r="S83" i="1"/>
  <c r="W89" i="1"/>
  <c r="S89" i="1"/>
  <c r="W10" i="1"/>
  <c r="S10" i="1"/>
  <c r="W18" i="1"/>
  <c r="S18" i="1"/>
  <c r="S22" i="1"/>
  <c r="W22" i="1"/>
  <c r="S30" i="1"/>
  <c r="W30" i="1"/>
  <c r="W38" i="1"/>
  <c r="S38" i="1"/>
  <c r="S42" i="1"/>
  <c r="W42" i="1"/>
  <c r="W44" i="1"/>
  <c r="S44" i="1"/>
  <c r="S48" i="1"/>
  <c r="W48" i="1"/>
  <c r="S56" i="1"/>
  <c r="W56" i="1"/>
  <c r="W60" i="1"/>
  <c r="S60" i="1"/>
  <c r="W68" i="1"/>
  <c r="S68" i="1"/>
  <c r="W7" i="1"/>
  <c r="W11" i="1"/>
  <c r="S11" i="1"/>
  <c r="S15" i="1"/>
  <c r="W15" i="1"/>
  <c r="S19" i="1"/>
  <c r="W19" i="1"/>
  <c r="S23" i="1"/>
  <c r="W23" i="1"/>
  <c r="W27" i="1"/>
  <c r="S27" i="1"/>
  <c r="S31" i="1"/>
  <c r="W31" i="1"/>
  <c r="W35" i="1"/>
  <c r="S35" i="1"/>
  <c r="S55" i="1"/>
  <c r="W55" i="1"/>
  <c r="W59" i="1"/>
  <c r="S59" i="1"/>
  <c r="S63" i="1"/>
  <c r="W63" i="1"/>
  <c r="S67" i="1"/>
  <c r="W67" i="1"/>
  <c r="S70" i="1"/>
  <c r="W70" i="1"/>
  <c r="S72" i="1"/>
  <c r="W72" i="1"/>
  <c r="W74" i="1"/>
  <c r="S74" i="1"/>
  <c r="W76" i="1"/>
  <c r="S76" i="1"/>
  <c r="W78" i="1"/>
  <c r="S78" i="1"/>
  <c r="W80" i="1"/>
  <c r="S80" i="1"/>
  <c r="W82" i="1"/>
  <c r="S82" i="1"/>
  <c r="W84" i="1"/>
  <c r="S84" i="1"/>
  <c r="S86" i="1"/>
  <c r="W86" i="1"/>
  <c r="S88" i="1"/>
  <c r="W88" i="1"/>
  <c r="W90" i="1"/>
  <c r="S90" i="1"/>
  <c r="S92" i="1"/>
  <c r="W92" i="1"/>
  <c r="W94" i="1"/>
  <c r="S94" i="1"/>
  <c r="S96" i="1"/>
  <c r="W96" i="1"/>
  <c r="W99" i="1"/>
  <c r="S99" i="1"/>
  <c r="S9" i="1"/>
  <c r="W9" i="1"/>
  <c r="S25" i="1"/>
  <c r="W25" i="1"/>
  <c r="W61" i="1"/>
  <c r="S61" i="1"/>
  <c r="W65" i="1"/>
  <c r="S65" i="1"/>
  <c r="W71" i="1"/>
  <c r="S71" i="1"/>
  <c r="W77" i="1"/>
  <c r="S77" i="1"/>
  <c r="S85" i="1"/>
  <c r="W85" i="1"/>
  <c r="W87" i="1"/>
  <c r="S87" i="1"/>
  <c r="W91" i="1"/>
  <c r="S91" i="1"/>
  <c r="S93" i="1"/>
  <c r="W93" i="1"/>
  <c r="W95" i="1"/>
  <c r="S95" i="1"/>
  <c r="W97" i="1"/>
  <c r="S97" i="1"/>
  <c r="S14" i="1"/>
  <c r="W14" i="1"/>
  <c r="W26" i="1"/>
  <c r="S26" i="1"/>
  <c r="S34" i="1"/>
  <c r="W34" i="1"/>
  <c r="W40" i="1"/>
  <c r="S40" i="1"/>
  <c r="W46" i="1"/>
  <c r="S46" i="1"/>
  <c r="W64" i="1"/>
  <c r="S64" i="1"/>
  <c r="W100" i="1"/>
  <c r="S100" i="1"/>
  <c r="W8" i="1"/>
  <c r="S8" i="1"/>
  <c r="S12" i="1"/>
  <c r="W12" i="1"/>
  <c r="S16" i="1"/>
  <c r="W16" i="1"/>
  <c r="S20" i="1"/>
  <c r="W20" i="1"/>
  <c r="W24" i="1"/>
  <c r="S24" i="1"/>
  <c r="W28" i="1"/>
  <c r="S28" i="1"/>
  <c r="S32" i="1"/>
  <c r="W32" i="1"/>
  <c r="W36" i="1"/>
  <c r="S36" i="1"/>
  <c r="W39" i="1"/>
  <c r="S39" i="1"/>
  <c r="S41" i="1"/>
  <c r="W41" i="1"/>
  <c r="W43" i="1"/>
  <c r="S43" i="1"/>
  <c r="S45" i="1"/>
  <c r="W45" i="1"/>
  <c r="S47" i="1"/>
  <c r="W47" i="1"/>
  <c r="S54" i="1"/>
  <c r="W54" i="1"/>
  <c r="W58" i="1"/>
  <c r="S58" i="1"/>
  <c r="S62" i="1"/>
  <c r="W62" i="1"/>
  <c r="W66" i="1"/>
  <c r="S66" i="1"/>
  <c r="W98" i="1"/>
  <c r="S98" i="1"/>
  <c r="X80" i="1" l="1"/>
  <c r="V100" i="1"/>
  <c r="X100" i="1" s="1"/>
  <c r="V40" i="1"/>
  <c r="X40" i="1" s="1"/>
  <c r="V97" i="1"/>
  <c r="X97" i="1" s="1"/>
  <c r="V87" i="1"/>
  <c r="X87" i="1" s="1"/>
  <c r="V65" i="1"/>
  <c r="X65" i="1" s="1"/>
  <c r="V94" i="1"/>
  <c r="X94" i="1" s="1"/>
  <c r="V90" i="1"/>
  <c r="X90" i="1" s="1"/>
  <c r="V82" i="1"/>
  <c r="X82" i="1" s="1"/>
  <c r="V78" i="1"/>
  <c r="X78" i="1" s="1"/>
  <c r="V74" i="1"/>
  <c r="X74" i="1" s="1"/>
  <c r="V7" i="1"/>
  <c r="X7" i="1" s="1"/>
  <c r="AF7" i="1" s="1"/>
  <c r="V68" i="1"/>
  <c r="X68" i="1" s="1"/>
  <c r="V44" i="1"/>
  <c r="X44" i="1" s="1"/>
  <c r="V38" i="1"/>
  <c r="X38" i="1" s="1"/>
  <c r="V10" i="1"/>
  <c r="X10" i="1" s="1"/>
  <c r="V83" i="1"/>
  <c r="X83" i="1" s="1"/>
  <c r="V79" i="1"/>
  <c r="X79" i="1" s="1"/>
  <c r="V57" i="1"/>
  <c r="X57" i="1" s="1"/>
  <c r="V37" i="1"/>
  <c r="X37" i="1" s="1"/>
  <c r="V29" i="1"/>
  <c r="X29" i="1" s="1"/>
  <c r="V17" i="1"/>
  <c r="X17" i="1" s="1"/>
  <c r="V62" i="1"/>
  <c r="X62" i="1" s="1"/>
  <c r="V54" i="1"/>
  <c r="X54" i="1" s="1"/>
  <c r="V45" i="1"/>
  <c r="X45" i="1" s="1"/>
  <c r="V41" i="1"/>
  <c r="X41" i="1" s="1"/>
  <c r="V20" i="1"/>
  <c r="X20" i="1" s="1"/>
  <c r="V12" i="1"/>
  <c r="X12" i="1" s="1"/>
  <c r="V93" i="1"/>
  <c r="X93" i="1" s="1"/>
  <c r="V25" i="1"/>
  <c r="X25" i="1" s="1"/>
  <c r="V86" i="1"/>
  <c r="X86" i="1" s="1"/>
  <c r="V70" i="1"/>
  <c r="X70" i="1" s="1"/>
  <c r="V63" i="1"/>
  <c r="X63" i="1" s="1"/>
  <c r="V55" i="1"/>
  <c r="X55" i="1" s="1"/>
  <c r="V31" i="1"/>
  <c r="X31" i="1" s="1"/>
  <c r="V23" i="1"/>
  <c r="X23" i="1" s="1"/>
  <c r="V15" i="1"/>
  <c r="X15" i="1" s="1"/>
  <c r="V56" i="1"/>
  <c r="X56" i="1" s="1"/>
  <c r="V22" i="1"/>
  <c r="X22" i="1" s="1"/>
  <c r="V73" i="1"/>
  <c r="X73" i="1" s="1"/>
  <c r="V98" i="1"/>
  <c r="X98" i="1" s="1"/>
  <c r="V36" i="1"/>
  <c r="X36" i="1" s="1"/>
  <c r="V28" i="1"/>
  <c r="X28" i="1" s="1"/>
  <c r="V64" i="1"/>
  <c r="X64" i="1" s="1"/>
  <c r="V26" i="1"/>
  <c r="X26" i="1" s="1"/>
  <c r="V77" i="1"/>
  <c r="X77" i="1" s="1"/>
  <c r="V99" i="1"/>
  <c r="X99" i="1" s="1"/>
  <c r="V66" i="1"/>
  <c r="X66" i="1" s="1"/>
  <c r="V58" i="1"/>
  <c r="X58" i="1" s="1"/>
  <c r="V43" i="1"/>
  <c r="X43" i="1" s="1"/>
  <c r="V39" i="1"/>
  <c r="X39" i="1" s="1"/>
  <c r="V24" i="1"/>
  <c r="X24" i="1" s="1"/>
  <c r="V8" i="1"/>
  <c r="X8" i="1" s="1"/>
  <c r="V46" i="1"/>
  <c r="X46" i="1" s="1"/>
  <c r="V95" i="1"/>
  <c r="X95" i="1" s="1"/>
  <c r="V91" i="1"/>
  <c r="X91" i="1" s="1"/>
  <c r="V71" i="1"/>
  <c r="X71" i="1" s="1"/>
  <c r="V61" i="1"/>
  <c r="X61" i="1" s="1"/>
  <c r="V84" i="1"/>
  <c r="X84" i="1" s="1"/>
  <c r="V80" i="1"/>
  <c r="V76" i="1"/>
  <c r="X76" i="1" s="1"/>
  <c r="V59" i="1"/>
  <c r="X59" i="1" s="1"/>
  <c r="V35" i="1"/>
  <c r="X35" i="1" s="1"/>
  <c r="V27" i="1"/>
  <c r="X27" i="1" s="1"/>
  <c r="V11" i="1"/>
  <c r="X11" i="1" s="1"/>
  <c r="V60" i="1"/>
  <c r="X60" i="1" s="1"/>
  <c r="V18" i="1"/>
  <c r="X18" i="1" s="1"/>
  <c r="V89" i="1"/>
  <c r="X89" i="1" s="1"/>
  <c r="V81" i="1"/>
  <c r="X81" i="1" s="1"/>
  <c r="V47" i="1"/>
  <c r="X47" i="1" s="1"/>
  <c r="V32" i="1"/>
  <c r="X32" i="1" s="1"/>
  <c r="V16" i="1"/>
  <c r="X16" i="1" s="1"/>
  <c r="V34" i="1"/>
  <c r="X34" i="1" s="1"/>
  <c r="V14" i="1"/>
  <c r="X14" i="1" s="1"/>
  <c r="V85" i="1"/>
  <c r="X85" i="1" s="1"/>
  <c r="V9" i="1"/>
  <c r="X9" i="1" s="1"/>
  <c r="V96" i="1"/>
  <c r="X96" i="1" s="1"/>
  <c r="V92" i="1"/>
  <c r="X92" i="1" s="1"/>
  <c r="V88" i="1"/>
  <c r="X88" i="1" s="1"/>
  <c r="V72" i="1"/>
  <c r="X72" i="1" s="1"/>
  <c r="V67" i="1"/>
  <c r="X67" i="1" s="1"/>
  <c r="V19" i="1"/>
  <c r="X19" i="1" s="1"/>
  <c r="V48" i="1"/>
  <c r="X48" i="1" s="1"/>
  <c r="V42" i="1"/>
  <c r="X42" i="1" s="1"/>
  <c r="V30" i="1"/>
  <c r="X30" i="1" s="1"/>
  <c r="V75" i="1"/>
  <c r="X75" i="1" s="1"/>
  <c r="V69" i="1"/>
  <c r="X69" i="1" s="1"/>
  <c r="V33" i="1"/>
  <c r="X33" i="1" s="1"/>
  <c r="V21" i="1"/>
  <c r="X21" i="1" s="1"/>
  <c r="V13" i="1"/>
  <c r="X13" i="1" s="1"/>
  <c r="AF82" i="1" l="1"/>
  <c r="AG82" i="1" s="1"/>
  <c r="AF59" i="1"/>
  <c r="AG59" i="1" s="1"/>
  <c r="AF76" i="1"/>
  <c r="AG76" i="1" s="1"/>
  <c r="AF8" i="1"/>
  <c r="AF39" i="1"/>
  <c r="AF43" i="1"/>
  <c r="AF58" i="1"/>
  <c r="AG58" i="1" s="1"/>
  <c r="AF14" i="1"/>
  <c r="AF64" i="1"/>
  <c r="AG64" i="1" s="1"/>
  <c r="AF15" i="1"/>
  <c r="AF31" i="1"/>
  <c r="AF70" i="1"/>
  <c r="AG70" i="1" s="1"/>
  <c r="AF83" i="1"/>
  <c r="AG83" i="1" s="1"/>
  <c r="AF75" i="1"/>
  <c r="AG75" i="1" s="1"/>
  <c r="AF56" i="1"/>
  <c r="AG56" i="1" s="1"/>
  <c r="AF44" i="1"/>
  <c r="AF96" i="1"/>
  <c r="AG96" i="1" s="1"/>
  <c r="AF98" i="1"/>
  <c r="AG98" i="1" s="1"/>
  <c r="AF73" i="1"/>
  <c r="AG73" i="1" s="1"/>
  <c r="AF13" i="1"/>
  <c r="AF33" i="1"/>
  <c r="AF30" i="1"/>
  <c r="AF88" i="1"/>
  <c r="AG88" i="1" s="1"/>
  <c r="AF81" i="1"/>
  <c r="AG81" i="1" s="1"/>
  <c r="AF84" i="1"/>
  <c r="AG84" i="1" s="1"/>
  <c r="AF22" i="1"/>
  <c r="AF38" i="1"/>
  <c r="AF74" i="1"/>
  <c r="AG74" i="1" s="1"/>
  <c r="AF67" i="1"/>
  <c r="AG67" i="1" s="1"/>
  <c r="AF72" i="1"/>
  <c r="AG72" i="1" s="1"/>
  <c r="AF28" i="1"/>
  <c r="AF36" i="1"/>
  <c r="AF78" i="1"/>
  <c r="AG78" i="1" s="1"/>
  <c r="AF42" i="1"/>
  <c r="AF19" i="1"/>
  <c r="AF32" i="1"/>
  <c r="AF91" i="1"/>
  <c r="AG91" i="1" s="1"/>
  <c r="AF66" i="1"/>
  <c r="AG66" i="1" s="1"/>
  <c r="AF26" i="1"/>
  <c r="AF23" i="1"/>
  <c r="AF48" i="1"/>
  <c r="AF34" i="1"/>
  <c r="AF16" i="1"/>
  <c r="AF47" i="1"/>
  <c r="AF18" i="1"/>
  <c r="AF60" i="1"/>
  <c r="AG60" i="1" s="1"/>
  <c r="AF27" i="1"/>
  <c r="AF35" i="1"/>
  <c r="AF61" i="1"/>
  <c r="AG61" i="1" s="1"/>
  <c r="AF77" i="1"/>
  <c r="AG77" i="1" s="1"/>
  <c r="AF55" i="1"/>
  <c r="AG55" i="1" s="1"/>
  <c r="AF63" i="1"/>
  <c r="AG63" i="1" s="1"/>
  <c r="AF86" i="1"/>
  <c r="AG86" i="1" s="1"/>
  <c r="AF93" i="1"/>
  <c r="AG93" i="1" s="1"/>
  <c r="AF12" i="1"/>
  <c r="AF20" i="1"/>
  <c r="AF45" i="1"/>
  <c r="AF54" i="1"/>
  <c r="AG54" i="1" s="1"/>
  <c r="AF17" i="1"/>
  <c r="AF37" i="1"/>
  <c r="AF79" i="1"/>
  <c r="AG79" i="1" s="1"/>
  <c r="AF94" i="1"/>
  <c r="AG94" i="1" s="1"/>
  <c r="AF87" i="1"/>
  <c r="AG87" i="1" s="1"/>
  <c r="AF85" i="1"/>
  <c r="AG85" i="1" s="1"/>
  <c r="AF89" i="1"/>
  <c r="AG89" i="1" s="1"/>
  <c r="AF80" i="1"/>
  <c r="AG80" i="1" s="1"/>
  <c r="AF24" i="1"/>
  <c r="AF41" i="1"/>
  <c r="AF62" i="1"/>
  <c r="AG62" i="1" s="1"/>
  <c r="AF29" i="1"/>
  <c r="AF57" i="1"/>
  <c r="AG57" i="1" s="1"/>
  <c r="AF10" i="1"/>
  <c r="AF68" i="1"/>
  <c r="AG68" i="1" s="1"/>
  <c r="AF65" i="1"/>
  <c r="AG65" i="1" s="1"/>
  <c r="AF40" i="1"/>
  <c r="AF21" i="1"/>
  <c r="AF69" i="1"/>
  <c r="AG69" i="1" s="1"/>
  <c r="AF92" i="1"/>
  <c r="AG92" i="1" s="1"/>
  <c r="AF9" i="1"/>
  <c r="AF11" i="1"/>
  <c r="AF71" i="1"/>
  <c r="AG71" i="1" s="1"/>
  <c r="AF95" i="1"/>
  <c r="AG95" i="1" s="1"/>
  <c r="AF46" i="1"/>
  <c r="AF99" i="1"/>
  <c r="AG99" i="1" s="1"/>
  <c r="AF25" i="1"/>
  <c r="AF90" i="1"/>
  <c r="AG90" i="1" s="1"/>
  <c r="AF97" i="1"/>
  <c r="AG97" i="1" s="1"/>
  <c r="AF100" i="1"/>
  <c r="AG100" i="1" s="1"/>
  <c r="AG32" i="1" l="1"/>
  <c r="AG31" i="1"/>
  <c r="AG30" i="1"/>
  <c r="AG13" i="1"/>
  <c r="AG9" i="1"/>
  <c r="AG43" i="1"/>
  <c r="AG11" i="1"/>
  <c r="AG7" i="1"/>
  <c r="AG49" i="1"/>
  <c r="AG36" i="1"/>
  <c r="AG50" i="1"/>
  <c r="AG24" i="1"/>
  <c r="AG23" i="1"/>
  <c r="AG22" i="1"/>
  <c r="AG14" i="1"/>
  <c r="AG52" i="1"/>
  <c r="AG19" i="1"/>
  <c r="AG8" i="1"/>
  <c r="AG44" i="1"/>
  <c r="AG45" i="1"/>
  <c r="AG26" i="1"/>
  <c r="AG51" i="1"/>
  <c r="AG28" i="1"/>
  <c r="AG46" i="1"/>
  <c r="AG16" i="1"/>
  <c r="AG15" i="1"/>
  <c r="AG34" i="1"/>
  <c r="AG35" i="1"/>
  <c r="AG10" i="1"/>
  <c r="AG41" i="1"/>
  <c r="AG27" i="1"/>
  <c r="AG33" i="1"/>
  <c r="AG47" i="1"/>
  <c r="AG20" i="1"/>
  <c r="AG40" i="1"/>
  <c r="AG18" i="1"/>
  <c r="AG39" i="1"/>
  <c r="AG42" i="1"/>
  <c r="AG38" i="1"/>
  <c r="AG21" i="1"/>
  <c r="AG12" i="1"/>
  <c r="AG17" i="1"/>
  <c r="AG37" i="1"/>
  <c r="AG48" i="1"/>
  <c r="AG29" i="1"/>
  <c r="AG25" i="1"/>
  <c r="F22" i="5" l="1"/>
  <c r="J22" i="5" s="1"/>
  <c r="O72" i="1"/>
  <c r="O64" i="1"/>
  <c r="F14" i="5"/>
  <c r="J14" i="5" s="1"/>
  <c r="O36" i="1"/>
  <c r="F26" i="7"/>
  <c r="N26" i="7" s="1"/>
  <c r="F27" i="5"/>
  <c r="J27" i="5" s="1"/>
  <c r="O77" i="1"/>
  <c r="F8" i="5"/>
  <c r="J8" i="5" s="1"/>
  <c r="O58" i="1"/>
  <c r="F39" i="5"/>
  <c r="J39" i="5" s="1"/>
  <c r="O89" i="1"/>
  <c r="F32" i="5"/>
  <c r="J32" i="5" s="1"/>
  <c r="O82" i="1"/>
  <c r="F14" i="7"/>
  <c r="N14" i="7" s="1"/>
  <c r="O18" i="1"/>
  <c r="O27" i="1"/>
  <c r="F42" i="5"/>
  <c r="J42" i="5" s="1"/>
  <c r="O92" i="1"/>
  <c r="F31" i="5"/>
  <c r="J31" i="5" s="1"/>
  <c r="O81" i="1"/>
  <c r="F34" i="7"/>
  <c r="N34" i="7" s="1"/>
  <c r="O45" i="1"/>
  <c r="O14" i="1"/>
  <c r="F10" i="7"/>
  <c r="N10" i="7" s="1"/>
  <c r="F38" i="5"/>
  <c r="J38" i="5" s="1"/>
  <c r="O88" i="1"/>
  <c r="F39" i="7"/>
  <c r="N39" i="7" s="1"/>
  <c r="O50" i="1"/>
  <c r="F25" i="5"/>
  <c r="J25" i="5" s="1"/>
  <c r="O75" i="1"/>
  <c r="O13" i="1"/>
  <c r="F9" i="7"/>
  <c r="N9" i="7" s="1"/>
  <c r="F29" i="7"/>
  <c r="N29" i="7" s="1"/>
  <c r="O40" i="1"/>
  <c r="F40" i="5"/>
  <c r="J40" i="5" s="1"/>
  <c r="O90" i="1"/>
  <c r="F20" i="7"/>
  <c r="N20" i="7" s="1"/>
  <c r="O24" i="1"/>
  <c r="F28" i="5"/>
  <c r="J28" i="5" s="1"/>
  <c r="O78" i="1"/>
  <c r="F16" i="7"/>
  <c r="N16" i="7" s="1"/>
  <c r="O20" i="1"/>
  <c r="F49" i="5"/>
  <c r="J49" i="5" s="1"/>
  <c r="O99" i="1"/>
  <c r="O63" i="1"/>
  <c r="F13" i="5"/>
  <c r="J13" i="5" s="1"/>
  <c r="O25" i="1"/>
  <c r="F44" i="5"/>
  <c r="J44" i="5" s="1"/>
  <c r="O94" i="1"/>
  <c r="F17" i="5"/>
  <c r="J17" i="5" s="1"/>
  <c r="O67" i="1"/>
  <c r="F35" i="5"/>
  <c r="J35" i="5" s="1"/>
  <c r="O85" i="1"/>
  <c r="F45" i="5"/>
  <c r="J45" i="5" s="1"/>
  <c r="O95" i="1"/>
  <c r="O86" i="1"/>
  <c r="F36" i="5"/>
  <c r="J36" i="5" s="1"/>
  <c r="F50" i="5"/>
  <c r="J50" i="5" s="1"/>
  <c r="O100" i="1"/>
  <c r="O71" i="1"/>
  <c r="F21" i="5"/>
  <c r="J21" i="5" s="1"/>
  <c r="O91" i="1"/>
  <c r="F41" i="5"/>
  <c r="J41" i="5" s="1"/>
  <c r="O49" i="1"/>
  <c r="F38" i="7"/>
  <c r="N38" i="7" s="1"/>
  <c r="O48" i="1"/>
  <c r="F37" i="7"/>
  <c r="N37" i="7" s="1"/>
  <c r="F27" i="7"/>
  <c r="N27" i="7" s="1"/>
  <c r="O38" i="1"/>
  <c r="O33" i="1"/>
  <c r="F15" i="5"/>
  <c r="J15" i="5" s="1"/>
  <c r="O65" i="1"/>
  <c r="O15" i="1"/>
  <c r="F11" i="7"/>
  <c r="N11" i="7" s="1"/>
  <c r="F40" i="7"/>
  <c r="N40" i="7" s="1"/>
  <c r="O51" i="1"/>
  <c r="O8" i="1"/>
  <c r="F4" i="7"/>
  <c r="N4" i="7" s="1"/>
  <c r="O22" i="1"/>
  <c r="F18" i="7"/>
  <c r="N18" i="7" s="1"/>
  <c r="O98" i="1"/>
  <c r="F48" i="5"/>
  <c r="J48" i="5" s="1"/>
  <c r="F33" i="5"/>
  <c r="J33" i="5" s="1"/>
  <c r="O83" i="1"/>
  <c r="O74" i="1"/>
  <c r="F24" i="5"/>
  <c r="J24" i="5" s="1"/>
  <c r="O96" i="1"/>
  <c r="F46" i="5"/>
  <c r="J46" i="5" s="1"/>
  <c r="O12" i="1"/>
  <c r="F8" i="7"/>
  <c r="N8" i="7" s="1"/>
  <c r="F30" i="7"/>
  <c r="N30" i="7" s="1"/>
  <c r="O41" i="1"/>
  <c r="F16" i="5"/>
  <c r="J16" i="5" s="1"/>
  <c r="O66" i="1"/>
  <c r="O11" i="1"/>
  <c r="F7" i="7"/>
  <c r="N7" i="7" s="1"/>
  <c r="F6" i="7"/>
  <c r="N6" i="7" s="1"/>
  <c r="O10" i="1"/>
  <c r="F11" i="5"/>
  <c r="J11" i="5" s="1"/>
  <c r="O61" i="1"/>
  <c r="F23" i="7"/>
  <c r="N23" i="7" s="1"/>
  <c r="O30" i="1"/>
  <c r="O35" i="1"/>
  <c r="F18" i="5"/>
  <c r="J18" i="5" s="1"/>
  <c r="O68" i="1"/>
  <c r="F32" i="7"/>
  <c r="N32" i="7" s="1"/>
  <c r="O43" i="1"/>
  <c r="F36" i="7"/>
  <c r="N36" i="7" s="1"/>
  <c r="O47" i="1"/>
  <c r="O28" i="1"/>
  <c r="F22" i="7"/>
  <c r="N22" i="7" s="1"/>
  <c r="O31" i="1"/>
  <c r="O37" i="1"/>
  <c r="F31" i="7"/>
  <c r="N31" i="7" s="1"/>
  <c r="O42" i="1"/>
  <c r="F43" i="5"/>
  <c r="J43" i="5" s="1"/>
  <c r="O93" i="1"/>
  <c r="F25" i="7"/>
  <c r="N25" i="7" s="1"/>
  <c r="O34" i="1"/>
  <c r="F30" i="5"/>
  <c r="J30" i="5" s="1"/>
  <c r="O80" i="1"/>
  <c r="F7" i="5"/>
  <c r="J7" i="5" s="1"/>
  <c r="O57" i="1"/>
  <c r="O19" i="1"/>
  <c r="F15" i="7"/>
  <c r="N15" i="7" s="1"/>
  <c r="F37" i="5"/>
  <c r="J37" i="5" s="1"/>
  <c r="O87" i="1"/>
  <c r="O59" i="1"/>
  <c r="F9" i="5"/>
  <c r="J9" i="5" s="1"/>
  <c r="F3" i="7"/>
  <c r="N3" i="7" s="1"/>
  <c r="O7" i="1"/>
  <c r="F34" i="5"/>
  <c r="J34" i="5" s="1"/>
  <c r="O84" i="1"/>
  <c r="O32" i="1"/>
  <c r="F24" i="7"/>
  <c r="N24" i="7" s="1"/>
  <c r="F35" i="7"/>
  <c r="N35" i="7" s="1"/>
  <c r="O46" i="1"/>
  <c r="F26" i="5"/>
  <c r="J26" i="5" s="1"/>
  <c r="O76" i="1"/>
  <c r="F17" i="7"/>
  <c r="N17" i="7" s="1"/>
  <c r="O21" i="1"/>
  <c r="O62" i="1"/>
  <c r="F12" i="5"/>
  <c r="J12" i="5" s="1"/>
  <c r="F33" i="7"/>
  <c r="N33" i="7" s="1"/>
  <c r="O44" i="1"/>
  <c r="F10" i="5"/>
  <c r="J10" i="5" s="1"/>
  <c r="O60" i="1"/>
  <c r="O29" i="1"/>
  <c r="F29" i="5"/>
  <c r="J29" i="5" s="1"/>
  <c r="O79" i="1"/>
  <c r="F20" i="5"/>
  <c r="J20" i="5" s="1"/>
  <c r="O70" i="1"/>
  <c r="F5" i="7"/>
  <c r="N5" i="7" s="1"/>
  <c r="O9" i="1"/>
  <c r="O17" i="1"/>
  <c r="F13" i="7"/>
  <c r="N13" i="7" s="1"/>
  <c r="O39" i="1"/>
  <c r="F28" i="7"/>
  <c r="N28" i="7" s="1"/>
  <c r="F5" i="5"/>
  <c r="J5" i="5" s="1"/>
  <c r="O55" i="1"/>
  <c r="O54" i="1"/>
  <c r="F4" i="5"/>
  <c r="J4" i="5" s="1"/>
  <c r="F12" i="7"/>
  <c r="N12" i="7" s="1"/>
  <c r="O16" i="1"/>
  <c r="F21" i="7"/>
  <c r="N21" i="7" s="1"/>
  <c r="O26" i="1"/>
  <c r="F41" i="7"/>
  <c r="N41" i="7" s="1"/>
  <c r="O52" i="1"/>
  <c r="F19" i="7"/>
  <c r="N19" i="7" s="1"/>
  <c r="O23" i="1"/>
  <c r="F6" i="5"/>
  <c r="J6" i="5" s="1"/>
  <c r="O56" i="1"/>
  <c r="F23" i="5"/>
  <c r="J23" i="5" s="1"/>
  <c r="O73" i="1"/>
  <c r="F19" i="5"/>
  <c r="J19" i="5" s="1"/>
  <c r="O69" i="1"/>
  <c r="F47" i="5"/>
  <c r="J47" i="5" s="1"/>
  <c r="O97" i="1"/>
</calcChain>
</file>

<file path=xl/sharedStrings.xml><?xml version="1.0" encoding="utf-8"?>
<sst xmlns="http://schemas.openxmlformats.org/spreadsheetml/2006/main" count="1440" uniqueCount="225">
  <si>
    <t>CU Name</t>
  </si>
  <si>
    <t>Description</t>
  </si>
  <si>
    <t>Equip Type</t>
  </si>
  <si>
    <t>Color</t>
  </si>
  <si>
    <t>Technology</t>
  </si>
  <si>
    <t>Pub/Pri</t>
  </si>
  <si>
    <t>Item Cost</t>
  </si>
  <si>
    <t>Black</t>
  </si>
  <si>
    <t>LED</t>
  </si>
  <si>
    <t>Fixture</t>
  </si>
  <si>
    <t>Total Material</t>
  </si>
  <si>
    <t>Hours</t>
  </si>
  <si>
    <t>Labor</t>
  </si>
  <si>
    <t>Total Labor</t>
  </si>
  <si>
    <t>Total Labor, Material &amp; OH's</t>
  </si>
  <si>
    <t>PUB</t>
  </si>
  <si>
    <t>70W LED Open Deluxe Acorn</t>
  </si>
  <si>
    <t>PRI</t>
  </si>
  <si>
    <t>150W LED Teardrop</t>
  </si>
  <si>
    <t>50W LED Teardrop Pedestrian</t>
  </si>
  <si>
    <t>220W LED SHOEBOX</t>
  </si>
  <si>
    <t>220W LED Shoebox</t>
  </si>
  <si>
    <t>none</t>
  </si>
  <si>
    <t>BILLING TYPE</t>
  </si>
  <si>
    <t>DESCRIPTION</t>
  </si>
  <si>
    <t xml:space="preserve">INITIAL LUMENS </t>
  </si>
  <si>
    <t>LAMP WATTAGE</t>
  </si>
  <si>
    <t>FIXTURE</t>
  </si>
  <si>
    <t>MAINTENANCE</t>
  </si>
  <si>
    <t>220W Standard LED-BLACK</t>
  </si>
  <si>
    <t>50W Standard LED-BLACK</t>
  </si>
  <si>
    <t>70W Standard LED-BLACK</t>
  </si>
  <si>
    <t>110W Standard LED-BLACK</t>
  </si>
  <si>
    <t>150W Standard LED-BLACK</t>
  </si>
  <si>
    <t>280W Standard LED-BLACK</t>
  </si>
  <si>
    <t>50W Deluxe Acorn LED-BLACK</t>
  </si>
  <si>
    <t>50W Acorn LED-BLACK</t>
  </si>
  <si>
    <t>50W Mini Bell LED-BLACK</t>
  </si>
  <si>
    <t>50W Traditional LED-BLACK</t>
  </si>
  <si>
    <t>50W Open Traditional LED-BLACK</t>
  </si>
  <si>
    <t>50W Enterprise LED-BLACK</t>
  </si>
  <si>
    <t>Fixture cost</t>
  </si>
  <si>
    <t>Set Up Hrs</t>
  </si>
  <si>
    <t>EQUIP Cost from G</t>
  </si>
  <si>
    <t>Pole</t>
  </si>
  <si>
    <t>35' AL-Side Mounted-Direct Buried Pole</t>
  </si>
  <si>
    <t>30' AL-Side Mounted-Anchor Base</t>
  </si>
  <si>
    <t>35' AL-Side Mounted-Anchor Base</t>
  </si>
  <si>
    <t>40' AL-Side Mounted-Anchor Base</t>
  </si>
  <si>
    <t>POLE-30-7</t>
  </si>
  <si>
    <t>30' Class 7 Wood Pole</t>
  </si>
  <si>
    <t>POLE-35-5</t>
  </si>
  <si>
    <t>35' Class 5 Wood Pole</t>
  </si>
  <si>
    <t>POLE-40-4</t>
  </si>
  <si>
    <t>40' Class 4 Wood Pole</t>
  </si>
  <si>
    <t>POLE-45-4</t>
  </si>
  <si>
    <t>45' Class 4 Wood Pole</t>
  </si>
  <si>
    <t>20' Galleria Anchor Based Pole</t>
  </si>
  <si>
    <t>30' Galleria Anchor Based Pole</t>
  </si>
  <si>
    <t>35' Galleria Anchor Based Pole</t>
  </si>
  <si>
    <t>MW-Light Pole-12’ MH- Style B Aluminum Anchor Base-Top Tenon Black Pri</t>
  </si>
  <si>
    <t xml:space="preserve">MW-Light Pole-12’ MH-Style C-Post Top-Alum-Anchor Base-TT-Black Pri </t>
  </si>
  <si>
    <t xml:space="preserve">MW-Light Pole-25’ MH-Style C-Davit Bracket-Alum-Anchor Base-TT-Black Pri </t>
  </si>
  <si>
    <t>MW-LT Pole-16’ MH-Style C-Boston Harbor Bracket-AL-AB-TT-Black Pri</t>
  </si>
  <si>
    <t xml:space="preserve">MW-LT Pole-25’ MH-Style C-Boston Harbor Bracket-AL-AB-TT-Black Pri </t>
  </si>
  <si>
    <t>MW-LT Pole 12 Ft MH Style D Alum Breakaway Anchor Base TT Black Pri</t>
  </si>
  <si>
    <t xml:space="preserve">MW-Light Pole-12’ MH-Style F-Alum-Anchor Base-Top Tenon-Black Prie </t>
  </si>
  <si>
    <t>MW-POLE-30-7</t>
  </si>
  <si>
    <t>MW-POLE-35-5</t>
  </si>
  <si>
    <t>MW-POLE-40-4</t>
  </si>
  <si>
    <t>MW-POLE-45-4</t>
  </si>
  <si>
    <t>POLES</t>
  </si>
  <si>
    <t>Use these 3 columns to past into Word Doc</t>
  </si>
  <si>
    <t>Paste values all columns from the Cus FROM ET FILE worksheet</t>
  </si>
  <si>
    <t>12' C-Post Top- Anchor Base-Black</t>
  </si>
  <si>
    <t>25' C-Davit Bracket- Anchor Base-Black</t>
  </si>
  <si>
    <t>25' C-Boston Harbor Bracket- Anchor Base-Black</t>
  </si>
  <si>
    <t>12' E-AL - Anchor Base-Black</t>
  </si>
  <si>
    <t>Crew Hourly Rate w/ 60% Burden</t>
  </si>
  <si>
    <t>Stores, Freight, Handling</t>
  </si>
  <si>
    <t>Set Up Overheads</t>
  </si>
  <si>
    <t>Fleet Indirect Adder</t>
  </si>
  <si>
    <t>Design and Project Mgmt Adder</t>
  </si>
  <si>
    <t>Mgmt and Supervision Adder</t>
  </si>
  <si>
    <t xml:space="preserve">MW-LIGHT LED 50W 4521 LUMENS STANDARD LED BLACK TYPE III 4000K  </t>
  </si>
  <si>
    <t xml:space="preserve">MW-LIGHT LED 70W 6261 LUMENS STANDARD LED BLACK TYPE III 4000K  </t>
  </si>
  <si>
    <t xml:space="preserve">MW-LIGHT LED 110W 9336 LUMENS STANDARD LED BLACK TYPE III 4000K  </t>
  </si>
  <si>
    <t xml:space="preserve">MW-LIGHT LED 150W 12642 LUMENS STANDARD LED BLACK TYPE III 4000K  </t>
  </si>
  <si>
    <t xml:space="preserve">MW-LIGHT LED 150W 13156 LUMENS STANDARD LED TYPE IV BLACK 4000K  </t>
  </si>
  <si>
    <t xml:space="preserve">MW-LIGHT LED 220W 18642 LUMENS STANDARD LED BLACK TYPE III 4000K  </t>
  </si>
  <si>
    <t xml:space="preserve">MW-LIGHT LED 280W 24191 LUMENS STANDARD LED BLACK TYPE III 4000K  </t>
  </si>
  <si>
    <t>MW-LIGHT LED 50W MINI BELL LED BLACK TYPE III 4000K  MIDWEST</t>
  </si>
  <si>
    <t xml:space="preserve">MW-LIGHT LED 50W TRADITIONAL BLACK  TYPE III 4000K  </t>
  </si>
  <si>
    <t xml:space="preserve">MW-LIGHT LED 50W OPEN TRADITIONAL BLACK  TYPE III 4000K   </t>
  </si>
  <si>
    <t xml:space="preserve">MW-LIGHT LED 50W ENTERPRISE BLACK TYPE III 4000K  </t>
  </si>
  <si>
    <t xml:space="preserve">MW-LIGHT LED 150W LARGE TEARDROP BLACK TYPE III 4000K  </t>
  </si>
  <si>
    <t xml:space="preserve">MW-LIGHT LED 50W TEARDROP PEDESTRIAN BLACK TYPE III 4000K  </t>
  </si>
  <si>
    <t xml:space="preserve">MW-LIGHT LED 220W SHOEBOX BLACK TYPE IV 4000K  </t>
  </si>
  <si>
    <t xml:space="preserve">15320-30FTALAB-OLE </t>
  </si>
  <si>
    <t xml:space="preserve">15320-35FTALAB-OLE </t>
  </si>
  <si>
    <t xml:space="preserve">15320-40FTALAB-OLE </t>
  </si>
  <si>
    <t xml:space="preserve">15210-20BRZSTL-OLE </t>
  </si>
  <si>
    <t xml:space="preserve">15210-30BRZSTL-OLE </t>
  </si>
  <si>
    <t xml:space="preserve">15210-35BRZSTL-OLE </t>
  </si>
  <si>
    <t xml:space="preserve">MW-Light Pole-12’ MH-Style E-Alum-Anchor Base-Top Tenon-Black  </t>
  </si>
  <si>
    <t xml:space="preserve">MW-15210-Galleria Anchor Base-20FT Bronze Steel-OLE </t>
  </si>
  <si>
    <t xml:space="preserve">MW-15210-Galleria Anchor Base-30FT Bronze Steel-OLE </t>
  </si>
  <si>
    <t xml:space="preserve">MW-15210-Galleria Anchor Base-35FT Bronze Steel-OLE </t>
  </si>
  <si>
    <t xml:space="preserve">15310-40FTALEMB-OLE </t>
  </si>
  <si>
    <t xml:space="preserve">MW-15310-35FT MH Aluminum Direct Embedded Pole-OLE </t>
  </si>
  <si>
    <t xml:space="preserve">MW-15320-30FT Mounting Height Aluminum Achor Base Pole-OLE </t>
  </si>
  <si>
    <t xml:space="preserve">MW-15320-35FT Mounting Height Aluminum Achor Base Pole-OLE </t>
  </si>
  <si>
    <t xml:space="preserve">MW-15320-40FT Mounting Height Aluminum Achor Base Pole-OLE </t>
  </si>
  <si>
    <t>LF-LED-70W-ODA-BK-MW</t>
  </si>
  <si>
    <t>LF-LED-150W-TD-BK-MW</t>
  </si>
  <si>
    <t>LF-LED-50W-TDP-BK-MW</t>
  </si>
  <si>
    <t>LF-LED-50W-SL-BK-MW</t>
  </si>
  <si>
    <t>LF-LED-70W-SL-BK-MW</t>
  </si>
  <si>
    <t>LF-LED-110W-SL-BK-MW</t>
  </si>
  <si>
    <t>LF-LED-150W-SL-BK-MW</t>
  </si>
  <si>
    <t>LF-LED-150W-SL-IV-BK-MW</t>
  </si>
  <si>
    <t>LF-LED-220W-SL-BK-MW</t>
  </si>
  <si>
    <t>LF-LED-280W-SL-BK-MW</t>
  </si>
  <si>
    <t>LF-LED-50W-MB-BK-MW</t>
  </si>
  <si>
    <t>LF-LED-50W-TR-BK-MW</t>
  </si>
  <si>
    <t>LF-LED-50W-OT-BK-MW</t>
  </si>
  <si>
    <t>LF-LED-50W-EN-BK-MW</t>
  </si>
  <si>
    <t>LF-LED-220W-SB-BK-MW</t>
  </si>
  <si>
    <t>LP-12-A-AL-AB-TT-BK-MW</t>
  </si>
  <si>
    <t>MW-Light Pole-12’ MH- Style A-Aluminum-Anchor Base-Top Tenon-Black</t>
  </si>
  <si>
    <t>LP-12-A-AL-DB-TT-BK-MW</t>
  </si>
  <si>
    <t>MW-Light Pole-Post Top-12’ MH- Style A-Alum-Direct Buried-Top Tenon-Black</t>
  </si>
  <si>
    <t>LP-15-A-AL-AB-TT-BK-MW</t>
  </si>
  <si>
    <t>Light Pole-15’ MH-Style A-Aluminum-Anchor Base-Top Tenon-Black</t>
  </si>
  <si>
    <t>LP-15-A-AL-DB-TT-BK-MW</t>
  </si>
  <si>
    <t>Light Pole-15’ MH-Style A-Aluminum-Direct Buried-Top Tenon-Black</t>
  </si>
  <si>
    <t>LP-20-A-AL-AB-TT-BK-MW</t>
  </si>
  <si>
    <t>Light Pole-20’ MH-Style A-Aluminum-Anchor Base-Top Tenon-Black</t>
  </si>
  <si>
    <t>LP-20-A-AL-DB-TT-BK-MW</t>
  </si>
  <si>
    <t>Light Pole-20’ MH-Style A-Aluminum-Direct Buried-Top Tenon-Black</t>
  </si>
  <si>
    <t>LP-25-A-AL-AB-TT-BK-MW</t>
  </si>
  <si>
    <t>Light Pole-25’ MH-Style A-Aluminum-Anchor Base-Top Tenon-Black</t>
  </si>
  <si>
    <t>LP-25-A-AL-DB-TT-BK-MW</t>
  </si>
  <si>
    <t>Light Pole-25’ MH-Style A-Aluminum-Direct Buried-Top Tenon-Black</t>
  </si>
  <si>
    <t>LP-30-A-AL-AB-TT-BK-MW</t>
  </si>
  <si>
    <t>Light Pole-30’ MH-Style A-Aluminum-Anchor Base-Top Tenon-Black</t>
  </si>
  <si>
    <t>LP-30-A-AL-DB-TT-BK-MW</t>
  </si>
  <si>
    <t>Light Pole-30’ MH-Style A-Aluminum-Direct Buried-Top Tenon-Black</t>
  </si>
  <si>
    <t>LP-35-A-AL-AB-TT-BK-MW</t>
  </si>
  <si>
    <t>LP-35-A-AL-DB-TT-BK-MW</t>
  </si>
  <si>
    <t>Light Pole-35’ MH-Style A-Aluminum-Direct Buried-Top Tenon-Black</t>
  </si>
  <si>
    <t>LP-12-C-PT-AL-AB-TT-BK-MW</t>
  </si>
  <si>
    <t xml:space="preserve">MW-LT Pole-16’ MH-Style C-Davit Bracket-Alum-Anchor Base-TT-Black </t>
  </si>
  <si>
    <t>LP-25-C-DV-AL-AB-TT-BK-MW</t>
  </si>
  <si>
    <t>LP-25-C-BH-AL-AB-TT-BK-MW</t>
  </si>
  <si>
    <t>LP-12-E-AL-AB-TT-BK-MW</t>
  </si>
  <si>
    <t>LP-12-B-AL-AB-TT-GN-MW</t>
  </si>
  <si>
    <t>LP-16-C-DV-AL-AB-TT-GN-MW</t>
  </si>
  <si>
    <t>LP-16-C-BH-AL-AB-TT-GN-MW</t>
  </si>
  <si>
    <t>LP-12-D-AL-AB-TT-GN-MW</t>
  </si>
  <si>
    <t>LP-12-F-AL-AB-TT-GN-MW</t>
  </si>
  <si>
    <t>LF-LED-50W-DA-BK-MW</t>
  </si>
  <si>
    <t>LF-LED-50W-AC-BK-MW</t>
  </si>
  <si>
    <t>LF-LED-70W-BE-BK-MW</t>
  </si>
  <si>
    <t>Light Pole-35’ MH-Style A-Aluminum-Anchor Base-Top Tenon-Black</t>
  </si>
  <si>
    <t xml:space="preserve">MW-LIGHT LED 150W 13156 LUMENS STANDARD LED TYPE IV BLACK 4000K </t>
  </si>
  <si>
    <t xml:space="preserve">MW-LIGHT LED 50W DELUXE ACORN BLACK TYPE III 4000K </t>
  </si>
  <si>
    <t xml:space="preserve">MW-LIGHT LED 70W OPEN DELUXE ACORN BLACK TYPE III 4000K </t>
  </si>
  <si>
    <t xml:space="preserve">MW-LIGHT LED 50W ACORN BLACK TYPE III 4000K </t>
  </si>
  <si>
    <t xml:space="preserve">MW-LIGHT LED 70W 5508 LUMENS SANIBELL BLACK TYPE III 4000K </t>
  </si>
  <si>
    <t>70W Bell LED-BLACK</t>
  </si>
  <si>
    <t>Costs updated 01/10/17 from Denise</t>
  </si>
  <si>
    <t>kWh = (Wattage * (4160 hrs/12 months))/1000</t>
  </si>
  <si>
    <t>Monthly kWh</t>
  </si>
  <si>
    <t>150W Sanibel</t>
  </si>
  <si>
    <t>420W LED Shoebox</t>
  </si>
  <si>
    <t>50W Neighborhood</t>
  </si>
  <si>
    <t>50W Neighborhood with Lens</t>
  </si>
  <si>
    <t>LF-LED-50W-NB-GY-MW</t>
  </si>
  <si>
    <t>LF-LED-150W-BE-BK-MW</t>
  </si>
  <si>
    <t>LF-LED-420W-SB-BK-MW</t>
  </si>
  <si>
    <t>LF-LED-50W-NBL-GY-MW</t>
  </si>
  <si>
    <t>Paste the colums from sheet "1. Cus FROM ET FILE"</t>
  </si>
  <si>
    <t xml:space="preserve">LED 50W 4521 LUMENS STANDARD LED BLACK TYPE III 4000K  </t>
  </si>
  <si>
    <t xml:space="preserve">LED 70W 6261 LUMENS STANDARD LED BLACK TYPE III 4000K  </t>
  </si>
  <si>
    <t xml:space="preserve">LED 110W 9336 LUMENS STANDARD LED BLACK TYPE III 4000K  </t>
  </si>
  <si>
    <t xml:space="preserve">LED 150W 12642 LUMENS STANDARD LED BLACK TYPE III 4000K  </t>
  </si>
  <si>
    <t xml:space="preserve">LED 150W 13156 LUMENS STANDARD LED TYPE IV BLACK 4000K  </t>
  </si>
  <si>
    <t xml:space="preserve">LED 220W 18642 LUMENS STANDARD LED BLACK TYPE III 4000K  </t>
  </si>
  <si>
    <t xml:space="preserve">LED 280W 24191 LUMENS STANDARD LED BLACK TYPE III 4000K  </t>
  </si>
  <si>
    <t xml:space="preserve">LED 50W DELUXE ACORN BLACK TYPE III 4000K </t>
  </si>
  <si>
    <t xml:space="preserve">LED 70W OPEN DELUXE ACORN BLACK TYPE III 4000K </t>
  </si>
  <si>
    <t xml:space="preserve">LED 50W ACORN BLACK TYPE III 4000K </t>
  </si>
  <si>
    <t>LED 50W MINI BELL LED BLACK TYPE III 4000K  MIDWEST</t>
  </si>
  <si>
    <t xml:space="preserve">LED 70W 5508 LUMENS SANIBELL BLACK TYPE III 4000K </t>
  </si>
  <si>
    <t xml:space="preserve">LED 50W TRADITIONAL BLACK  TYPE III 4000K  </t>
  </si>
  <si>
    <t xml:space="preserve">LED 50W OPEN TRADITIONAL BLACK  TYPE III 4000K   </t>
  </si>
  <si>
    <t xml:space="preserve">LED 50W ENTERPRISE BLACK TYPE III 4000K  </t>
  </si>
  <si>
    <t xml:space="preserve">LED 150W LARGE TEARDROP BLACK TYPE III 4000K  </t>
  </si>
  <si>
    <t xml:space="preserve">LED 50W TEARDROP PEDESTRIAN BLACK TYPE III 4000K  </t>
  </si>
  <si>
    <t xml:space="preserve">LED 220W SHOEBOX BLACK TYPE IV 4000K  </t>
  </si>
  <si>
    <t>Levelized Fixed Charge Rate</t>
  </si>
  <si>
    <t>Monthly Rate</t>
  </si>
  <si>
    <t>Minor Materials adder</t>
  </si>
  <si>
    <t>Fixtures</t>
  </si>
  <si>
    <t>Poles</t>
  </si>
  <si>
    <t>I. Fixtures</t>
  </si>
  <si>
    <t>Per Unit Per Month</t>
  </si>
  <si>
    <t>Billing Type</t>
  </si>
  <si>
    <t>Initial Lumens</t>
  </si>
  <si>
    <t>Lamp Wattage</t>
  </si>
  <si>
    <t>Maintenance</t>
  </si>
  <si>
    <t>II. Poles</t>
  </si>
  <si>
    <t>Charge per Month per Unit</t>
  </si>
  <si>
    <t>Half Down on Total Labor, Material &amp; OH's</t>
  </si>
  <si>
    <t>Monthly Rate if Eligible</t>
  </si>
  <si>
    <t>Wattage Criteria</t>
  </si>
  <si>
    <t>Costs updated 01/10/17</t>
  </si>
  <si>
    <t>Witness:  B.L.Sailers</t>
  </si>
  <si>
    <t>Tab 2 of 4</t>
  </si>
  <si>
    <t>Tab 1 of 4</t>
  </si>
  <si>
    <t>Tab 3 of 4</t>
  </si>
  <si>
    <t>Tab 4 of 4</t>
  </si>
  <si>
    <t>STAFF-DR-04-015 Attachment 1</t>
  </si>
  <si>
    <t>Case No. 2017-00321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</si>
</sst>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/>
    <xf numFmtId="0" fontId="4" fillId="2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/>
    <xf numFmtId="164" fontId="0" fillId="0" borderId="4" xfId="0" applyNumberFormat="1" applyBorder="1"/>
    <xf numFmtId="164" fontId="0" fillId="0" borderId="4" xfId="0" applyNumberFormat="1" applyFill="1" applyBorder="1"/>
    <xf numFmtId="164" fontId="0" fillId="0" borderId="4" xfId="2" applyNumberFormat="1" applyFont="1" applyBorder="1"/>
    <xf numFmtId="164" fontId="0" fillId="0" borderId="0" xfId="0" applyNumberFormat="1"/>
    <xf numFmtId="10" fontId="0" fillId="0" borderId="0" xfId="0" applyNumberFormat="1"/>
    <xf numFmtId="0" fontId="5" fillId="0" borderId="0" xfId="0" applyFont="1" applyAlignment="1">
      <alignment vertical="top"/>
    </xf>
    <xf numFmtId="0" fontId="5" fillId="2" borderId="0" xfId="0" applyFont="1" applyFill="1" applyAlignment="1">
      <alignment vertical="top" wrapText="1"/>
    </xf>
    <xf numFmtId="0" fontId="5" fillId="4" borderId="0" xfId="0" applyFont="1" applyFill="1" applyAlignment="1">
      <alignment vertical="top"/>
    </xf>
    <xf numFmtId="0" fontId="0" fillId="5" borderId="0" xfId="0" applyFill="1"/>
    <xf numFmtId="0" fontId="5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3" fontId="0" fillId="0" borderId="4" xfId="1" applyFont="1" applyBorder="1"/>
    <xf numFmtId="43" fontId="0" fillId="0" borderId="4" xfId="1" applyNumberFormat="1" applyFont="1" applyBorder="1"/>
    <xf numFmtId="44" fontId="0" fillId="0" borderId="0" xfId="0" applyNumberFormat="1"/>
    <xf numFmtId="0" fontId="9" fillId="0" borderId="8" xfId="0" applyFont="1" applyFill="1" applyBorder="1" applyAlignment="1">
      <alignment vertical="center" wrapText="1"/>
    </xf>
    <xf numFmtId="0" fontId="10" fillId="0" borderId="0" xfId="0" applyFont="1"/>
    <xf numFmtId="0" fontId="5" fillId="0" borderId="0" xfId="0" applyFont="1" applyFill="1" applyAlignment="1"/>
    <xf numFmtId="0" fontId="11" fillId="0" borderId="0" xfId="0" applyFont="1" applyBorder="1" applyAlignment="1">
      <alignment vertical="center" wrapText="1"/>
    </xf>
    <xf numFmtId="0" fontId="0" fillId="7" borderId="0" xfId="0" applyFill="1"/>
    <xf numFmtId="44" fontId="0" fillId="0" borderId="0" xfId="2" applyFont="1"/>
    <xf numFmtId="0" fontId="0" fillId="0" borderId="0" xfId="0" applyAlignment="1">
      <alignment wrapText="1"/>
    </xf>
    <xf numFmtId="9" fontId="0" fillId="0" borderId="0" xfId="0" applyNumberFormat="1"/>
    <xf numFmtId="0" fontId="0" fillId="0" borderId="9" xfId="0" applyBorder="1"/>
    <xf numFmtId="0" fontId="0" fillId="6" borderId="0" xfId="0" applyFill="1"/>
    <xf numFmtId="0" fontId="5" fillId="4" borderId="0" xfId="0" applyFont="1" applyFill="1"/>
    <xf numFmtId="0" fontId="2" fillId="5" borderId="0" xfId="0" applyFont="1" applyFill="1"/>
    <xf numFmtId="0" fontId="2" fillId="9" borderId="0" xfId="0" applyFont="1" applyFill="1"/>
    <xf numFmtId="167" fontId="0" fillId="0" borderId="0" xfId="0" applyNumberFormat="1"/>
    <xf numFmtId="0" fontId="10" fillId="0" borderId="5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vertical="center" wrapText="1"/>
    </xf>
    <xf numFmtId="0" fontId="12" fillId="6" borderId="0" xfId="0" applyFont="1" applyFill="1"/>
    <xf numFmtId="0" fontId="4" fillId="6" borderId="3" xfId="0" applyFont="1" applyFill="1" applyBorder="1" applyAlignment="1">
      <alignment horizontal="left"/>
    </xf>
    <xf numFmtId="0" fontId="5" fillId="6" borderId="0" xfId="0" applyFont="1" applyFill="1" applyAlignment="1">
      <alignment vertical="top"/>
    </xf>
    <xf numFmtId="0" fontId="5" fillId="6" borderId="0" xfId="0" applyFont="1" applyFill="1"/>
    <xf numFmtId="0" fontId="0" fillId="0" borderId="0" xfId="0" applyAlignment="1">
      <alignment vertical="top"/>
    </xf>
    <xf numFmtId="0" fontId="0" fillId="10" borderId="0" xfId="0" applyFill="1"/>
    <xf numFmtId="165" fontId="0" fillId="0" borderId="0" xfId="1" applyNumberFormat="1" applyFont="1"/>
    <xf numFmtId="166" fontId="0" fillId="0" borderId="0" xfId="1" applyNumberFormat="1" applyFont="1"/>
    <xf numFmtId="8" fontId="0" fillId="0" borderId="0" xfId="0" applyNumberFormat="1"/>
    <xf numFmtId="10" fontId="0" fillId="0" borderId="0" xfId="0" quotePrefix="1" applyNumberFormat="1"/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/>
    </xf>
    <xf numFmtId="10" fontId="0" fillId="0" borderId="5" xfId="0" quotePrefix="1" applyNumberForma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0" fontId="0" fillId="0" borderId="13" xfId="0" applyNumberFormat="1" applyBorder="1" applyAlignment="1">
      <alignment horizontal="center"/>
    </xf>
    <xf numFmtId="164" fontId="0" fillId="11" borderId="14" xfId="0" applyNumberFormat="1" applyFill="1" applyBorder="1"/>
    <xf numFmtId="164" fontId="0" fillId="0" borderId="14" xfId="0" applyNumberFormat="1" applyBorder="1"/>
    <xf numFmtId="43" fontId="0" fillId="0" borderId="14" xfId="1" applyFont="1" applyBorder="1"/>
    <xf numFmtId="164" fontId="0" fillId="0" borderId="14" xfId="2" applyNumberFormat="1" applyFont="1" applyBorder="1"/>
    <xf numFmtId="43" fontId="0" fillId="0" borderId="14" xfId="1" applyNumberFormat="1" applyFont="1" applyBorder="1"/>
    <xf numFmtId="164" fontId="3" fillId="12" borderId="14" xfId="2" applyNumberFormat="1" applyFont="1" applyFill="1" applyBorder="1"/>
    <xf numFmtId="164" fontId="2" fillId="0" borderId="4" xfId="0" applyNumberFormat="1" applyFont="1" applyBorder="1"/>
    <xf numFmtId="164" fontId="2" fillId="0" borderId="14" xfId="0" applyNumberFormat="1" applyFont="1" applyBorder="1"/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0" fillId="0" borderId="0" xfId="0" applyNumberFormat="1"/>
    <xf numFmtId="0" fontId="2" fillId="9" borderId="4" xfId="0" applyFont="1" applyFill="1" applyBorder="1" applyAlignment="1">
      <alignment horizontal="center"/>
    </xf>
    <xf numFmtId="0" fontId="0" fillId="0" borderId="5" xfId="0" applyBorder="1"/>
    <xf numFmtId="10" fontId="0" fillId="0" borderId="5" xfId="3" applyNumberFormat="1" applyFont="1" applyBorder="1" applyAlignment="1">
      <alignment horizontal="center"/>
    </xf>
    <xf numFmtId="0" fontId="0" fillId="13" borderId="5" xfId="0" applyFill="1" applyBorder="1"/>
    <xf numFmtId="0" fontId="0" fillId="0" borderId="4" xfId="0" applyBorder="1" applyAlignment="1">
      <alignment horizontal="left" vertical="center"/>
    </xf>
    <xf numFmtId="166" fontId="0" fillId="0" borderId="4" xfId="1" applyNumberFormat="1" applyFont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 vertical="center" wrapText="1"/>
    </xf>
    <xf numFmtId="44" fontId="0" fillId="0" borderId="4" xfId="2" applyFont="1" applyBorder="1" applyAlignment="1">
      <alignment horizontal="center" vertical="center"/>
    </xf>
    <xf numFmtId="0" fontId="2" fillId="0" borderId="10" xfId="0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0" fillId="6" borderId="5" xfId="0" applyFill="1" applyBorder="1" applyAlignment="1">
      <alignment wrapText="1"/>
    </xf>
    <xf numFmtId="166" fontId="0" fillId="6" borderId="11" xfId="1" applyNumberFormat="1" applyFont="1" applyFill="1" applyBorder="1"/>
    <xf numFmtId="0" fontId="0" fillId="6" borderId="16" xfId="0" applyFill="1" applyBorder="1" applyAlignment="1">
      <alignment horizontal="center" wrapText="1"/>
    </xf>
    <xf numFmtId="0" fontId="0" fillId="6" borderId="17" xfId="0" applyFill="1" applyBorder="1" applyAlignment="1">
      <alignment horizontal="center" wrapText="1"/>
    </xf>
    <xf numFmtId="164" fontId="0" fillId="6" borderId="14" xfId="0" applyNumberFormat="1" applyFill="1" applyBorder="1"/>
    <xf numFmtId="164" fontId="2" fillId="6" borderId="14" xfId="0" applyNumberFormat="1" applyFont="1" applyFill="1" applyBorder="1"/>
    <xf numFmtId="164" fontId="2" fillId="6" borderId="4" xfId="0" applyNumberFormat="1" applyFont="1" applyFill="1" applyBorder="1"/>
    <xf numFmtId="164" fontId="0" fillId="8" borderId="14" xfId="0" applyNumberFormat="1" applyFill="1" applyBorder="1"/>
    <xf numFmtId="164" fontId="2" fillId="8" borderId="4" xfId="0" applyNumberFormat="1" applyFont="1" applyFill="1" applyBorder="1"/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0" applyFont="1" applyFill="1"/>
    <xf numFmtId="0" fontId="0" fillId="0" borderId="4" xfId="0" applyBorder="1"/>
    <xf numFmtId="166" fontId="0" fillId="0" borderId="4" xfId="1" applyNumberFormat="1" applyFont="1" applyBorder="1"/>
    <xf numFmtId="7" fontId="0" fillId="0" borderId="4" xfId="2" applyNumberFormat="1" applyFont="1" applyBorder="1"/>
    <xf numFmtId="7" fontId="0" fillId="0" borderId="4" xfId="0" applyNumberFormat="1" applyBorder="1"/>
    <xf numFmtId="165" fontId="2" fillId="0" borderId="10" xfId="1" applyNumberFormat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M100"/>
  <sheetViews>
    <sheetView tabSelected="1" view="pageBreakPreview" topLeftCell="L4" zoomScale="60" zoomScaleNormal="100" workbookViewId="0">
      <pane ySplit="3036" activePane="bottomLeft"/>
      <selection sqref="A1:AJ100"/>
      <selection pane="bottomLeft" sqref="A1:AJ100"/>
    </sheetView>
  </sheetViews>
  <sheetFormatPr defaultRowHeight="14.4" x14ac:dyDescent="0.3"/>
  <cols>
    <col min="1" max="1" width="33" bestFit="1" customWidth="1"/>
    <col min="2" max="2" width="65.33203125" bestFit="1" customWidth="1"/>
    <col min="5" max="5" width="11.6640625" customWidth="1"/>
    <col min="6" max="6" width="10.33203125" customWidth="1"/>
    <col min="10" max="10" width="29.6640625" bestFit="1" customWidth="1"/>
    <col min="11" max="11" width="76.44140625" bestFit="1" customWidth="1"/>
    <col min="15" max="15" width="16.33203125" bestFit="1" customWidth="1"/>
    <col min="16" max="16" width="13" customWidth="1"/>
    <col min="18" max="18" width="9.5546875" bestFit="1" customWidth="1"/>
    <col min="19" max="19" width="11.44140625" customWidth="1"/>
    <col min="20" max="20" width="9.109375" customWidth="1"/>
    <col min="22" max="22" width="10.33203125" customWidth="1"/>
    <col min="23" max="23" width="11.109375" customWidth="1"/>
    <col min="26" max="26" width="10.6640625" customWidth="1"/>
    <col min="28" max="29" width="10.44140625" customWidth="1"/>
    <col min="30" max="30" width="12.5546875" customWidth="1"/>
    <col min="31" max="31" width="11.44140625" customWidth="1"/>
    <col min="32" max="32" width="13.109375" customWidth="1"/>
    <col min="33" max="33" width="10.88671875" customWidth="1"/>
  </cols>
  <sheetData>
    <row r="1" spans="1:39" ht="15" x14ac:dyDescent="0.25">
      <c r="A1" s="101" t="s">
        <v>223</v>
      </c>
      <c r="B1" s="101" t="s">
        <v>218</v>
      </c>
      <c r="C1" s="101" t="s">
        <v>220</v>
      </c>
      <c r="E1" s="101" t="s">
        <v>224</v>
      </c>
    </row>
    <row r="2" spans="1:39" ht="15.75" thickBot="1" x14ac:dyDescent="0.3">
      <c r="A2" s="101"/>
      <c r="P2" s="29"/>
    </row>
    <row r="3" spans="1:39" ht="75.75" customHeight="1" thickBot="1" x14ac:dyDescent="0.3">
      <c r="A3" s="6"/>
      <c r="P3" s="99"/>
      <c r="V3" s="61" t="s">
        <v>203</v>
      </c>
      <c r="W3" s="58" t="s">
        <v>79</v>
      </c>
      <c r="X3" s="7"/>
      <c r="Y3" s="7"/>
      <c r="Z3" s="7"/>
      <c r="AA3" s="7"/>
      <c r="AB3" s="59" t="s">
        <v>81</v>
      </c>
      <c r="AC3" s="59" t="s">
        <v>82</v>
      </c>
      <c r="AD3" s="59" t="s">
        <v>83</v>
      </c>
      <c r="AF3" s="82"/>
      <c r="AG3" s="61" t="s">
        <v>201</v>
      </c>
      <c r="AH3" s="34"/>
      <c r="AI3" s="34"/>
      <c r="AJ3" s="13"/>
      <c r="AK3" s="13"/>
      <c r="AL3" s="13"/>
    </row>
    <row r="4" spans="1:39" ht="15.75" thickBot="1" x14ac:dyDescent="0.3">
      <c r="A4" s="6"/>
      <c r="N4" t="s">
        <v>172</v>
      </c>
      <c r="T4" s="35"/>
      <c r="V4" s="66">
        <f>4.98%</f>
        <v>4.9800000000000004E-2</v>
      </c>
      <c r="W4" s="62">
        <v>0.11</v>
      </c>
      <c r="X4" s="7"/>
      <c r="Y4" s="7"/>
      <c r="Z4" s="7"/>
      <c r="AA4" s="7"/>
      <c r="AB4" s="60">
        <v>0.22070000000000001</v>
      </c>
      <c r="AC4" s="60">
        <v>0.1081</v>
      </c>
      <c r="AD4" s="60">
        <v>0.40799999999999997</v>
      </c>
      <c r="AF4" s="36" t="s">
        <v>204</v>
      </c>
      <c r="AG4" s="63">
        <v>0.1283</v>
      </c>
      <c r="AM4" s="57"/>
    </row>
    <row r="5" spans="1:39" ht="23.25" customHeight="1" thickBot="1" x14ac:dyDescent="0.3">
      <c r="H5" s="48" t="s">
        <v>217</v>
      </c>
      <c r="AF5" s="80" t="s">
        <v>205</v>
      </c>
      <c r="AG5" s="81">
        <v>0.1003</v>
      </c>
    </row>
    <row r="6" spans="1:39" ht="93" customHeight="1" thickBot="1" x14ac:dyDescent="0.3">
      <c r="A6" s="1" t="s">
        <v>0</v>
      </c>
      <c r="B6" s="2" t="s">
        <v>1</v>
      </c>
      <c r="C6" s="3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49" t="s">
        <v>6</v>
      </c>
      <c r="J6" s="64" t="s">
        <v>23</v>
      </c>
      <c r="K6" s="64" t="s">
        <v>24</v>
      </c>
      <c r="L6" s="65" t="s">
        <v>25</v>
      </c>
      <c r="M6" s="64" t="s">
        <v>26</v>
      </c>
      <c r="N6" s="64" t="s">
        <v>173</v>
      </c>
      <c r="O6" s="64" t="s">
        <v>27</v>
      </c>
      <c r="P6" s="64" t="s">
        <v>28</v>
      </c>
      <c r="R6" s="28" t="s">
        <v>43</v>
      </c>
      <c r="S6" s="75" t="s">
        <v>41</v>
      </c>
      <c r="T6" s="76" t="s">
        <v>78</v>
      </c>
      <c r="U6" s="76" t="s">
        <v>11</v>
      </c>
      <c r="V6" s="76" t="str">
        <f>F7</f>
        <v>PUB</v>
      </c>
      <c r="W6" s="76" t="s">
        <v>79</v>
      </c>
      <c r="X6" s="76" t="s">
        <v>10</v>
      </c>
      <c r="Y6" s="76" t="s">
        <v>42</v>
      </c>
      <c r="Z6" s="76" t="s">
        <v>80</v>
      </c>
      <c r="AA6" s="76" t="s">
        <v>12</v>
      </c>
      <c r="AB6" s="76" t="s">
        <v>81</v>
      </c>
      <c r="AC6" s="76" t="s">
        <v>82</v>
      </c>
      <c r="AD6" s="76" t="s">
        <v>83</v>
      </c>
      <c r="AE6" s="76" t="s">
        <v>13</v>
      </c>
      <c r="AF6" s="76" t="s">
        <v>14</v>
      </c>
      <c r="AG6" s="77" t="s">
        <v>202</v>
      </c>
    </row>
    <row r="7" spans="1:39" x14ac:dyDescent="0.3">
      <c r="A7" s="14" t="s">
        <v>116</v>
      </c>
      <c r="B7" s="14" t="s">
        <v>30</v>
      </c>
      <c r="C7" s="15" t="s">
        <v>9</v>
      </c>
      <c r="D7" t="s">
        <v>7</v>
      </c>
      <c r="E7" t="s">
        <v>8</v>
      </c>
      <c r="F7" t="s">
        <v>15</v>
      </c>
      <c r="G7" s="16">
        <v>330</v>
      </c>
      <c r="H7" s="50">
        <v>353.07</v>
      </c>
      <c r="J7" t="str">
        <f>A7</f>
        <v>LF-LED-50W-SL-BK-MW</v>
      </c>
      <c r="K7" t="str">
        <f>B7</f>
        <v>50W Standard LED-BLACK</v>
      </c>
      <c r="L7">
        <v>4521</v>
      </c>
      <c r="M7">
        <v>50</v>
      </c>
      <c r="N7" s="41">
        <f>(M7*(4160/12))/1000</f>
        <v>17.333333333333336</v>
      </c>
      <c r="O7" s="12">
        <f>AG7</f>
        <v>5.0740765743433327</v>
      </c>
      <c r="P7">
        <v>4.24</v>
      </c>
      <c r="R7">
        <f>H7</f>
        <v>353.07</v>
      </c>
      <c r="S7" s="67">
        <f>R7</f>
        <v>353.07</v>
      </c>
      <c r="T7" s="68">
        <v>53.54</v>
      </c>
      <c r="U7" s="69">
        <v>0.3</v>
      </c>
      <c r="V7" s="67">
        <f t="shared" ref="V7:V52" si="0">+S7*$V$4</f>
        <v>17.582886000000002</v>
      </c>
      <c r="W7" s="67">
        <f t="shared" ref="W7:W52" si="1">+R7*$W$4</f>
        <v>38.837699999999998</v>
      </c>
      <c r="X7" s="70">
        <f t="shared" ref="X7:X38" si="2">S7+V7+W7</f>
        <v>409.49058599999995</v>
      </c>
      <c r="Y7" s="71">
        <v>0.4</v>
      </c>
      <c r="Z7" s="67">
        <f t="shared" ref="Z7:Z52" si="3">Y7*T7</f>
        <v>21.416</v>
      </c>
      <c r="AA7" s="67">
        <f>T7*U7</f>
        <v>16.061999999999998</v>
      </c>
      <c r="AB7" s="67">
        <f t="shared" ref="AB7:AB26" si="4">+(Z7+AA7)*$AB$4</f>
        <v>8.2713945999999989</v>
      </c>
      <c r="AC7" s="67">
        <f t="shared" ref="AC7:AC26" si="5">+(Z7+AA7)*$AC$4</f>
        <v>4.0513717999999992</v>
      </c>
      <c r="AD7" s="67">
        <f t="shared" ref="AD7:AD26" si="6">+(Z7+AA7)*$AD$4</f>
        <v>15.291023999999997</v>
      </c>
      <c r="AE7" s="72">
        <f>SUM(Z7:AD7)</f>
        <v>65.091790399999994</v>
      </c>
      <c r="AF7" s="68">
        <f>+X7+AE7</f>
        <v>474.58237639999993</v>
      </c>
      <c r="AG7" s="74">
        <f>AF7*$AG$4/12</f>
        <v>5.0740765743433327</v>
      </c>
      <c r="AH7" s="56"/>
      <c r="AI7" s="13"/>
    </row>
    <row r="8" spans="1:39" x14ac:dyDescent="0.3">
      <c r="A8" s="14" t="s">
        <v>117</v>
      </c>
      <c r="B8" s="14" t="s">
        <v>31</v>
      </c>
      <c r="C8" s="15" t="s">
        <v>9</v>
      </c>
      <c r="D8" t="s">
        <v>7</v>
      </c>
      <c r="E8" t="s">
        <v>8</v>
      </c>
      <c r="F8" t="s">
        <v>15</v>
      </c>
      <c r="G8" s="16">
        <v>345</v>
      </c>
      <c r="H8" s="50">
        <v>351.99</v>
      </c>
      <c r="J8" t="str">
        <f t="shared" ref="J8:J37" si="7">A8</f>
        <v>LF-LED-70W-SL-BK-MW</v>
      </c>
      <c r="K8" t="str">
        <f t="shared" ref="K8:K37" si="8">B8</f>
        <v>70W Standard LED-BLACK</v>
      </c>
      <c r="L8">
        <v>6261</v>
      </c>
      <c r="M8">
        <v>70</v>
      </c>
      <c r="N8" s="41">
        <f t="shared" ref="N8:N52" si="9">(M8*(4160/12))/1000</f>
        <v>24.266666666666669</v>
      </c>
      <c r="O8" s="12">
        <f t="shared" ref="O8:O71" si="10">AG8</f>
        <v>5.0606843637433334</v>
      </c>
      <c r="P8">
        <v>4.24</v>
      </c>
      <c r="R8">
        <f t="shared" ref="R8:R52" si="11">H8</f>
        <v>351.99</v>
      </c>
      <c r="S8" s="9">
        <f t="shared" ref="S8:S64" si="12">R8</f>
        <v>351.99</v>
      </c>
      <c r="T8" s="9">
        <v>53.54</v>
      </c>
      <c r="U8" s="25">
        <v>0.3</v>
      </c>
      <c r="V8" s="10">
        <f t="shared" si="0"/>
        <v>17.529102000000002</v>
      </c>
      <c r="W8" s="10">
        <f t="shared" si="1"/>
        <v>38.718899999999998</v>
      </c>
      <c r="X8" s="11">
        <f t="shared" si="2"/>
        <v>408.23800200000005</v>
      </c>
      <c r="Y8" s="26">
        <v>0.4</v>
      </c>
      <c r="Z8" s="9">
        <f t="shared" si="3"/>
        <v>21.416</v>
      </c>
      <c r="AA8" s="9">
        <f>T8*U8</f>
        <v>16.061999999999998</v>
      </c>
      <c r="AB8" s="9">
        <f t="shared" si="4"/>
        <v>8.2713945999999989</v>
      </c>
      <c r="AC8" s="9">
        <f t="shared" si="5"/>
        <v>4.0513717999999992</v>
      </c>
      <c r="AD8" s="9">
        <f t="shared" si="6"/>
        <v>15.291023999999997</v>
      </c>
      <c r="AE8" s="11">
        <f t="shared" ref="AE8:AE26" si="13">SUM(Z8:AD8)</f>
        <v>65.091790399999994</v>
      </c>
      <c r="AF8" s="9">
        <f t="shared" ref="AF8:AF26" si="14">+X8+AE8</f>
        <v>473.32979240000003</v>
      </c>
      <c r="AG8" s="73">
        <f t="shared" ref="AG8:AG52" si="15">AF8*$AG$4/12</f>
        <v>5.0606843637433334</v>
      </c>
      <c r="AH8" s="56"/>
      <c r="AI8" s="13"/>
    </row>
    <row r="9" spans="1:39" x14ac:dyDescent="0.3">
      <c r="A9" s="14" t="s">
        <v>118</v>
      </c>
      <c r="B9" s="14" t="s">
        <v>32</v>
      </c>
      <c r="C9" s="15" t="s">
        <v>9</v>
      </c>
      <c r="D9" t="s">
        <v>7</v>
      </c>
      <c r="E9" t="s">
        <v>8</v>
      </c>
      <c r="F9" t="s">
        <v>15</v>
      </c>
      <c r="G9" s="16">
        <v>382</v>
      </c>
      <c r="H9" s="50">
        <v>406.91</v>
      </c>
      <c r="J9" t="str">
        <f t="shared" si="7"/>
        <v>LF-LED-110W-SL-BK-MW</v>
      </c>
      <c r="K9" t="str">
        <f t="shared" si="8"/>
        <v>110W Standard LED-BLACK</v>
      </c>
      <c r="L9">
        <v>9336</v>
      </c>
      <c r="M9">
        <v>110</v>
      </c>
      <c r="N9" s="41">
        <f t="shared" si="9"/>
        <v>38.133333333333333</v>
      </c>
      <c r="O9" s="12">
        <f t="shared" si="10"/>
        <v>5.7417030731433334</v>
      </c>
      <c r="P9">
        <v>4.24</v>
      </c>
      <c r="R9">
        <f t="shared" si="11"/>
        <v>406.91</v>
      </c>
      <c r="S9" s="9">
        <f t="shared" si="12"/>
        <v>406.91</v>
      </c>
      <c r="T9" s="9">
        <v>53.54</v>
      </c>
      <c r="U9" s="25">
        <v>0.3</v>
      </c>
      <c r="V9" s="10">
        <f t="shared" si="0"/>
        <v>20.264118000000003</v>
      </c>
      <c r="W9" s="10">
        <f t="shared" si="1"/>
        <v>44.760100000000001</v>
      </c>
      <c r="X9" s="11">
        <f t="shared" si="2"/>
        <v>471.93421800000004</v>
      </c>
      <c r="Y9" s="26">
        <v>0.4</v>
      </c>
      <c r="Z9" s="9">
        <f t="shared" si="3"/>
        <v>21.416</v>
      </c>
      <c r="AA9" s="9">
        <f t="shared" ref="AA9:AA72" si="16">T9*U9</f>
        <v>16.061999999999998</v>
      </c>
      <c r="AB9" s="9">
        <f t="shared" si="4"/>
        <v>8.2713945999999989</v>
      </c>
      <c r="AC9" s="9">
        <f t="shared" si="5"/>
        <v>4.0513717999999992</v>
      </c>
      <c r="AD9" s="9">
        <f t="shared" si="6"/>
        <v>15.291023999999997</v>
      </c>
      <c r="AE9" s="11">
        <f t="shared" si="13"/>
        <v>65.091790399999994</v>
      </c>
      <c r="AF9" s="9">
        <f t="shared" si="14"/>
        <v>537.02600840000002</v>
      </c>
      <c r="AG9" s="73">
        <f t="shared" si="15"/>
        <v>5.7417030731433334</v>
      </c>
      <c r="AH9" s="56"/>
      <c r="AI9" s="13"/>
    </row>
    <row r="10" spans="1:39" x14ac:dyDescent="0.3">
      <c r="A10" s="14" t="s">
        <v>119</v>
      </c>
      <c r="B10" s="14" t="s">
        <v>33</v>
      </c>
      <c r="C10" s="15" t="s">
        <v>9</v>
      </c>
      <c r="D10" t="s">
        <v>7</v>
      </c>
      <c r="E10" t="s">
        <v>8</v>
      </c>
      <c r="F10" t="s">
        <v>15</v>
      </c>
      <c r="G10" s="16">
        <v>542</v>
      </c>
      <c r="H10" s="50">
        <v>557.30999999999995</v>
      </c>
      <c r="J10" t="str">
        <f t="shared" si="7"/>
        <v>LF-LED-150W-SL-BK-MW</v>
      </c>
      <c r="K10" t="str">
        <f t="shared" si="8"/>
        <v>150W Standard LED-BLACK</v>
      </c>
      <c r="L10">
        <v>12642</v>
      </c>
      <c r="M10">
        <v>150</v>
      </c>
      <c r="N10" s="41">
        <f t="shared" si="9"/>
        <v>52</v>
      </c>
      <c r="O10" s="12">
        <f t="shared" si="10"/>
        <v>7.6066924011433334</v>
      </c>
      <c r="P10">
        <v>4.24</v>
      </c>
      <c r="R10">
        <f t="shared" si="11"/>
        <v>557.30999999999995</v>
      </c>
      <c r="S10" s="9">
        <f t="shared" si="12"/>
        <v>557.30999999999995</v>
      </c>
      <c r="T10" s="9">
        <v>53.54</v>
      </c>
      <c r="U10" s="25">
        <v>0.3</v>
      </c>
      <c r="V10" s="10">
        <f t="shared" si="0"/>
        <v>27.754037999999998</v>
      </c>
      <c r="W10" s="10">
        <f t="shared" si="1"/>
        <v>61.304099999999991</v>
      </c>
      <c r="X10" s="11">
        <f t="shared" si="2"/>
        <v>646.36813799999993</v>
      </c>
      <c r="Y10" s="26">
        <v>0.4</v>
      </c>
      <c r="Z10" s="9">
        <f t="shared" si="3"/>
        <v>21.416</v>
      </c>
      <c r="AA10" s="9">
        <f t="shared" si="16"/>
        <v>16.061999999999998</v>
      </c>
      <c r="AB10" s="9">
        <f t="shared" si="4"/>
        <v>8.2713945999999989</v>
      </c>
      <c r="AC10" s="9">
        <f t="shared" si="5"/>
        <v>4.0513717999999992</v>
      </c>
      <c r="AD10" s="9">
        <f t="shared" si="6"/>
        <v>15.291023999999997</v>
      </c>
      <c r="AE10" s="11">
        <f t="shared" si="13"/>
        <v>65.091790399999994</v>
      </c>
      <c r="AF10" s="9">
        <f t="shared" si="14"/>
        <v>711.45992839999997</v>
      </c>
      <c r="AG10" s="73">
        <f t="shared" si="15"/>
        <v>7.6066924011433334</v>
      </c>
      <c r="AH10" s="56"/>
      <c r="AI10" s="13"/>
    </row>
    <row r="11" spans="1:39" x14ac:dyDescent="0.3">
      <c r="A11" s="14" t="s">
        <v>121</v>
      </c>
      <c r="B11" s="14" t="s">
        <v>29</v>
      </c>
      <c r="C11" s="15" t="s">
        <v>9</v>
      </c>
      <c r="D11" t="s">
        <v>7</v>
      </c>
      <c r="E11" t="s">
        <v>8</v>
      </c>
      <c r="F11" t="s">
        <v>15</v>
      </c>
      <c r="G11" s="16">
        <v>624</v>
      </c>
      <c r="H11" s="50">
        <v>639.28</v>
      </c>
      <c r="J11" t="str">
        <f t="shared" si="7"/>
        <v>LF-LED-220W-SL-BK-MW</v>
      </c>
      <c r="K11" t="str">
        <f t="shared" si="8"/>
        <v>220W Standard LED-BLACK</v>
      </c>
      <c r="L11">
        <v>18641</v>
      </c>
      <c r="M11">
        <v>220</v>
      </c>
      <c r="N11" s="41">
        <f t="shared" si="9"/>
        <v>76.266666666666666</v>
      </c>
      <c r="O11" s="12">
        <f t="shared" si="10"/>
        <v>8.6231363852933338</v>
      </c>
      <c r="P11">
        <v>5.17</v>
      </c>
      <c r="R11">
        <f t="shared" si="11"/>
        <v>639.28</v>
      </c>
      <c r="S11" s="9">
        <f t="shared" si="12"/>
        <v>639.28</v>
      </c>
      <c r="T11" s="9">
        <v>53.54</v>
      </c>
      <c r="U11" s="25">
        <v>0.3</v>
      </c>
      <c r="V11" s="10">
        <f t="shared" si="0"/>
        <v>31.836144000000001</v>
      </c>
      <c r="W11" s="10">
        <f t="shared" si="1"/>
        <v>70.320799999999991</v>
      </c>
      <c r="X11" s="11">
        <f t="shared" si="2"/>
        <v>741.43694399999993</v>
      </c>
      <c r="Y11" s="26">
        <v>0.4</v>
      </c>
      <c r="Z11" s="9">
        <f t="shared" si="3"/>
        <v>21.416</v>
      </c>
      <c r="AA11" s="9">
        <f t="shared" si="16"/>
        <v>16.061999999999998</v>
      </c>
      <c r="AB11" s="9">
        <f t="shared" si="4"/>
        <v>8.2713945999999989</v>
      </c>
      <c r="AC11" s="9">
        <f t="shared" si="5"/>
        <v>4.0513717999999992</v>
      </c>
      <c r="AD11" s="9">
        <f t="shared" si="6"/>
        <v>15.291023999999997</v>
      </c>
      <c r="AE11" s="11">
        <f t="shared" si="13"/>
        <v>65.091790399999994</v>
      </c>
      <c r="AF11" s="9">
        <f t="shared" si="14"/>
        <v>806.52873439999996</v>
      </c>
      <c r="AG11" s="73">
        <f t="shared" si="15"/>
        <v>8.6231363852933338</v>
      </c>
      <c r="AH11" s="56"/>
      <c r="AI11" s="13"/>
    </row>
    <row r="12" spans="1:39" x14ac:dyDescent="0.3">
      <c r="A12" s="14" t="s">
        <v>122</v>
      </c>
      <c r="B12" s="14" t="s">
        <v>34</v>
      </c>
      <c r="C12" s="15" t="s">
        <v>9</v>
      </c>
      <c r="D12" t="s">
        <v>7</v>
      </c>
      <c r="E12" t="s">
        <v>8</v>
      </c>
      <c r="F12" t="s">
        <v>15</v>
      </c>
      <c r="G12" s="16">
        <v>776</v>
      </c>
      <c r="H12" s="50">
        <v>799.73</v>
      </c>
      <c r="J12" t="str">
        <f t="shared" si="7"/>
        <v>LF-LED-280W-SL-BK-MW</v>
      </c>
      <c r="K12" t="str">
        <f t="shared" si="8"/>
        <v>280W Standard LED-BLACK</v>
      </c>
      <c r="L12">
        <v>24191</v>
      </c>
      <c r="M12">
        <v>280</v>
      </c>
      <c r="N12" s="41">
        <f t="shared" si="9"/>
        <v>97.066666666666677</v>
      </c>
      <c r="O12" s="12">
        <f t="shared" si="10"/>
        <v>10.612747673043332</v>
      </c>
      <c r="P12">
        <v>5.17</v>
      </c>
      <c r="R12">
        <f t="shared" si="11"/>
        <v>799.73</v>
      </c>
      <c r="S12" s="9">
        <f t="shared" si="12"/>
        <v>799.73</v>
      </c>
      <c r="T12" s="9">
        <v>53.54</v>
      </c>
      <c r="U12" s="25">
        <v>0.3</v>
      </c>
      <c r="V12" s="10">
        <f t="shared" si="0"/>
        <v>39.826554000000002</v>
      </c>
      <c r="W12" s="10">
        <f t="shared" si="1"/>
        <v>87.970300000000009</v>
      </c>
      <c r="X12" s="11">
        <f t="shared" si="2"/>
        <v>927.52685399999996</v>
      </c>
      <c r="Y12" s="26">
        <v>0.4</v>
      </c>
      <c r="Z12" s="9">
        <f t="shared" si="3"/>
        <v>21.416</v>
      </c>
      <c r="AA12" s="9">
        <f t="shared" si="16"/>
        <v>16.061999999999998</v>
      </c>
      <c r="AB12" s="9">
        <f t="shared" si="4"/>
        <v>8.2713945999999989</v>
      </c>
      <c r="AC12" s="9">
        <f t="shared" si="5"/>
        <v>4.0513717999999992</v>
      </c>
      <c r="AD12" s="9">
        <f t="shared" si="6"/>
        <v>15.291023999999997</v>
      </c>
      <c r="AE12" s="11">
        <f t="shared" si="13"/>
        <v>65.091790399999994</v>
      </c>
      <c r="AF12" s="9">
        <f t="shared" si="14"/>
        <v>992.61864439999999</v>
      </c>
      <c r="AG12" s="73">
        <f t="shared" si="15"/>
        <v>10.612747673043332</v>
      </c>
      <c r="AH12" s="56"/>
      <c r="AI12" s="13"/>
    </row>
    <row r="13" spans="1:39" x14ac:dyDescent="0.3">
      <c r="A13" s="14" t="s">
        <v>161</v>
      </c>
      <c r="B13" s="14" t="s">
        <v>35</v>
      </c>
      <c r="C13" s="15" t="s">
        <v>9</v>
      </c>
      <c r="D13" t="s">
        <v>7</v>
      </c>
      <c r="E13" t="s">
        <v>8</v>
      </c>
      <c r="F13" t="s">
        <v>15</v>
      </c>
      <c r="G13" s="16">
        <v>1058</v>
      </c>
      <c r="H13" s="50">
        <v>1137.01</v>
      </c>
      <c r="J13" t="str">
        <f t="shared" si="7"/>
        <v>LF-LED-50W-DA-BK-MW</v>
      </c>
      <c r="K13" t="str">
        <f t="shared" si="8"/>
        <v>50W Deluxe Acorn LED-BLACK</v>
      </c>
      <c r="L13">
        <v>5147</v>
      </c>
      <c r="M13">
        <v>50</v>
      </c>
      <c r="N13" s="41">
        <f t="shared" si="9"/>
        <v>17.333333333333336</v>
      </c>
      <c r="O13" s="12">
        <f t="shared" si="10"/>
        <v>14.795085442643332</v>
      </c>
      <c r="P13">
        <v>4.24</v>
      </c>
      <c r="R13">
        <f t="shared" si="11"/>
        <v>1137.01</v>
      </c>
      <c r="S13" s="9">
        <f t="shared" si="12"/>
        <v>1137.01</v>
      </c>
      <c r="T13" s="9">
        <v>53.54</v>
      </c>
      <c r="U13" s="25">
        <v>0.3</v>
      </c>
      <c r="V13" s="10">
        <f t="shared" si="0"/>
        <v>56.623098000000006</v>
      </c>
      <c r="W13" s="10">
        <f t="shared" si="1"/>
        <v>125.0711</v>
      </c>
      <c r="X13" s="11">
        <f t="shared" si="2"/>
        <v>1318.7041979999999</v>
      </c>
      <c r="Y13" s="26">
        <v>0.4</v>
      </c>
      <c r="Z13" s="9">
        <f t="shared" si="3"/>
        <v>21.416</v>
      </c>
      <c r="AA13" s="9">
        <f t="shared" si="16"/>
        <v>16.061999999999998</v>
      </c>
      <c r="AB13" s="9">
        <f t="shared" si="4"/>
        <v>8.2713945999999989</v>
      </c>
      <c r="AC13" s="9">
        <f t="shared" si="5"/>
        <v>4.0513717999999992</v>
      </c>
      <c r="AD13" s="9">
        <f t="shared" si="6"/>
        <v>15.291023999999997</v>
      </c>
      <c r="AE13" s="11">
        <f t="shared" si="13"/>
        <v>65.091790399999994</v>
      </c>
      <c r="AF13" s="9">
        <f t="shared" si="14"/>
        <v>1383.7959883999999</v>
      </c>
      <c r="AG13" s="73">
        <f t="shared" si="15"/>
        <v>14.795085442643332</v>
      </c>
      <c r="AH13" s="56"/>
      <c r="AI13" s="13"/>
    </row>
    <row r="14" spans="1:39" x14ac:dyDescent="0.3">
      <c r="A14" s="14" t="s">
        <v>162</v>
      </c>
      <c r="B14" s="14" t="s">
        <v>36</v>
      </c>
      <c r="C14" s="15" t="s">
        <v>9</v>
      </c>
      <c r="D14" t="s">
        <v>7</v>
      </c>
      <c r="E14" t="s">
        <v>8</v>
      </c>
      <c r="F14" t="s">
        <v>15</v>
      </c>
      <c r="G14" s="16">
        <v>948</v>
      </c>
      <c r="H14" s="50">
        <v>1019.01</v>
      </c>
      <c r="J14" t="str">
        <f t="shared" si="7"/>
        <v>LF-LED-50W-AC-BK-MW</v>
      </c>
      <c r="K14" t="str">
        <f t="shared" si="8"/>
        <v>50W Acorn LED-BLACK</v>
      </c>
      <c r="L14">
        <v>5147</v>
      </c>
      <c r="M14">
        <v>50</v>
      </c>
      <c r="N14" s="41">
        <f t="shared" si="9"/>
        <v>17.333333333333336</v>
      </c>
      <c r="O14" s="12">
        <f t="shared" si="10"/>
        <v>13.331862432643334</v>
      </c>
      <c r="P14">
        <v>4.24</v>
      </c>
      <c r="R14">
        <f t="shared" si="11"/>
        <v>1019.01</v>
      </c>
      <c r="S14" s="9">
        <f t="shared" si="12"/>
        <v>1019.01</v>
      </c>
      <c r="T14" s="9">
        <v>53.54</v>
      </c>
      <c r="U14" s="25">
        <v>0.3</v>
      </c>
      <c r="V14" s="10">
        <f t="shared" si="0"/>
        <v>50.746698000000002</v>
      </c>
      <c r="W14" s="10">
        <f t="shared" si="1"/>
        <v>112.0911</v>
      </c>
      <c r="X14" s="11">
        <f t="shared" si="2"/>
        <v>1181.847798</v>
      </c>
      <c r="Y14" s="26">
        <v>0.4</v>
      </c>
      <c r="Z14" s="9">
        <f t="shared" si="3"/>
        <v>21.416</v>
      </c>
      <c r="AA14" s="9">
        <f t="shared" si="16"/>
        <v>16.061999999999998</v>
      </c>
      <c r="AB14" s="9">
        <f t="shared" si="4"/>
        <v>8.2713945999999989</v>
      </c>
      <c r="AC14" s="9">
        <f t="shared" si="5"/>
        <v>4.0513717999999992</v>
      </c>
      <c r="AD14" s="9">
        <f t="shared" si="6"/>
        <v>15.291023999999997</v>
      </c>
      <c r="AE14" s="11">
        <f t="shared" si="13"/>
        <v>65.091790399999994</v>
      </c>
      <c r="AF14" s="9">
        <f t="shared" si="14"/>
        <v>1246.9395884</v>
      </c>
      <c r="AG14" s="73">
        <f t="shared" si="15"/>
        <v>13.331862432643334</v>
      </c>
      <c r="AH14" s="56"/>
      <c r="AI14" s="13"/>
    </row>
    <row r="15" spans="1:39" x14ac:dyDescent="0.3">
      <c r="A15" s="14" t="s">
        <v>123</v>
      </c>
      <c r="B15" s="14" t="s">
        <v>37</v>
      </c>
      <c r="C15" s="15" t="s">
        <v>9</v>
      </c>
      <c r="D15" t="s">
        <v>7</v>
      </c>
      <c r="E15" t="s">
        <v>8</v>
      </c>
      <c r="F15" t="s">
        <v>15</v>
      </c>
      <c r="G15" s="16">
        <v>891</v>
      </c>
      <c r="H15" s="50">
        <v>957.65</v>
      </c>
      <c r="J15" t="str">
        <f t="shared" si="7"/>
        <v>LF-LED-50W-MB-BK-MW</v>
      </c>
      <c r="K15" t="str">
        <f t="shared" si="8"/>
        <v>50W Mini Bell LED-BLACK</v>
      </c>
      <c r="L15">
        <v>4500</v>
      </c>
      <c r="M15">
        <v>50</v>
      </c>
      <c r="N15" s="41">
        <f t="shared" si="9"/>
        <v>17.333333333333336</v>
      </c>
      <c r="O15" s="12">
        <f t="shared" si="10"/>
        <v>12.570986467443333</v>
      </c>
      <c r="P15">
        <v>4.24</v>
      </c>
      <c r="R15">
        <f t="shared" si="11"/>
        <v>957.65</v>
      </c>
      <c r="S15" s="9">
        <f t="shared" si="12"/>
        <v>957.65</v>
      </c>
      <c r="T15" s="9">
        <v>53.54</v>
      </c>
      <c r="U15" s="25">
        <v>0.3</v>
      </c>
      <c r="V15" s="10">
        <f t="shared" si="0"/>
        <v>47.69097</v>
      </c>
      <c r="W15" s="10">
        <f t="shared" si="1"/>
        <v>105.3415</v>
      </c>
      <c r="X15" s="11">
        <f t="shared" si="2"/>
        <v>1110.68247</v>
      </c>
      <c r="Y15" s="26">
        <v>0.4</v>
      </c>
      <c r="Z15" s="9">
        <f t="shared" si="3"/>
        <v>21.416</v>
      </c>
      <c r="AA15" s="9">
        <f t="shared" si="16"/>
        <v>16.061999999999998</v>
      </c>
      <c r="AB15" s="9">
        <f t="shared" si="4"/>
        <v>8.2713945999999989</v>
      </c>
      <c r="AC15" s="9">
        <f t="shared" si="5"/>
        <v>4.0513717999999992</v>
      </c>
      <c r="AD15" s="9">
        <f t="shared" si="6"/>
        <v>15.291023999999997</v>
      </c>
      <c r="AE15" s="11">
        <f t="shared" si="13"/>
        <v>65.091790399999994</v>
      </c>
      <c r="AF15" s="9">
        <f t="shared" si="14"/>
        <v>1175.7742604</v>
      </c>
      <c r="AG15" s="73">
        <f t="shared" si="15"/>
        <v>12.570986467443333</v>
      </c>
      <c r="AH15" s="56"/>
      <c r="AI15" s="13"/>
    </row>
    <row r="16" spans="1:39" x14ac:dyDescent="0.3">
      <c r="A16" s="14" t="s">
        <v>163</v>
      </c>
      <c r="B16" s="14" t="s">
        <v>170</v>
      </c>
      <c r="C16" s="15" t="s">
        <v>9</v>
      </c>
      <c r="D16" t="s">
        <v>7</v>
      </c>
      <c r="E16" t="s">
        <v>8</v>
      </c>
      <c r="F16" t="s">
        <v>15</v>
      </c>
      <c r="G16" s="16">
        <v>1150</v>
      </c>
      <c r="H16" s="50">
        <v>1234.95</v>
      </c>
      <c r="J16" t="str">
        <f t="shared" si="7"/>
        <v>LF-LED-70W-BE-BK-MW</v>
      </c>
      <c r="K16" t="str">
        <f t="shared" si="8"/>
        <v>70W Bell LED-BLACK</v>
      </c>
      <c r="L16">
        <v>5508</v>
      </c>
      <c r="M16">
        <v>70</v>
      </c>
      <c r="N16" s="41">
        <f t="shared" si="9"/>
        <v>24.266666666666669</v>
      </c>
      <c r="O16" s="12">
        <f t="shared" si="10"/>
        <v>16.009560540943333</v>
      </c>
      <c r="P16">
        <v>4.24</v>
      </c>
      <c r="R16">
        <f t="shared" si="11"/>
        <v>1234.95</v>
      </c>
      <c r="S16" s="9">
        <f t="shared" si="12"/>
        <v>1234.95</v>
      </c>
      <c r="T16" s="9">
        <v>53.54</v>
      </c>
      <c r="U16" s="25">
        <v>0.3</v>
      </c>
      <c r="V16" s="10">
        <f t="shared" si="0"/>
        <v>61.500510000000006</v>
      </c>
      <c r="W16" s="10">
        <f t="shared" si="1"/>
        <v>135.84450000000001</v>
      </c>
      <c r="X16" s="11">
        <f t="shared" si="2"/>
        <v>1432.29501</v>
      </c>
      <c r="Y16" s="26">
        <v>0.4</v>
      </c>
      <c r="Z16" s="9">
        <f t="shared" si="3"/>
        <v>21.416</v>
      </c>
      <c r="AA16" s="9">
        <f t="shared" si="16"/>
        <v>16.061999999999998</v>
      </c>
      <c r="AB16" s="9">
        <f t="shared" si="4"/>
        <v>8.2713945999999989</v>
      </c>
      <c r="AC16" s="9">
        <f t="shared" si="5"/>
        <v>4.0513717999999992</v>
      </c>
      <c r="AD16" s="9">
        <f t="shared" si="6"/>
        <v>15.291023999999997</v>
      </c>
      <c r="AE16" s="11">
        <f t="shared" si="13"/>
        <v>65.091790399999994</v>
      </c>
      <c r="AF16" s="9">
        <f t="shared" si="14"/>
        <v>1497.3868004000001</v>
      </c>
      <c r="AG16" s="73">
        <f t="shared" si="15"/>
        <v>16.009560540943333</v>
      </c>
      <c r="AH16" s="56"/>
      <c r="AI16" s="13"/>
    </row>
    <row r="17" spans="1:35" x14ac:dyDescent="0.3">
      <c r="A17" s="14" t="s">
        <v>124</v>
      </c>
      <c r="B17" s="14" t="s">
        <v>38</v>
      </c>
      <c r="C17" s="15" t="s">
        <v>9</v>
      </c>
      <c r="D17" t="s">
        <v>7</v>
      </c>
      <c r="E17" t="s">
        <v>8</v>
      </c>
      <c r="F17" t="s">
        <v>15</v>
      </c>
      <c r="G17" s="16">
        <v>686</v>
      </c>
      <c r="H17" s="50">
        <v>722.73</v>
      </c>
      <c r="J17" t="str">
        <f t="shared" si="7"/>
        <v>LF-LED-50W-TR-BK-MW</v>
      </c>
      <c r="K17" t="str">
        <f t="shared" si="8"/>
        <v>50W Traditional LED-BLACK</v>
      </c>
      <c r="L17">
        <v>3230</v>
      </c>
      <c r="M17">
        <v>50</v>
      </c>
      <c r="N17" s="41">
        <f t="shared" si="9"/>
        <v>17.333333333333336</v>
      </c>
      <c r="O17" s="12">
        <f t="shared" si="10"/>
        <v>9.6579326580433342</v>
      </c>
      <c r="P17">
        <v>4.24</v>
      </c>
      <c r="R17">
        <f t="shared" si="11"/>
        <v>722.73</v>
      </c>
      <c r="S17" s="9">
        <f t="shared" si="12"/>
        <v>722.73</v>
      </c>
      <c r="T17" s="9">
        <v>53.54</v>
      </c>
      <c r="U17" s="25">
        <v>0.3</v>
      </c>
      <c r="V17" s="10">
        <f t="shared" si="0"/>
        <v>35.991954000000007</v>
      </c>
      <c r="W17" s="10">
        <f t="shared" si="1"/>
        <v>79.500299999999996</v>
      </c>
      <c r="X17" s="11">
        <f t="shared" si="2"/>
        <v>838.22225400000002</v>
      </c>
      <c r="Y17" s="26">
        <v>0.4</v>
      </c>
      <c r="Z17" s="9">
        <f t="shared" si="3"/>
        <v>21.416</v>
      </c>
      <c r="AA17" s="9">
        <f t="shared" si="16"/>
        <v>16.061999999999998</v>
      </c>
      <c r="AB17" s="9">
        <f t="shared" si="4"/>
        <v>8.2713945999999989</v>
      </c>
      <c r="AC17" s="9">
        <f t="shared" si="5"/>
        <v>4.0513717999999992</v>
      </c>
      <c r="AD17" s="9">
        <f t="shared" si="6"/>
        <v>15.291023999999997</v>
      </c>
      <c r="AE17" s="11">
        <f t="shared" si="13"/>
        <v>65.091790399999994</v>
      </c>
      <c r="AF17" s="9">
        <f t="shared" si="14"/>
        <v>903.31404440000006</v>
      </c>
      <c r="AG17" s="73">
        <f t="shared" si="15"/>
        <v>9.6579326580433342</v>
      </c>
      <c r="AH17" s="56"/>
      <c r="AI17" s="13"/>
    </row>
    <row r="18" spans="1:35" x14ac:dyDescent="0.3">
      <c r="A18" s="14" t="s">
        <v>125</v>
      </c>
      <c r="B18" s="14" t="s">
        <v>39</v>
      </c>
      <c r="C18" s="15" t="s">
        <v>9</v>
      </c>
      <c r="D18" t="s">
        <v>7</v>
      </c>
      <c r="E18" t="s">
        <v>8</v>
      </c>
      <c r="F18" t="s">
        <v>15</v>
      </c>
      <c r="G18" s="16">
        <v>686</v>
      </c>
      <c r="H18" s="50">
        <v>722.73</v>
      </c>
      <c r="J18" t="str">
        <f t="shared" si="7"/>
        <v>LF-LED-50W-OT-BK-MW</v>
      </c>
      <c r="K18" t="str">
        <f t="shared" si="8"/>
        <v>50W Open Traditional LED-BLACK</v>
      </c>
      <c r="L18">
        <v>3230</v>
      </c>
      <c r="M18">
        <v>50</v>
      </c>
      <c r="N18" s="41">
        <f t="shared" si="9"/>
        <v>17.333333333333336</v>
      </c>
      <c r="O18" s="12">
        <f t="shared" si="10"/>
        <v>9.6579326580433342</v>
      </c>
      <c r="P18">
        <v>4.24</v>
      </c>
      <c r="R18">
        <f t="shared" si="11"/>
        <v>722.73</v>
      </c>
      <c r="S18" s="9">
        <f t="shared" si="12"/>
        <v>722.73</v>
      </c>
      <c r="T18" s="9">
        <v>53.54</v>
      </c>
      <c r="U18" s="25">
        <v>0.3</v>
      </c>
      <c r="V18" s="10">
        <f t="shared" si="0"/>
        <v>35.991954000000007</v>
      </c>
      <c r="W18" s="10">
        <f t="shared" si="1"/>
        <v>79.500299999999996</v>
      </c>
      <c r="X18" s="11">
        <f t="shared" si="2"/>
        <v>838.22225400000002</v>
      </c>
      <c r="Y18" s="26">
        <v>0.4</v>
      </c>
      <c r="Z18" s="9">
        <f t="shared" si="3"/>
        <v>21.416</v>
      </c>
      <c r="AA18" s="9">
        <f t="shared" si="16"/>
        <v>16.061999999999998</v>
      </c>
      <c r="AB18" s="9">
        <f t="shared" si="4"/>
        <v>8.2713945999999989</v>
      </c>
      <c r="AC18" s="9">
        <f t="shared" si="5"/>
        <v>4.0513717999999992</v>
      </c>
      <c r="AD18" s="9">
        <f t="shared" si="6"/>
        <v>15.291023999999997</v>
      </c>
      <c r="AE18" s="11">
        <f t="shared" si="13"/>
        <v>65.091790399999994</v>
      </c>
      <c r="AF18" s="9">
        <f t="shared" si="14"/>
        <v>903.31404440000006</v>
      </c>
      <c r="AG18" s="73">
        <f t="shared" si="15"/>
        <v>9.6579326580433342</v>
      </c>
      <c r="AH18" s="56"/>
      <c r="AI18" s="13"/>
    </row>
    <row r="19" spans="1:35" x14ac:dyDescent="0.3">
      <c r="A19" s="14" t="s">
        <v>126</v>
      </c>
      <c r="B19" s="14" t="s">
        <v>40</v>
      </c>
      <c r="C19" s="15" t="s">
        <v>9</v>
      </c>
      <c r="D19" t="s">
        <v>7</v>
      </c>
      <c r="E19" t="s">
        <v>8</v>
      </c>
      <c r="F19" t="s">
        <v>15</v>
      </c>
      <c r="G19" s="16">
        <v>922</v>
      </c>
      <c r="H19" s="50">
        <v>991.28</v>
      </c>
      <c r="J19" t="str">
        <f t="shared" si="7"/>
        <v>LF-LED-50W-EN-BK-MW</v>
      </c>
      <c r="K19" t="str">
        <f t="shared" si="8"/>
        <v>50W Enterprise LED-BLACK</v>
      </c>
      <c r="L19">
        <v>3880</v>
      </c>
      <c r="M19">
        <v>50</v>
      </c>
      <c r="N19" s="41">
        <f t="shared" si="9"/>
        <v>17.333333333333336</v>
      </c>
      <c r="O19" s="12">
        <f t="shared" si="10"/>
        <v>12.988005025293333</v>
      </c>
      <c r="P19">
        <v>4.24</v>
      </c>
      <c r="R19">
        <f t="shared" si="11"/>
        <v>991.28</v>
      </c>
      <c r="S19" s="9">
        <f t="shared" si="12"/>
        <v>991.28</v>
      </c>
      <c r="T19" s="9">
        <v>53.54</v>
      </c>
      <c r="U19" s="25">
        <v>0.3</v>
      </c>
      <c r="V19" s="10">
        <f t="shared" si="0"/>
        <v>49.365743999999999</v>
      </c>
      <c r="W19" s="10">
        <f t="shared" si="1"/>
        <v>109.0408</v>
      </c>
      <c r="X19" s="11">
        <f t="shared" si="2"/>
        <v>1149.6865439999999</v>
      </c>
      <c r="Y19" s="26">
        <v>0.4</v>
      </c>
      <c r="Z19" s="9">
        <f t="shared" si="3"/>
        <v>21.416</v>
      </c>
      <c r="AA19" s="9">
        <f t="shared" si="16"/>
        <v>16.061999999999998</v>
      </c>
      <c r="AB19" s="9">
        <f t="shared" si="4"/>
        <v>8.2713945999999989</v>
      </c>
      <c r="AC19" s="9">
        <f t="shared" si="5"/>
        <v>4.0513717999999992</v>
      </c>
      <c r="AD19" s="9">
        <f t="shared" si="6"/>
        <v>15.291023999999997</v>
      </c>
      <c r="AE19" s="11">
        <f t="shared" si="13"/>
        <v>65.091790399999994</v>
      </c>
      <c r="AF19" s="9">
        <f t="shared" si="14"/>
        <v>1214.7783343999999</v>
      </c>
      <c r="AG19" s="73">
        <f t="shared" si="15"/>
        <v>12.988005025293333</v>
      </c>
      <c r="AH19" s="56"/>
      <c r="AI19" s="13"/>
    </row>
    <row r="20" spans="1:35" ht="15" x14ac:dyDescent="0.25">
      <c r="A20" s="18" t="s">
        <v>113</v>
      </c>
      <c r="B20" s="18" t="s">
        <v>16</v>
      </c>
      <c r="C20" s="15" t="s">
        <v>9</v>
      </c>
      <c r="D20" t="s">
        <v>7</v>
      </c>
      <c r="E20" t="s">
        <v>8</v>
      </c>
      <c r="F20" t="s">
        <v>17</v>
      </c>
      <c r="G20" s="16">
        <v>1031</v>
      </c>
      <c r="H20" s="50">
        <v>1107.51</v>
      </c>
      <c r="J20" t="str">
        <f t="shared" si="7"/>
        <v>LF-LED-70W-ODA-BK-MW</v>
      </c>
      <c r="K20" t="str">
        <f t="shared" si="8"/>
        <v>70W LED Open Deluxe Acorn</v>
      </c>
      <c r="L20">
        <v>6500</v>
      </c>
      <c r="M20">
        <v>70</v>
      </c>
      <c r="N20" s="41">
        <f t="shared" si="9"/>
        <v>24.266666666666669</v>
      </c>
      <c r="O20" s="12">
        <f t="shared" si="10"/>
        <v>14.429279690143334</v>
      </c>
      <c r="P20">
        <v>4.24</v>
      </c>
      <c r="R20">
        <f t="shared" si="11"/>
        <v>1107.51</v>
      </c>
      <c r="S20" s="9">
        <f t="shared" si="12"/>
        <v>1107.51</v>
      </c>
      <c r="T20" s="9">
        <v>53.54</v>
      </c>
      <c r="U20" s="25">
        <v>0.3</v>
      </c>
      <c r="V20" s="10">
        <f t="shared" si="0"/>
        <v>55.153998000000001</v>
      </c>
      <c r="W20" s="10">
        <f t="shared" si="1"/>
        <v>121.8261</v>
      </c>
      <c r="X20" s="11">
        <f t="shared" si="2"/>
        <v>1284.490098</v>
      </c>
      <c r="Y20" s="26">
        <v>0.4</v>
      </c>
      <c r="Z20" s="9">
        <f t="shared" si="3"/>
        <v>21.416</v>
      </c>
      <c r="AA20" s="9">
        <f t="shared" si="16"/>
        <v>16.061999999999998</v>
      </c>
      <c r="AB20" s="9">
        <f t="shared" si="4"/>
        <v>8.2713945999999989</v>
      </c>
      <c r="AC20" s="9">
        <f t="shared" si="5"/>
        <v>4.0513717999999992</v>
      </c>
      <c r="AD20" s="9">
        <f t="shared" si="6"/>
        <v>15.291023999999997</v>
      </c>
      <c r="AE20" s="11">
        <f t="shared" si="13"/>
        <v>65.091790399999994</v>
      </c>
      <c r="AF20" s="9">
        <f t="shared" si="14"/>
        <v>1349.5818884</v>
      </c>
      <c r="AG20" s="73">
        <f t="shared" si="15"/>
        <v>14.429279690143334</v>
      </c>
      <c r="AH20" s="56"/>
      <c r="AI20" s="13"/>
    </row>
    <row r="21" spans="1:35" ht="15" x14ac:dyDescent="0.25">
      <c r="A21" s="18" t="s">
        <v>114</v>
      </c>
      <c r="B21" s="18" t="s">
        <v>18</v>
      </c>
      <c r="C21" s="15" t="s">
        <v>9</v>
      </c>
      <c r="D21" t="s">
        <v>7</v>
      </c>
      <c r="E21" t="s">
        <v>8</v>
      </c>
      <c r="F21" t="s">
        <v>17</v>
      </c>
      <c r="G21" s="16">
        <v>1403</v>
      </c>
      <c r="H21" s="50">
        <v>1506.35</v>
      </c>
      <c r="J21" t="str">
        <f t="shared" si="7"/>
        <v>LF-LED-150W-TD-BK-MW</v>
      </c>
      <c r="K21" t="str">
        <f t="shared" si="8"/>
        <v>150W LED Teardrop</v>
      </c>
      <c r="L21">
        <v>12500</v>
      </c>
      <c r="M21">
        <v>150</v>
      </c>
      <c r="N21" s="41">
        <f t="shared" si="9"/>
        <v>52</v>
      </c>
      <c r="O21" s="12">
        <f t="shared" si="10"/>
        <v>19.374973463943331</v>
      </c>
      <c r="P21">
        <v>4.24</v>
      </c>
      <c r="R21">
        <f t="shared" si="11"/>
        <v>1506.35</v>
      </c>
      <c r="S21" s="9">
        <f t="shared" si="12"/>
        <v>1506.35</v>
      </c>
      <c r="T21" s="9">
        <v>53.54</v>
      </c>
      <c r="U21" s="25">
        <v>0.3</v>
      </c>
      <c r="V21" s="10">
        <f t="shared" si="0"/>
        <v>75.016230000000007</v>
      </c>
      <c r="W21" s="10">
        <f t="shared" si="1"/>
        <v>165.6985</v>
      </c>
      <c r="X21" s="11">
        <f t="shared" si="2"/>
        <v>1747.0647299999998</v>
      </c>
      <c r="Y21" s="26">
        <v>0.4</v>
      </c>
      <c r="Z21" s="9">
        <f t="shared" si="3"/>
        <v>21.416</v>
      </c>
      <c r="AA21" s="9">
        <f t="shared" si="16"/>
        <v>16.061999999999998</v>
      </c>
      <c r="AB21" s="9">
        <f t="shared" si="4"/>
        <v>8.2713945999999989</v>
      </c>
      <c r="AC21" s="9">
        <f t="shared" si="5"/>
        <v>4.0513717999999992</v>
      </c>
      <c r="AD21" s="9">
        <f t="shared" si="6"/>
        <v>15.291023999999997</v>
      </c>
      <c r="AE21" s="11">
        <f t="shared" si="13"/>
        <v>65.091790399999994</v>
      </c>
      <c r="AF21" s="9">
        <f t="shared" si="14"/>
        <v>1812.1565203999999</v>
      </c>
      <c r="AG21" s="73">
        <f t="shared" si="15"/>
        <v>19.374973463943331</v>
      </c>
      <c r="AH21" s="56"/>
      <c r="AI21" s="13"/>
    </row>
    <row r="22" spans="1:35" ht="15" x14ac:dyDescent="0.25">
      <c r="A22" s="18" t="s">
        <v>115</v>
      </c>
      <c r="B22" s="18" t="s">
        <v>19</v>
      </c>
      <c r="C22" s="15" t="s">
        <v>9</v>
      </c>
      <c r="D22" t="s">
        <v>7</v>
      </c>
      <c r="E22" t="s">
        <v>8</v>
      </c>
      <c r="F22" t="s">
        <v>17</v>
      </c>
      <c r="G22" s="16">
        <v>1128</v>
      </c>
      <c r="H22" s="50">
        <v>1211.3499999999999</v>
      </c>
      <c r="J22" t="str">
        <f t="shared" si="7"/>
        <v>LF-LED-50W-TDP-BK-MW</v>
      </c>
      <c r="K22" t="str">
        <f t="shared" si="8"/>
        <v>50W LED Teardrop Pedestrian</v>
      </c>
      <c r="L22">
        <v>4500</v>
      </c>
      <c r="M22">
        <v>50</v>
      </c>
      <c r="N22" s="41">
        <f t="shared" si="9"/>
        <v>17.333333333333336</v>
      </c>
      <c r="O22" s="12">
        <f t="shared" si="10"/>
        <v>15.71691593894333</v>
      </c>
      <c r="P22">
        <v>4.24</v>
      </c>
      <c r="R22">
        <f t="shared" si="11"/>
        <v>1211.3499999999999</v>
      </c>
      <c r="S22" s="9">
        <f t="shared" si="12"/>
        <v>1211.3499999999999</v>
      </c>
      <c r="T22" s="9">
        <v>53.54</v>
      </c>
      <c r="U22" s="25">
        <v>0.3</v>
      </c>
      <c r="V22" s="10">
        <f t="shared" si="0"/>
        <v>60.325229999999998</v>
      </c>
      <c r="W22" s="10">
        <f t="shared" si="1"/>
        <v>133.24849999999998</v>
      </c>
      <c r="X22" s="11">
        <f t="shared" si="2"/>
        <v>1404.9237299999998</v>
      </c>
      <c r="Y22" s="26">
        <v>0.4</v>
      </c>
      <c r="Z22" s="9">
        <f t="shared" si="3"/>
        <v>21.416</v>
      </c>
      <c r="AA22" s="9">
        <f t="shared" si="16"/>
        <v>16.061999999999998</v>
      </c>
      <c r="AB22" s="9">
        <f t="shared" si="4"/>
        <v>8.2713945999999989</v>
      </c>
      <c r="AC22" s="9">
        <f t="shared" si="5"/>
        <v>4.0513717999999992</v>
      </c>
      <c r="AD22" s="9">
        <f t="shared" si="6"/>
        <v>15.291023999999997</v>
      </c>
      <c r="AE22" s="11">
        <f t="shared" si="13"/>
        <v>65.091790399999994</v>
      </c>
      <c r="AF22" s="9">
        <f t="shared" si="14"/>
        <v>1470.0155203999998</v>
      </c>
      <c r="AG22" s="73">
        <f t="shared" si="15"/>
        <v>15.71691593894333</v>
      </c>
      <c r="AH22" s="56"/>
      <c r="AI22" s="13"/>
    </row>
    <row r="23" spans="1:35" ht="15" x14ac:dyDescent="0.25">
      <c r="A23" s="18" t="s">
        <v>20</v>
      </c>
      <c r="B23" s="18" t="s">
        <v>21</v>
      </c>
      <c r="C23" s="15" t="s">
        <v>9</v>
      </c>
      <c r="D23" t="s">
        <v>22</v>
      </c>
      <c r="E23" t="s">
        <v>8</v>
      </c>
      <c r="F23" t="s">
        <v>15</v>
      </c>
      <c r="G23" s="16">
        <v>955</v>
      </c>
      <c r="H23" s="50">
        <v>1026.0899999999999</v>
      </c>
      <c r="J23" t="str">
        <f t="shared" si="7"/>
        <v>220W LED SHOEBOX</v>
      </c>
      <c r="K23" t="str">
        <f t="shared" si="8"/>
        <v>220W LED Shoebox</v>
      </c>
      <c r="L23">
        <v>18500</v>
      </c>
      <c r="M23">
        <v>220</v>
      </c>
      <c r="N23" s="41">
        <f t="shared" si="9"/>
        <v>76.266666666666666</v>
      </c>
      <c r="O23" s="12">
        <f t="shared" si="10"/>
        <v>13.419655813243331</v>
      </c>
      <c r="P23">
        <v>5.17</v>
      </c>
      <c r="R23">
        <f t="shared" si="11"/>
        <v>1026.0899999999999</v>
      </c>
      <c r="S23" s="9">
        <f t="shared" si="12"/>
        <v>1026.0899999999999</v>
      </c>
      <c r="T23" s="9">
        <v>53.54</v>
      </c>
      <c r="U23" s="25">
        <v>0.3</v>
      </c>
      <c r="V23" s="10">
        <f t="shared" si="0"/>
        <v>51.099282000000002</v>
      </c>
      <c r="W23" s="10">
        <f t="shared" si="1"/>
        <v>112.86989999999999</v>
      </c>
      <c r="X23" s="11">
        <f t="shared" si="2"/>
        <v>1190.0591819999997</v>
      </c>
      <c r="Y23" s="26">
        <v>0.4</v>
      </c>
      <c r="Z23" s="9">
        <f t="shared" si="3"/>
        <v>21.416</v>
      </c>
      <c r="AA23" s="9">
        <f t="shared" si="16"/>
        <v>16.061999999999998</v>
      </c>
      <c r="AB23" s="9">
        <f t="shared" si="4"/>
        <v>8.2713945999999989</v>
      </c>
      <c r="AC23" s="9">
        <f t="shared" si="5"/>
        <v>4.0513717999999992</v>
      </c>
      <c r="AD23" s="9">
        <f t="shared" si="6"/>
        <v>15.291023999999997</v>
      </c>
      <c r="AE23" s="11">
        <f t="shared" si="13"/>
        <v>65.091790399999994</v>
      </c>
      <c r="AF23" s="9">
        <f t="shared" si="14"/>
        <v>1255.1509723999998</v>
      </c>
      <c r="AG23" s="73">
        <f t="shared" si="15"/>
        <v>13.419655813243331</v>
      </c>
      <c r="AH23" s="56"/>
      <c r="AI23" s="13"/>
    </row>
    <row r="24" spans="1:35" ht="15" x14ac:dyDescent="0.25">
      <c r="A24" s="19" t="s">
        <v>116</v>
      </c>
      <c r="B24" s="20" t="s">
        <v>84</v>
      </c>
      <c r="C24" s="15" t="s">
        <v>9</v>
      </c>
      <c r="D24" t="s">
        <v>7</v>
      </c>
      <c r="E24" t="s">
        <v>8</v>
      </c>
      <c r="F24" t="s">
        <v>17</v>
      </c>
      <c r="G24" s="38">
        <v>330</v>
      </c>
      <c r="H24" s="51">
        <v>353.07</v>
      </c>
      <c r="J24" t="str">
        <f t="shared" si="7"/>
        <v>LF-LED-50W-SL-BK-MW</v>
      </c>
      <c r="K24" t="str">
        <f t="shared" si="8"/>
        <v xml:space="preserve">MW-LIGHT LED 50W 4521 LUMENS STANDARD LED BLACK TYPE III 4000K  </v>
      </c>
      <c r="L24">
        <v>4521</v>
      </c>
      <c r="M24">
        <v>50</v>
      </c>
      <c r="N24" s="41">
        <f t="shared" si="9"/>
        <v>17.333333333333336</v>
      </c>
      <c r="O24" s="12">
        <f t="shared" si="10"/>
        <v>5.0740765743433327</v>
      </c>
      <c r="P24">
        <v>4.24</v>
      </c>
      <c r="R24">
        <f t="shared" si="11"/>
        <v>353.07</v>
      </c>
      <c r="S24" s="9">
        <f t="shared" si="12"/>
        <v>353.07</v>
      </c>
      <c r="T24" s="9">
        <v>53.54</v>
      </c>
      <c r="U24" s="25">
        <v>0.3</v>
      </c>
      <c r="V24" s="10">
        <f t="shared" si="0"/>
        <v>17.582886000000002</v>
      </c>
      <c r="W24" s="10">
        <f t="shared" si="1"/>
        <v>38.837699999999998</v>
      </c>
      <c r="X24" s="11">
        <f t="shared" si="2"/>
        <v>409.49058599999995</v>
      </c>
      <c r="Y24" s="26">
        <v>0.4</v>
      </c>
      <c r="Z24" s="9">
        <f t="shared" si="3"/>
        <v>21.416</v>
      </c>
      <c r="AA24" s="9">
        <f t="shared" si="16"/>
        <v>16.061999999999998</v>
      </c>
      <c r="AB24" s="9">
        <f t="shared" si="4"/>
        <v>8.2713945999999989</v>
      </c>
      <c r="AC24" s="9">
        <f t="shared" si="5"/>
        <v>4.0513717999999992</v>
      </c>
      <c r="AD24" s="9">
        <f t="shared" si="6"/>
        <v>15.291023999999997</v>
      </c>
      <c r="AE24" s="11">
        <f t="shared" si="13"/>
        <v>65.091790399999994</v>
      </c>
      <c r="AF24" s="9">
        <f t="shared" si="14"/>
        <v>474.58237639999993</v>
      </c>
      <c r="AG24" s="73">
        <f t="shared" si="15"/>
        <v>5.0740765743433327</v>
      </c>
      <c r="AH24" s="56"/>
      <c r="AI24" s="13"/>
    </row>
    <row r="25" spans="1:35" ht="15" x14ac:dyDescent="0.25">
      <c r="A25" s="19" t="s">
        <v>116</v>
      </c>
      <c r="B25" s="20" t="s">
        <v>84</v>
      </c>
      <c r="C25" s="15" t="s">
        <v>9</v>
      </c>
      <c r="D25" t="s">
        <v>7</v>
      </c>
      <c r="E25" t="s">
        <v>8</v>
      </c>
      <c r="F25" t="s">
        <v>15</v>
      </c>
      <c r="G25" s="38">
        <v>330</v>
      </c>
      <c r="H25" s="51">
        <v>353.07</v>
      </c>
      <c r="J25" t="str">
        <f t="shared" si="7"/>
        <v>LF-LED-50W-SL-BK-MW</v>
      </c>
      <c r="K25" t="str">
        <f t="shared" si="8"/>
        <v xml:space="preserve">MW-LIGHT LED 50W 4521 LUMENS STANDARD LED BLACK TYPE III 4000K  </v>
      </c>
      <c r="L25">
        <v>4521</v>
      </c>
      <c r="M25">
        <v>50</v>
      </c>
      <c r="N25" s="41">
        <f t="shared" si="9"/>
        <v>17.333333333333336</v>
      </c>
      <c r="O25" s="12">
        <f t="shared" si="10"/>
        <v>5.0740765743433327</v>
      </c>
      <c r="P25">
        <v>4.24</v>
      </c>
      <c r="R25">
        <f t="shared" si="11"/>
        <v>353.07</v>
      </c>
      <c r="S25" s="9">
        <f t="shared" si="12"/>
        <v>353.07</v>
      </c>
      <c r="T25" s="9">
        <v>53.54</v>
      </c>
      <c r="U25" s="25">
        <v>0.3</v>
      </c>
      <c r="V25" s="10">
        <f t="shared" si="0"/>
        <v>17.582886000000002</v>
      </c>
      <c r="W25" s="10">
        <f t="shared" si="1"/>
        <v>38.837699999999998</v>
      </c>
      <c r="X25" s="11">
        <f t="shared" si="2"/>
        <v>409.49058599999995</v>
      </c>
      <c r="Y25" s="26">
        <v>0.4</v>
      </c>
      <c r="Z25" s="9">
        <f t="shared" si="3"/>
        <v>21.416</v>
      </c>
      <c r="AA25" s="9">
        <f t="shared" si="16"/>
        <v>16.061999999999998</v>
      </c>
      <c r="AB25" s="9">
        <f t="shared" si="4"/>
        <v>8.2713945999999989</v>
      </c>
      <c r="AC25" s="9">
        <f t="shared" si="5"/>
        <v>4.0513717999999992</v>
      </c>
      <c r="AD25" s="9">
        <f t="shared" si="6"/>
        <v>15.291023999999997</v>
      </c>
      <c r="AE25" s="11">
        <f t="shared" si="13"/>
        <v>65.091790399999994</v>
      </c>
      <c r="AF25" s="9">
        <f t="shared" si="14"/>
        <v>474.58237639999993</v>
      </c>
      <c r="AG25" s="73">
        <f t="shared" si="15"/>
        <v>5.0740765743433327</v>
      </c>
      <c r="AH25" s="56"/>
      <c r="AI25" s="13"/>
    </row>
    <row r="26" spans="1:35" ht="15" x14ac:dyDescent="0.25">
      <c r="A26" s="19" t="s">
        <v>117</v>
      </c>
      <c r="B26" s="20" t="s">
        <v>85</v>
      </c>
      <c r="C26" s="15" t="s">
        <v>9</v>
      </c>
      <c r="D26" t="s">
        <v>7</v>
      </c>
      <c r="E26" t="s">
        <v>8</v>
      </c>
      <c r="F26" t="s">
        <v>17</v>
      </c>
      <c r="G26" s="38">
        <v>345</v>
      </c>
      <c r="H26" s="51">
        <v>351.99</v>
      </c>
      <c r="J26" t="str">
        <f t="shared" si="7"/>
        <v>LF-LED-70W-SL-BK-MW</v>
      </c>
      <c r="K26" t="str">
        <f t="shared" si="8"/>
        <v xml:space="preserve">MW-LIGHT LED 70W 6261 LUMENS STANDARD LED BLACK TYPE III 4000K  </v>
      </c>
      <c r="L26">
        <v>6261</v>
      </c>
      <c r="M26">
        <v>70</v>
      </c>
      <c r="N26" s="41">
        <f t="shared" si="9"/>
        <v>24.266666666666669</v>
      </c>
      <c r="O26" s="12">
        <f t="shared" si="10"/>
        <v>5.0606843637433334</v>
      </c>
      <c r="P26">
        <v>4.24</v>
      </c>
      <c r="R26">
        <f t="shared" si="11"/>
        <v>351.99</v>
      </c>
      <c r="S26" s="9">
        <f t="shared" si="12"/>
        <v>351.99</v>
      </c>
      <c r="T26" s="9">
        <v>53.54</v>
      </c>
      <c r="U26" s="25">
        <v>0.3</v>
      </c>
      <c r="V26" s="10">
        <f t="shared" si="0"/>
        <v>17.529102000000002</v>
      </c>
      <c r="W26" s="10">
        <f t="shared" si="1"/>
        <v>38.718899999999998</v>
      </c>
      <c r="X26" s="11">
        <f t="shared" si="2"/>
        <v>408.23800200000005</v>
      </c>
      <c r="Y26" s="26">
        <v>0.4</v>
      </c>
      <c r="Z26" s="9">
        <f t="shared" si="3"/>
        <v>21.416</v>
      </c>
      <c r="AA26" s="9">
        <f t="shared" si="16"/>
        <v>16.061999999999998</v>
      </c>
      <c r="AB26" s="9">
        <f t="shared" si="4"/>
        <v>8.2713945999999989</v>
      </c>
      <c r="AC26" s="9">
        <f t="shared" si="5"/>
        <v>4.0513717999999992</v>
      </c>
      <c r="AD26" s="9">
        <f t="shared" si="6"/>
        <v>15.291023999999997</v>
      </c>
      <c r="AE26" s="11">
        <f t="shared" si="13"/>
        <v>65.091790399999994</v>
      </c>
      <c r="AF26" s="9">
        <f t="shared" si="14"/>
        <v>473.32979240000003</v>
      </c>
      <c r="AG26" s="73">
        <f t="shared" si="15"/>
        <v>5.0606843637433334</v>
      </c>
      <c r="AH26" s="56"/>
      <c r="AI26" s="13"/>
    </row>
    <row r="27" spans="1:35" ht="15" x14ac:dyDescent="0.25">
      <c r="A27" s="19" t="s">
        <v>117</v>
      </c>
      <c r="B27" s="20" t="s">
        <v>85</v>
      </c>
      <c r="C27" s="15" t="s">
        <v>9</v>
      </c>
      <c r="D27" t="s">
        <v>7</v>
      </c>
      <c r="E27" t="s">
        <v>8</v>
      </c>
      <c r="F27" t="s">
        <v>15</v>
      </c>
      <c r="G27" s="38">
        <v>345</v>
      </c>
      <c r="H27" s="51">
        <v>351.99</v>
      </c>
      <c r="J27" t="str">
        <f t="shared" si="7"/>
        <v>LF-LED-70W-SL-BK-MW</v>
      </c>
      <c r="K27" t="str">
        <f t="shared" si="8"/>
        <v xml:space="preserve">MW-LIGHT LED 70W 6261 LUMENS STANDARD LED BLACK TYPE III 4000K  </v>
      </c>
      <c r="L27">
        <v>6261</v>
      </c>
      <c r="M27">
        <v>70</v>
      </c>
      <c r="N27" s="41">
        <f t="shared" si="9"/>
        <v>24.266666666666669</v>
      </c>
      <c r="O27" s="12">
        <f t="shared" si="10"/>
        <v>5.0606843637433334</v>
      </c>
      <c r="P27">
        <v>4.24</v>
      </c>
      <c r="R27">
        <f t="shared" si="11"/>
        <v>351.99</v>
      </c>
      <c r="S27" s="9">
        <f t="shared" si="12"/>
        <v>351.99</v>
      </c>
      <c r="T27" s="9">
        <v>53.54</v>
      </c>
      <c r="U27" s="25">
        <v>0.3</v>
      </c>
      <c r="V27" s="10">
        <f t="shared" si="0"/>
        <v>17.529102000000002</v>
      </c>
      <c r="W27" s="10">
        <f t="shared" si="1"/>
        <v>38.718899999999998</v>
      </c>
      <c r="X27" s="11">
        <f t="shared" si="2"/>
        <v>408.23800200000005</v>
      </c>
      <c r="Y27" s="26">
        <v>0.4</v>
      </c>
      <c r="Z27" s="9">
        <f t="shared" si="3"/>
        <v>21.416</v>
      </c>
      <c r="AA27" s="9">
        <f t="shared" si="16"/>
        <v>16.061999999999998</v>
      </c>
      <c r="AB27" s="9">
        <f t="shared" ref="AB27:AB48" si="17">+(Z27+AA27)*$AB$4</f>
        <v>8.2713945999999989</v>
      </c>
      <c r="AC27" s="9">
        <f t="shared" ref="AC27:AC48" si="18">+(Z27+AA27)*$AC$4</f>
        <v>4.0513717999999992</v>
      </c>
      <c r="AD27" s="9">
        <f t="shared" ref="AD27:AD48" si="19">+(Z27+AA27)*$AD$4</f>
        <v>15.291023999999997</v>
      </c>
      <c r="AE27" s="11">
        <f t="shared" ref="AE27:AE48" si="20">SUM(Z27:AD27)</f>
        <v>65.091790399999994</v>
      </c>
      <c r="AF27" s="9">
        <f t="shared" ref="AF27:AF48" si="21">+X27+AE27</f>
        <v>473.32979240000003</v>
      </c>
      <c r="AG27" s="73">
        <f t="shared" si="15"/>
        <v>5.0606843637433334</v>
      </c>
      <c r="AH27" s="56"/>
      <c r="AI27" s="13"/>
    </row>
    <row r="28" spans="1:35" ht="15" x14ac:dyDescent="0.25">
      <c r="A28" s="19" t="s">
        <v>118</v>
      </c>
      <c r="B28" s="20" t="s">
        <v>86</v>
      </c>
      <c r="C28" s="15" t="s">
        <v>9</v>
      </c>
      <c r="D28" t="s">
        <v>7</v>
      </c>
      <c r="E28" t="s">
        <v>8</v>
      </c>
      <c r="F28" t="s">
        <v>17</v>
      </c>
      <c r="G28" s="38">
        <v>382</v>
      </c>
      <c r="H28" s="51">
        <v>406.91</v>
      </c>
      <c r="J28" t="str">
        <f t="shared" si="7"/>
        <v>LF-LED-110W-SL-BK-MW</v>
      </c>
      <c r="K28" t="str">
        <f t="shared" si="8"/>
        <v xml:space="preserve">MW-LIGHT LED 110W 9336 LUMENS STANDARD LED BLACK TYPE III 4000K  </v>
      </c>
      <c r="L28">
        <v>9336</v>
      </c>
      <c r="M28">
        <v>110</v>
      </c>
      <c r="N28" s="41">
        <f t="shared" si="9"/>
        <v>38.133333333333333</v>
      </c>
      <c r="O28" s="12">
        <f t="shared" si="10"/>
        <v>5.7417030731433334</v>
      </c>
      <c r="P28">
        <v>4.24</v>
      </c>
      <c r="R28">
        <f t="shared" si="11"/>
        <v>406.91</v>
      </c>
      <c r="S28" s="9">
        <f t="shared" si="12"/>
        <v>406.91</v>
      </c>
      <c r="T28" s="9">
        <v>53.54</v>
      </c>
      <c r="U28" s="25">
        <v>0.3</v>
      </c>
      <c r="V28" s="10">
        <f t="shared" si="0"/>
        <v>20.264118000000003</v>
      </c>
      <c r="W28" s="10">
        <f t="shared" si="1"/>
        <v>44.760100000000001</v>
      </c>
      <c r="X28" s="11">
        <f t="shared" si="2"/>
        <v>471.93421800000004</v>
      </c>
      <c r="Y28" s="26">
        <v>0.4</v>
      </c>
      <c r="Z28" s="9">
        <f t="shared" si="3"/>
        <v>21.416</v>
      </c>
      <c r="AA28" s="9">
        <f t="shared" si="16"/>
        <v>16.061999999999998</v>
      </c>
      <c r="AB28" s="9">
        <f t="shared" si="17"/>
        <v>8.2713945999999989</v>
      </c>
      <c r="AC28" s="9">
        <f t="shared" si="18"/>
        <v>4.0513717999999992</v>
      </c>
      <c r="AD28" s="9">
        <f t="shared" si="19"/>
        <v>15.291023999999997</v>
      </c>
      <c r="AE28" s="11">
        <f t="shared" si="20"/>
        <v>65.091790399999994</v>
      </c>
      <c r="AF28" s="9">
        <f t="shared" si="21"/>
        <v>537.02600840000002</v>
      </c>
      <c r="AG28" s="73">
        <f t="shared" si="15"/>
        <v>5.7417030731433334</v>
      </c>
      <c r="AH28" s="56"/>
      <c r="AI28" s="13"/>
    </row>
    <row r="29" spans="1:35" ht="15" x14ac:dyDescent="0.25">
      <c r="A29" s="19" t="s">
        <v>118</v>
      </c>
      <c r="B29" s="20" t="s">
        <v>86</v>
      </c>
      <c r="C29" s="15" t="s">
        <v>9</v>
      </c>
      <c r="D29" t="s">
        <v>7</v>
      </c>
      <c r="E29" t="s">
        <v>8</v>
      </c>
      <c r="F29" t="s">
        <v>15</v>
      </c>
      <c r="G29" s="38">
        <v>382</v>
      </c>
      <c r="H29" s="51">
        <v>406.91</v>
      </c>
      <c r="J29" t="str">
        <f t="shared" si="7"/>
        <v>LF-LED-110W-SL-BK-MW</v>
      </c>
      <c r="K29" t="str">
        <f t="shared" si="8"/>
        <v xml:space="preserve">MW-LIGHT LED 110W 9336 LUMENS STANDARD LED BLACK TYPE III 4000K  </v>
      </c>
      <c r="L29">
        <v>9336</v>
      </c>
      <c r="M29">
        <v>110</v>
      </c>
      <c r="N29" s="41">
        <f t="shared" si="9"/>
        <v>38.133333333333333</v>
      </c>
      <c r="O29" s="12">
        <f t="shared" si="10"/>
        <v>5.7417030731433334</v>
      </c>
      <c r="P29">
        <v>4.24</v>
      </c>
      <c r="R29">
        <f t="shared" si="11"/>
        <v>406.91</v>
      </c>
      <c r="S29" s="9">
        <f t="shared" si="12"/>
        <v>406.91</v>
      </c>
      <c r="T29" s="9">
        <v>53.54</v>
      </c>
      <c r="U29" s="25">
        <v>0.3</v>
      </c>
      <c r="V29" s="10">
        <f t="shared" si="0"/>
        <v>20.264118000000003</v>
      </c>
      <c r="W29" s="10">
        <f t="shared" si="1"/>
        <v>44.760100000000001</v>
      </c>
      <c r="X29" s="11">
        <f t="shared" si="2"/>
        <v>471.93421800000004</v>
      </c>
      <c r="Y29" s="26">
        <v>0.4</v>
      </c>
      <c r="Z29" s="9">
        <f t="shared" si="3"/>
        <v>21.416</v>
      </c>
      <c r="AA29" s="9">
        <f t="shared" si="16"/>
        <v>16.061999999999998</v>
      </c>
      <c r="AB29" s="9">
        <f t="shared" si="17"/>
        <v>8.2713945999999989</v>
      </c>
      <c r="AC29" s="9">
        <f t="shared" si="18"/>
        <v>4.0513717999999992</v>
      </c>
      <c r="AD29" s="9">
        <f t="shared" si="19"/>
        <v>15.291023999999997</v>
      </c>
      <c r="AE29" s="11">
        <f t="shared" si="20"/>
        <v>65.091790399999994</v>
      </c>
      <c r="AF29" s="9">
        <f t="shared" si="21"/>
        <v>537.02600840000002</v>
      </c>
      <c r="AG29" s="73">
        <f t="shared" si="15"/>
        <v>5.7417030731433334</v>
      </c>
      <c r="AH29" s="56"/>
      <c r="AI29" s="13"/>
    </row>
    <row r="30" spans="1:35" ht="15" x14ac:dyDescent="0.25">
      <c r="A30" s="19" t="s">
        <v>119</v>
      </c>
      <c r="B30" s="20" t="s">
        <v>87</v>
      </c>
      <c r="C30" s="15" t="s">
        <v>9</v>
      </c>
      <c r="D30" t="s">
        <v>7</v>
      </c>
      <c r="E30" t="s">
        <v>8</v>
      </c>
      <c r="F30" t="s">
        <v>17</v>
      </c>
      <c r="G30" s="38">
        <v>542</v>
      </c>
      <c r="H30" s="51">
        <v>557.30999999999995</v>
      </c>
      <c r="J30" t="str">
        <f t="shared" si="7"/>
        <v>LF-LED-150W-SL-BK-MW</v>
      </c>
      <c r="K30" t="str">
        <f t="shared" si="8"/>
        <v xml:space="preserve">MW-LIGHT LED 150W 12642 LUMENS STANDARD LED BLACK TYPE III 4000K  </v>
      </c>
      <c r="L30">
        <v>12642</v>
      </c>
      <c r="M30">
        <v>150</v>
      </c>
      <c r="N30" s="41">
        <f t="shared" si="9"/>
        <v>52</v>
      </c>
      <c r="O30" s="12">
        <f t="shared" si="10"/>
        <v>7.6066924011433334</v>
      </c>
      <c r="P30">
        <v>4.24</v>
      </c>
      <c r="R30">
        <f t="shared" si="11"/>
        <v>557.30999999999995</v>
      </c>
      <c r="S30" s="9">
        <f t="shared" si="12"/>
        <v>557.30999999999995</v>
      </c>
      <c r="T30" s="9">
        <v>53.54</v>
      </c>
      <c r="U30" s="25">
        <v>0.3</v>
      </c>
      <c r="V30" s="10">
        <f t="shared" si="0"/>
        <v>27.754037999999998</v>
      </c>
      <c r="W30" s="10">
        <f t="shared" si="1"/>
        <v>61.304099999999991</v>
      </c>
      <c r="X30" s="11">
        <f t="shared" si="2"/>
        <v>646.36813799999993</v>
      </c>
      <c r="Y30" s="26">
        <v>0.4</v>
      </c>
      <c r="Z30" s="9">
        <f t="shared" si="3"/>
        <v>21.416</v>
      </c>
      <c r="AA30" s="9">
        <f t="shared" si="16"/>
        <v>16.061999999999998</v>
      </c>
      <c r="AB30" s="9">
        <f t="shared" si="17"/>
        <v>8.2713945999999989</v>
      </c>
      <c r="AC30" s="9">
        <f t="shared" si="18"/>
        <v>4.0513717999999992</v>
      </c>
      <c r="AD30" s="9">
        <f t="shared" si="19"/>
        <v>15.291023999999997</v>
      </c>
      <c r="AE30" s="11">
        <f t="shared" si="20"/>
        <v>65.091790399999994</v>
      </c>
      <c r="AF30" s="9">
        <f t="shared" si="21"/>
        <v>711.45992839999997</v>
      </c>
      <c r="AG30" s="73">
        <f t="shared" si="15"/>
        <v>7.6066924011433334</v>
      </c>
      <c r="AH30" s="56"/>
      <c r="AI30" s="13"/>
    </row>
    <row r="31" spans="1:35" ht="15" x14ac:dyDescent="0.25">
      <c r="A31" s="19" t="s">
        <v>119</v>
      </c>
      <c r="B31" s="20" t="s">
        <v>87</v>
      </c>
      <c r="C31" s="15" t="s">
        <v>9</v>
      </c>
      <c r="D31" t="s">
        <v>7</v>
      </c>
      <c r="E31" t="s">
        <v>8</v>
      </c>
      <c r="F31" t="s">
        <v>15</v>
      </c>
      <c r="G31" s="38">
        <v>542</v>
      </c>
      <c r="H31" s="51">
        <v>557.30999999999995</v>
      </c>
      <c r="J31" t="str">
        <f t="shared" si="7"/>
        <v>LF-LED-150W-SL-BK-MW</v>
      </c>
      <c r="K31" t="str">
        <f t="shared" si="8"/>
        <v xml:space="preserve">MW-LIGHT LED 150W 12642 LUMENS STANDARD LED BLACK TYPE III 4000K  </v>
      </c>
      <c r="L31">
        <v>12642</v>
      </c>
      <c r="M31">
        <v>150</v>
      </c>
      <c r="N31" s="41">
        <f t="shared" si="9"/>
        <v>52</v>
      </c>
      <c r="O31" s="12">
        <f t="shared" si="10"/>
        <v>7.6066924011433334</v>
      </c>
      <c r="P31">
        <v>4.24</v>
      </c>
      <c r="R31">
        <f t="shared" si="11"/>
        <v>557.30999999999995</v>
      </c>
      <c r="S31" s="9">
        <f t="shared" si="12"/>
        <v>557.30999999999995</v>
      </c>
      <c r="T31" s="9">
        <v>53.54</v>
      </c>
      <c r="U31" s="25">
        <v>0.3</v>
      </c>
      <c r="V31" s="10">
        <f t="shared" si="0"/>
        <v>27.754037999999998</v>
      </c>
      <c r="W31" s="10">
        <f t="shared" si="1"/>
        <v>61.304099999999991</v>
      </c>
      <c r="X31" s="11">
        <f t="shared" si="2"/>
        <v>646.36813799999993</v>
      </c>
      <c r="Y31" s="26">
        <v>0.4</v>
      </c>
      <c r="Z31" s="9">
        <f t="shared" si="3"/>
        <v>21.416</v>
      </c>
      <c r="AA31" s="9">
        <f t="shared" si="16"/>
        <v>16.061999999999998</v>
      </c>
      <c r="AB31" s="9">
        <f t="shared" si="17"/>
        <v>8.2713945999999989</v>
      </c>
      <c r="AC31" s="9">
        <f t="shared" si="18"/>
        <v>4.0513717999999992</v>
      </c>
      <c r="AD31" s="9">
        <f t="shared" si="19"/>
        <v>15.291023999999997</v>
      </c>
      <c r="AE31" s="11">
        <f t="shared" si="20"/>
        <v>65.091790399999994</v>
      </c>
      <c r="AF31" s="9">
        <f t="shared" si="21"/>
        <v>711.45992839999997</v>
      </c>
      <c r="AG31" s="73">
        <f t="shared" si="15"/>
        <v>7.6066924011433334</v>
      </c>
      <c r="AH31" s="56"/>
      <c r="AI31" s="13"/>
    </row>
    <row r="32" spans="1:35" ht="15" x14ac:dyDescent="0.25">
      <c r="A32" s="19" t="s">
        <v>120</v>
      </c>
      <c r="B32" s="20" t="s">
        <v>88</v>
      </c>
      <c r="C32" s="15" t="s">
        <v>9</v>
      </c>
      <c r="D32" t="s">
        <v>7</v>
      </c>
      <c r="E32" t="s">
        <v>8</v>
      </c>
      <c r="F32" t="s">
        <v>17</v>
      </c>
      <c r="G32" s="38">
        <v>542</v>
      </c>
      <c r="H32" s="51">
        <v>557.30999999999995</v>
      </c>
      <c r="J32" t="str">
        <f t="shared" si="7"/>
        <v>LF-LED-150W-SL-IV-BK-MW</v>
      </c>
      <c r="K32" t="str">
        <f t="shared" si="8"/>
        <v xml:space="preserve">MW-LIGHT LED 150W 13156 LUMENS STANDARD LED TYPE IV BLACK 4000K  </v>
      </c>
      <c r="L32">
        <v>13156</v>
      </c>
      <c r="M32">
        <v>150</v>
      </c>
      <c r="N32" s="41">
        <f t="shared" si="9"/>
        <v>52</v>
      </c>
      <c r="O32" s="12">
        <f t="shared" si="10"/>
        <v>7.6066924011433334</v>
      </c>
      <c r="P32">
        <v>4.24</v>
      </c>
      <c r="R32">
        <f t="shared" si="11"/>
        <v>557.30999999999995</v>
      </c>
      <c r="S32" s="9">
        <f t="shared" si="12"/>
        <v>557.30999999999995</v>
      </c>
      <c r="T32" s="9">
        <v>53.54</v>
      </c>
      <c r="U32" s="25">
        <v>0.3</v>
      </c>
      <c r="V32" s="10">
        <f t="shared" si="0"/>
        <v>27.754037999999998</v>
      </c>
      <c r="W32" s="10">
        <f t="shared" si="1"/>
        <v>61.304099999999991</v>
      </c>
      <c r="X32" s="11">
        <f t="shared" si="2"/>
        <v>646.36813799999993</v>
      </c>
      <c r="Y32" s="26">
        <v>0.4</v>
      </c>
      <c r="Z32" s="9">
        <f t="shared" si="3"/>
        <v>21.416</v>
      </c>
      <c r="AA32" s="9">
        <f t="shared" si="16"/>
        <v>16.061999999999998</v>
      </c>
      <c r="AB32" s="9">
        <f t="shared" si="17"/>
        <v>8.2713945999999989</v>
      </c>
      <c r="AC32" s="9">
        <f t="shared" si="18"/>
        <v>4.0513717999999992</v>
      </c>
      <c r="AD32" s="9">
        <f t="shared" si="19"/>
        <v>15.291023999999997</v>
      </c>
      <c r="AE32" s="11">
        <f t="shared" si="20"/>
        <v>65.091790399999994</v>
      </c>
      <c r="AF32" s="9">
        <f t="shared" si="21"/>
        <v>711.45992839999997</v>
      </c>
      <c r="AG32" s="73">
        <f t="shared" si="15"/>
        <v>7.6066924011433334</v>
      </c>
      <c r="AH32" s="56"/>
      <c r="AI32" s="13"/>
    </row>
    <row r="33" spans="1:35" ht="15" x14ac:dyDescent="0.25">
      <c r="A33" s="19" t="s">
        <v>120</v>
      </c>
      <c r="B33" s="20" t="s">
        <v>165</v>
      </c>
      <c r="C33" s="15" t="s">
        <v>9</v>
      </c>
      <c r="D33" t="s">
        <v>7</v>
      </c>
      <c r="E33" t="s">
        <v>8</v>
      </c>
      <c r="F33" t="s">
        <v>15</v>
      </c>
      <c r="G33" s="38">
        <v>542</v>
      </c>
      <c r="H33" s="51">
        <v>557.30999999999995</v>
      </c>
      <c r="J33" t="str">
        <f t="shared" si="7"/>
        <v>LF-LED-150W-SL-IV-BK-MW</v>
      </c>
      <c r="K33" t="str">
        <f t="shared" si="8"/>
        <v xml:space="preserve">MW-LIGHT LED 150W 13156 LUMENS STANDARD LED TYPE IV BLACK 4000K </v>
      </c>
      <c r="L33">
        <v>13156</v>
      </c>
      <c r="M33">
        <v>150</v>
      </c>
      <c r="N33" s="41">
        <f t="shared" si="9"/>
        <v>52</v>
      </c>
      <c r="O33" s="12">
        <f t="shared" si="10"/>
        <v>7.6066924011433334</v>
      </c>
      <c r="P33">
        <v>4.24</v>
      </c>
      <c r="R33">
        <f t="shared" si="11"/>
        <v>557.30999999999995</v>
      </c>
      <c r="S33" s="9">
        <f t="shared" si="12"/>
        <v>557.30999999999995</v>
      </c>
      <c r="T33" s="9">
        <v>53.54</v>
      </c>
      <c r="U33" s="25">
        <v>0.3</v>
      </c>
      <c r="V33" s="10">
        <f t="shared" si="0"/>
        <v>27.754037999999998</v>
      </c>
      <c r="W33" s="10">
        <f t="shared" si="1"/>
        <v>61.304099999999991</v>
      </c>
      <c r="X33" s="11">
        <f t="shared" si="2"/>
        <v>646.36813799999993</v>
      </c>
      <c r="Y33" s="26">
        <v>0.4</v>
      </c>
      <c r="Z33" s="9">
        <f t="shared" si="3"/>
        <v>21.416</v>
      </c>
      <c r="AA33" s="9">
        <f t="shared" si="16"/>
        <v>16.061999999999998</v>
      </c>
      <c r="AB33" s="9">
        <f t="shared" si="17"/>
        <v>8.2713945999999989</v>
      </c>
      <c r="AC33" s="9">
        <f t="shared" si="18"/>
        <v>4.0513717999999992</v>
      </c>
      <c r="AD33" s="9">
        <f t="shared" si="19"/>
        <v>15.291023999999997</v>
      </c>
      <c r="AE33" s="11">
        <f t="shared" si="20"/>
        <v>65.091790399999994</v>
      </c>
      <c r="AF33" s="9">
        <f t="shared" si="21"/>
        <v>711.45992839999997</v>
      </c>
      <c r="AG33" s="73">
        <f t="shared" si="15"/>
        <v>7.6066924011433334</v>
      </c>
      <c r="AH33" s="56"/>
      <c r="AI33" s="13"/>
    </row>
    <row r="34" spans="1:35" x14ac:dyDescent="0.3">
      <c r="A34" s="19" t="s">
        <v>121</v>
      </c>
      <c r="B34" s="20" t="s">
        <v>89</v>
      </c>
      <c r="C34" s="15" t="s">
        <v>9</v>
      </c>
      <c r="D34" t="s">
        <v>7</v>
      </c>
      <c r="E34" t="s">
        <v>8</v>
      </c>
      <c r="F34" t="s">
        <v>17</v>
      </c>
      <c r="G34" s="38">
        <v>624</v>
      </c>
      <c r="H34" s="51">
        <v>639.28</v>
      </c>
      <c r="J34" t="str">
        <f t="shared" si="7"/>
        <v>LF-LED-220W-SL-BK-MW</v>
      </c>
      <c r="K34" t="str">
        <f t="shared" si="8"/>
        <v xml:space="preserve">MW-LIGHT LED 220W 18642 LUMENS STANDARD LED BLACK TYPE III 4000K  </v>
      </c>
      <c r="L34">
        <v>18642</v>
      </c>
      <c r="M34">
        <v>220</v>
      </c>
      <c r="N34" s="41">
        <f t="shared" si="9"/>
        <v>76.266666666666666</v>
      </c>
      <c r="O34" s="12">
        <f t="shared" si="10"/>
        <v>8.6231363852933338</v>
      </c>
      <c r="P34">
        <v>5.17</v>
      </c>
      <c r="R34">
        <f t="shared" si="11"/>
        <v>639.28</v>
      </c>
      <c r="S34" s="9">
        <f t="shared" si="12"/>
        <v>639.28</v>
      </c>
      <c r="T34" s="9">
        <v>53.54</v>
      </c>
      <c r="U34" s="25">
        <v>0.3</v>
      </c>
      <c r="V34" s="10">
        <f t="shared" si="0"/>
        <v>31.836144000000001</v>
      </c>
      <c r="W34" s="10">
        <f t="shared" si="1"/>
        <v>70.320799999999991</v>
      </c>
      <c r="X34" s="11">
        <f t="shared" si="2"/>
        <v>741.43694399999993</v>
      </c>
      <c r="Y34" s="26">
        <v>0.4</v>
      </c>
      <c r="Z34" s="9">
        <f t="shared" si="3"/>
        <v>21.416</v>
      </c>
      <c r="AA34" s="9">
        <f t="shared" si="16"/>
        <v>16.061999999999998</v>
      </c>
      <c r="AB34" s="9">
        <f t="shared" si="17"/>
        <v>8.2713945999999989</v>
      </c>
      <c r="AC34" s="9">
        <f t="shared" si="18"/>
        <v>4.0513717999999992</v>
      </c>
      <c r="AD34" s="9">
        <f t="shared" si="19"/>
        <v>15.291023999999997</v>
      </c>
      <c r="AE34" s="11">
        <f t="shared" si="20"/>
        <v>65.091790399999994</v>
      </c>
      <c r="AF34" s="9">
        <f t="shared" si="21"/>
        <v>806.52873439999996</v>
      </c>
      <c r="AG34" s="73">
        <f t="shared" si="15"/>
        <v>8.6231363852933338</v>
      </c>
      <c r="AH34" s="56"/>
      <c r="AI34" s="13"/>
    </row>
    <row r="35" spans="1:35" x14ac:dyDescent="0.3">
      <c r="A35" s="19" t="s">
        <v>121</v>
      </c>
      <c r="B35" s="20" t="s">
        <v>89</v>
      </c>
      <c r="C35" s="15" t="s">
        <v>9</v>
      </c>
      <c r="D35" t="s">
        <v>7</v>
      </c>
      <c r="E35" t="s">
        <v>8</v>
      </c>
      <c r="F35" t="s">
        <v>15</v>
      </c>
      <c r="G35" s="38">
        <v>624</v>
      </c>
      <c r="H35" s="51">
        <v>639.28</v>
      </c>
      <c r="J35" t="str">
        <f t="shared" si="7"/>
        <v>LF-LED-220W-SL-BK-MW</v>
      </c>
      <c r="K35" t="str">
        <f t="shared" si="8"/>
        <v xml:space="preserve">MW-LIGHT LED 220W 18642 LUMENS STANDARD LED BLACK TYPE III 4000K  </v>
      </c>
      <c r="L35">
        <v>18642</v>
      </c>
      <c r="M35">
        <v>220</v>
      </c>
      <c r="N35" s="41">
        <f t="shared" si="9"/>
        <v>76.266666666666666</v>
      </c>
      <c r="O35" s="12">
        <f t="shared" si="10"/>
        <v>8.6231363852933338</v>
      </c>
      <c r="P35">
        <v>5.17</v>
      </c>
      <c r="R35">
        <f t="shared" si="11"/>
        <v>639.28</v>
      </c>
      <c r="S35" s="9">
        <f t="shared" si="12"/>
        <v>639.28</v>
      </c>
      <c r="T35" s="9">
        <v>53.54</v>
      </c>
      <c r="U35" s="25">
        <v>0.3</v>
      </c>
      <c r="V35" s="10">
        <f t="shared" si="0"/>
        <v>31.836144000000001</v>
      </c>
      <c r="W35" s="10">
        <f t="shared" si="1"/>
        <v>70.320799999999991</v>
      </c>
      <c r="X35" s="11">
        <f t="shared" si="2"/>
        <v>741.43694399999993</v>
      </c>
      <c r="Y35" s="26">
        <v>0.4</v>
      </c>
      <c r="Z35" s="9">
        <f t="shared" si="3"/>
        <v>21.416</v>
      </c>
      <c r="AA35" s="9">
        <f t="shared" si="16"/>
        <v>16.061999999999998</v>
      </c>
      <c r="AB35" s="9">
        <f t="shared" si="17"/>
        <v>8.2713945999999989</v>
      </c>
      <c r="AC35" s="9">
        <f t="shared" si="18"/>
        <v>4.0513717999999992</v>
      </c>
      <c r="AD35" s="9">
        <f t="shared" si="19"/>
        <v>15.291023999999997</v>
      </c>
      <c r="AE35" s="11">
        <f t="shared" si="20"/>
        <v>65.091790399999994</v>
      </c>
      <c r="AF35" s="9">
        <f t="shared" si="21"/>
        <v>806.52873439999996</v>
      </c>
      <c r="AG35" s="73">
        <f t="shared" si="15"/>
        <v>8.6231363852933338</v>
      </c>
      <c r="AH35" s="56"/>
      <c r="AI35" s="13"/>
    </row>
    <row r="36" spans="1:35" x14ac:dyDescent="0.3">
      <c r="A36" s="19" t="s">
        <v>122</v>
      </c>
      <c r="B36" s="20" t="s">
        <v>90</v>
      </c>
      <c r="C36" s="15" t="s">
        <v>9</v>
      </c>
      <c r="D36" t="s">
        <v>7</v>
      </c>
      <c r="E36" t="s">
        <v>8</v>
      </c>
      <c r="F36" t="s">
        <v>17</v>
      </c>
      <c r="G36" s="38">
        <v>776</v>
      </c>
      <c r="H36" s="51">
        <v>799.73</v>
      </c>
      <c r="J36" t="str">
        <f t="shared" si="7"/>
        <v>LF-LED-280W-SL-BK-MW</v>
      </c>
      <c r="K36" t="str">
        <f t="shared" si="8"/>
        <v xml:space="preserve">MW-LIGHT LED 280W 24191 LUMENS STANDARD LED BLACK TYPE III 4000K  </v>
      </c>
      <c r="L36">
        <v>24191</v>
      </c>
      <c r="M36">
        <v>280</v>
      </c>
      <c r="N36" s="41">
        <f t="shared" si="9"/>
        <v>97.066666666666677</v>
      </c>
      <c r="O36" s="12">
        <f t="shared" si="10"/>
        <v>10.612747673043332</v>
      </c>
      <c r="P36">
        <v>5.17</v>
      </c>
      <c r="R36">
        <f t="shared" si="11"/>
        <v>799.73</v>
      </c>
      <c r="S36" s="9">
        <f t="shared" si="12"/>
        <v>799.73</v>
      </c>
      <c r="T36" s="9">
        <v>53.54</v>
      </c>
      <c r="U36" s="25">
        <v>0.3</v>
      </c>
      <c r="V36" s="10">
        <f t="shared" si="0"/>
        <v>39.826554000000002</v>
      </c>
      <c r="W36" s="10">
        <f t="shared" si="1"/>
        <v>87.970300000000009</v>
      </c>
      <c r="X36" s="11">
        <f t="shared" si="2"/>
        <v>927.52685399999996</v>
      </c>
      <c r="Y36" s="26">
        <v>0.4</v>
      </c>
      <c r="Z36" s="9">
        <f t="shared" si="3"/>
        <v>21.416</v>
      </c>
      <c r="AA36" s="9">
        <f t="shared" si="16"/>
        <v>16.061999999999998</v>
      </c>
      <c r="AB36" s="9">
        <f t="shared" si="17"/>
        <v>8.2713945999999989</v>
      </c>
      <c r="AC36" s="9">
        <f t="shared" si="18"/>
        <v>4.0513717999999992</v>
      </c>
      <c r="AD36" s="9">
        <f t="shared" si="19"/>
        <v>15.291023999999997</v>
      </c>
      <c r="AE36" s="11">
        <f t="shared" si="20"/>
        <v>65.091790399999994</v>
      </c>
      <c r="AF36" s="9">
        <f t="shared" si="21"/>
        <v>992.61864439999999</v>
      </c>
      <c r="AG36" s="73">
        <f t="shared" si="15"/>
        <v>10.612747673043332</v>
      </c>
      <c r="AH36" s="56"/>
      <c r="AI36" s="13"/>
    </row>
    <row r="37" spans="1:35" x14ac:dyDescent="0.3">
      <c r="A37" s="19" t="s">
        <v>122</v>
      </c>
      <c r="B37" s="20" t="s">
        <v>90</v>
      </c>
      <c r="C37" s="15" t="s">
        <v>9</v>
      </c>
      <c r="D37" t="s">
        <v>7</v>
      </c>
      <c r="E37" t="s">
        <v>8</v>
      </c>
      <c r="F37" t="s">
        <v>15</v>
      </c>
      <c r="G37" s="38">
        <v>776</v>
      </c>
      <c r="H37" s="51">
        <v>799.73</v>
      </c>
      <c r="J37" t="str">
        <f t="shared" si="7"/>
        <v>LF-LED-280W-SL-BK-MW</v>
      </c>
      <c r="K37" t="str">
        <f t="shared" si="8"/>
        <v xml:space="preserve">MW-LIGHT LED 280W 24191 LUMENS STANDARD LED BLACK TYPE III 4000K  </v>
      </c>
      <c r="L37">
        <v>24191</v>
      </c>
      <c r="M37">
        <v>280</v>
      </c>
      <c r="N37" s="41">
        <f t="shared" si="9"/>
        <v>97.066666666666677</v>
      </c>
      <c r="O37" s="12">
        <f t="shared" si="10"/>
        <v>10.612747673043332</v>
      </c>
      <c r="P37">
        <v>5.17</v>
      </c>
      <c r="R37">
        <f t="shared" si="11"/>
        <v>799.73</v>
      </c>
      <c r="S37" s="9">
        <f t="shared" si="12"/>
        <v>799.73</v>
      </c>
      <c r="T37" s="9">
        <v>53.54</v>
      </c>
      <c r="U37" s="25">
        <v>0.3</v>
      </c>
      <c r="V37" s="10">
        <f t="shared" si="0"/>
        <v>39.826554000000002</v>
      </c>
      <c r="W37" s="10">
        <f t="shared" si="1"/>
        <v>87.970300000000009</v>
      </c>
      <c r="X37" s="11">
        <f t="shared" si="2"/>
        <v>927.52685399999996</v>
      </c>
      <c r="Y37" s="26">
        <v>0.4</v>
      </c>
      <c r="Z37" s="9">
        <f t="shared" si="3"/>
        <v>21.416</v>
      </c>
      <c r="AA37" s="9">
        <f t="shared" si="16"/>
        <v>16.061999999999998</v>
      </c>
      <c r="AB37" s="9">
        <f t="shared" si="17"/>
        <v>8.2713945999999989</v>
      </c>
      <c r="AC37" s="9">
        <f t="shared" si="18"/>
        <v>4.0513717999999992</v>
      </c>
      <c r="AD37" s="9">
        <f t="shared" si="19"/>
        <v>15.291023999999997</v>
      </c>
      <c r="AE37" s="11">
        <f t="shared" si="20"/>
        <v>65.091790399999994</v>
      </c>
      <c r="AF37" s="9">
        <f t="shared" si="21"/>
        <v>992.61864439999999</v>
      </c>
      <c r="AG37" s="73">
        <f t="shared" si="15"/>
        <v>10.612747673043332</v>
      </c>
      <c r="AH37" s="56"/>
      <c r="AI37" s="13"/>
    </row>
    <row r="38" spans="1:35" x14ac:dyDescent="0.3">
      <c r="A38" s="19" t="s">
        <v>161</v>
      </c>
      <c r="B38" s="21" t="s">
        <v>166</v>
      </c>
      <c r="C38" s="15" t="s">
        <v>9</v>
      </c>
      <c r="D38" t="s">
        <v>7</v>
      </c>
      <c r="E38" t="s">
        <v>8</v>
      </c>
      <c r="F38" t="s">
        <v>15</v>
      </c>
      <c r="G38" s="38">
        <v>1058</v>
      </c>
      <c r="H38" s="51">
        <v>1137.01</v>
      </c>
      <c r="J38" t="str">
        <f t="shared" ref="J38:J48" si="22">A38</f>
        <v>LF-LED-50W-DA-BK-MW</v>
      </c>
      <c r="K38" t="str">
        <f t="shared" ref="K38:K48" si="23">B38</f>
        <v xml:space="preserve">MW-LIGHT LED 50W DELUXE ACORN BLACK TYPE III 4000K </v>
      </c>
      <c r="L38">
        <v>5147</v>
      </c>
      <c r="M38">
        <v>50</v>
      </c>
      <c r="N38" s="41">
        <f t="shared" si="9"/>
        <v>17.333333333333336</v>
      </c>
      <c r="O38" s="12">
        <f t="shared" si="10"/>
        <v>14.795085442643332</v>
      </c>
      <c r="P38">
        <v>4.24</v>
      </c>
      <c r="R38">
        <f t="shared" si="11"/>
        <v>1137.01</v>
      </c>
      <c r="S38" s="9">
        <f t="shared" si="12"/>
        <v>1137.01</v>
      </c>
      <c r="T38" s="9">
        <v>53.54</v>
      </c>
      <c r="U38" s="25">
        <v>0.3</v>
      </c>
      <c r="V38" s="10">
        <f t="shared" si="0"/>
        <v>56.623098000000006</v>
      </c>
      <c r="W38" s="10">
        <f t="shared" si="1"/>
        <v>125.0711</v>
      </c>
      <c r="X38" s="11">
        <f t="shared" si="2"/>
        <v>1318.7041979999999</v>
      </c>
      <c r="Y38" s="26">
        <v>0.4</v>
      </c>
      <c r="Z38" s="9">
        <f t="shared" si="3"/>
        <v>21.416</v>
      </c>
      <c r="AA38" s="9">
        <f t="shared" si="16"/>
        <v>16.061999999999998</v>
      </c>
      <c r="AB38" s="9">
        <f t="shared" si="17"/>
        <v>8.2713945999999989</v>
      </c>
      <c r="AC38" s="9">
        <f t="shared" si="18"/>
        <v>4.0513717999999992</v>
      </c>
      <c r="AD38" s="9">
        <f t="shared" si="19"/>
        <v>15.291023999999997</v>
      </c>
      <c r="AE38" s="11">
        <f t="shared" si="20"/>
        <v>65.091790399999994</v>
      </c>
      <c r="AF38" s="9">
        <f t="shared" si="21"/>
        <v>1383.7959883999999</v>
      </c>
      <c r="AG38" s="73">
        <f t="shared" si="15"/>
        <v>14.795085442643332</v>
      </c>
      <c r="AH38" s="56"/>
      <c r="AI38" s="13"/>
    </row>
    <row r="39" spans="1:35" x14ac:dyDescent="0.3">
      <c r="A39" s="19" t="s">
        <v>113</v>
      </c>
      <c r="B39" s="21" t="s">
        <v>167</v>
      </c>
      <c r="C39" s="15" t="s">
        <v>9</v>
      </c>
      <c r="D39" t="s">
        <v>7</v>
      </c>
      <c r="E39" t="s">
        <v>8</v>
      </c>
      <c r="F39" t="s">
        <v>15</v>
      </c>
      <c r="G39" s="38">
        <v>1031</v>
      </c>
      <c r="H39" s="51">
        <v>1107.51</v>
      </c>
      <c r="J39" t="str">
        <f t="shared" si="22"/>
        <v>LF-LED-70W-ODA-BK-MW</v>
      </c>
      <c r="K39" t="str">
        <f t="shared" si="23"/>
        <v xml:space="preserve">MW-LIGHT LED 70W OPEN DELUXE ACORN BLACK TYPE III 4000K </v>
      </c>
      <c r="L39">
        <v>6500</v>
      </c>
      <c r="M39">
        <v>70</v>
      </c>
      <c r="N39" s="41">
        <f t="shared" si="9"/>
        <v>24.266666666666669</v>
      </c>
      <c r="O39" s="12">
        <f t="shared" si="10"/>
        <v>14.429279690143334</v>
      </c>
      <c r="P39">
        <v>4.24</v>
      </c>
      <c r="R39">
        <f t="shared" si="11"/>
        <v>1107.51</v>
      </c>
      <c r="S39" s="9">
        <f t="shared" si="12"/>
        <v>1107.51</v>
      </c>
      <c r="T39" s="9">
        <v>53.54</v>
      </c>
      <c r="U39" s="25">
        <v>0.3</v>
      </c>
      <c r="V39" s="10">
        <f t="shared" si="0"/>
        <v>55.153998000000001</v>
      </c>
      <c r="W39" s="10">
        <f t="shared" si="1"/>
        <v>121.8261</v>
      </c>
      <c r="X39" s="11">
        <f t="shared" ref="X39:X70" si="24">S39+V39+W39</f>
        <v>1284.490098</v>
      </c>
      <c r="Y39" s="26">
        <v>0.4</v>
      </c>
      <c r="Z39" s="9">
        <f t="shared" si="3"/>
        <v>21.416</v>
      </c>
      <c r="AA39" s="9">
        <f t="shared" si="16"/>
        <v>16.061999999999998</v>
      </c>
      <c r="AB39" s="9">
        <f t="shared" si="17"/>
        <v>8.2713945999999989</v>
      </c>
      <c r="AC39" s="9">
        <f t="shared" si="18"/>
        <v>4.0513717999999992</v>
      </c>
      <c r="AD39" s="9">
        <f t="shared" si="19"/>
        <v>15.291023999999997</v>
      </c>
      <c r="AE39" s="11">
        <f t="shared" si="20"/>
        <v>65.091790399999994</v>
      </c>
      <c r="AF39" s="9">
        <f t="shared" si="21"/>
        <v>1349.5818884</v>
      </c>
      <c r="AG39" s="73">
        <f t="shared" si="15"/>
        <v>14.429279690143334</v>
      </c>
      <c r="AH39" s="56"/>
      <c r="AI39" s="13"/>
    </row>
    <row r="40" spans="1:35" x14ac:dyDescent="0.3">
      <c r="A40" s="19" t="s">
        <v>162</v>
      </c>
      <c r="B40" s="21" t="s">
        <v>168</v>
      </c>
      <c r="C40" s="15" t="s">
        <v>9</v>
      </c>
      <c r="D40" t="s">
        <v>7</v>
      </c>
      <c r="E40" t="s">
        <v>8</v>
      </c>
      <c r="F40" t="s">
        <v>15</v>
      </c>
      <c r="G40" s="38">
        <v>948</v>
      </c>
      <c r="H40" s="51">
        <v>1019.01</v>
      </c>
      <c r="J40" t="str">
        <f t="shared" si="22"/>
        <v>LF-LED-50W-AC-BK-MW</v>
      </c>
      <c r="K40" t="str">
        <f t="shared" si="23"/>
        <v xml:space="preserve">MW-LIGHT LED 50W ACORN BLACK TYPE III 4000K </v>
      </c>
      <c r="L40">
        <v>5147</v>
      </c>
      <c r="M40">
        <v>50</v>
      </c>
      <c r="N40" s="41">
        <f t="shared" si="9"/>
        <v>17.333333333333336</v>
      </c>
      <c r="O40" s="12">
        <f t="shared" si="10"/>
        <v>13.331862432643334</v>
      </c>
      <c r="P40">
        <v>4.24</v>
      </c>
      <c r="R40">
        <f t="shared" si="11"/>
        <v>1019.01</v>
      </c>
      <c r="S40" s="9">
        <f t="shared" si="12"/>
        <v>1019.01</v>
      </c>
      <c r="T40" s="9">
        <v>53.54</v>
      </c>
      <c r="U40" s="25">
        <v>0.3</v>
      </c>
      <c r="V40" s="10">
        <f t="shared" si="0"/>
        <v>50.746698000000002</v>
      </c>
      <c r="W40" s="10">
        <f t="shared" si="1"/>
        <v>112.0911</v>
      </c>
      <c r="X40" s="11">
        <f t="shared" si="24"/>
        <v>1181.847798</v>
      </c>
      <c r="Y40" s="26">
        <v>0.4</v>
      </c>
      <c r="Z40" s="9">
        <f t="shared" si="3"/>
        <v>21.416</v>
      </c>
      <c r="AA40" s="9">
        <f t="shared" si="16"/>
        <v>16.061999999999998</v>
      </c>
      <c r="AB40" s="9">
        <f t="shared" si="17"/>
        <v>8.2713945999999989</v>
      </c>
      <c r="AC40" s="9">
        <f t="shared" si="18"/>
        <v>4.0513717999999992</v>
      </c>
      <c r="AD40" s="9">
        <f t="shared" si="19"/>
        <v>15.291023999999997</v>
      </c>
      <c r="AE40" s="11">
        <f t="shared" si="20"/>
        <v>65.091790399999994</v>
      </c>
      <c r="AF40" s="9">
        <f t="shared" si="21"/>
        <v>1246.9395884</v>
      </c>
      <c r="AG40" s="73">
        <f t="shared" si="15"/>
        <v>13.331862432643334</v>
      </c>
      <c r="AH40" s="56"/>
      <c r="AI40" s="13"/>
    </row>
    <row r="41" spans="1:35" x14ac:dyDescent="0.3">
      <c r="A41" s="22" t="s">
        <v>123</v>
      </c>
      <c r="B41" s="23" t="s">
        <v>91</v>
      </c>
      <c r="C41" s="15" t="s">
        <v>9</v>
      </c>
      <c r="D41" t="s">
        <v>7</v>
      </c>
      <c r="E41" t="s">
        <v>8</v>
      </c>
      <c r="F41" t="s">
        <v>17</v>
      </c>
      <c r="G41" s="38">
        <v>891</v>
      </c>
      <c r="H41" s="51">
        <v>957.65</v>
      </c>
      <c r="J41" t="str">
        <f t="shared" si="22"/>
        <v>LF-LED-50W-MB-BK-MW</v>
      </c>
      <c r="K41" t="str">
        <f t="shared" si="23"/>
        <v>MW-LIGHT LED 50W MINI BELL LED BLACK TYPE III 4000K  MIDWEST</v>
      </c>
      <c r="L41">
        <v>4500</v>
      </c>
      <c r="M41">
        <v>50</v>
      </c>
      <c r="N41" s="41">
        <f t="shared" si="9"/>
        <v>17.333333333333336</v>
      </c>
      <c r="O41" s="12">
        <f t="shared" si="10"/>
        <v>12.570986467443333</v>
      </c>
      <c r="P41">
        <v>4.24</v>
      </c>
      <c r="R41">
        <f t="shared" si="11"/>
        <v>957.65</v>
      </c>
      <c r="S41" s="9">
        <f t="shared" si="12"/>
        <v>957.65</v>
      </c>
      <c r="T41" s="9">
        <v>53.54</v>
      </c>
      <c r="U41" s="25">
        <v>0.3</v>
      </c>
      <c r="V41" s="10">
        <f t="shared" si="0"/>
        <v>47.69097</v>
      </c>
      <c r="W41" s="10">
        <f t="shared" si="1"/>
        <v>105.3415</v>
      </c>
      <c r="X41" s="11">
        <f t="shared" si="24"/>
        <v>1110.68247</v>
      </c>
      <c r="Y41" s="26">
        <v>0.4</v>
      </c>
      <c r="Z41" s="9">
        <f t="shared" si="3"/>
        <v>21.416</v>
      </c>
      <c r="AA41" s="9">
        <f t="shared" si="16"/>
        <v>16.061999999999998</v>
      </c>
      <c r="AB41" s="9">
        <f t="shared" si="17"/>
        <v>8.2713945999999989</v>
      </c>
      <c r="AC41" s="9">
        <f t="shared" si="18"/>
        <v>4.0513717999999992</v>
      </c>
      <c r="AD41" s="9">
        <f t="shared" si="19"/>
        <v>15.291023999999997</v>
      </c>
      <c r="AE41" s="11">
        <f t="shared" si="20"/>
        <v>65.091790399999994</v>
      </c>
      <c r="AF41" s="9">
        <f t="shared" si="21"/>
        <v>1175.7742604</v>
      </c>
      <c r="AG41" s="73">
        <f t="shared" si="15"/>
        <v>12.570986467443333</v>
      </c>
      <c r="AH41" s="56"/>
      <c r="AI41" s="13"/>
    </row>
    <row r="42" spans="1:35" x14ac:dyDescent="0.3">
      <c r="A42" s="19" t="s">
        <v>163</v>
      </c>
      <c r="B42" s="21" t="s">
        <v>169</v>
      </c>
      <c r="C42" s="15" t="s">
        <v>9</v>
      </c>
      <c r="D42" t="s">
        <v>7</v>
      </c>
      <c r="E42" t="s">
        <v>8</v>
      </c>
      <c r="F42" t="s">
        <v>15</v>
      </c>
      <c r="G42" s="38">
        <v>1150</v>
      </c>
      <c r="H42" s="51">
        <v>1234.95</v>
      </c>
      <c r="J42" t="str">
        <f t="shared" si="22"/>
        <v>LF-LED-70W-BE-BK-MW</v>
      </c>
      <c r="K42" t="str">
        <f t="shared" si="23"/>
        <v xml:space="preserve">MW-LIGHT LED 70W 5508 LUMENS SANIBELL BLACK TYPE III 4000K </v>
      </c>
      <c r="L42">
        <v>5508</v>
      </c>
      <c r="M42">
        <v>70</v>
      </c>
      <c r="N42" s="41">
        <f t="shared" si="9"/>
        <v>24.266666666666669</v>
      </c>
      <c r="O42" s="12">
        <f t="shared" si="10"/>
        <v>16.009560540943333</v>
      </c>
      <c r="P42">
        <v>4.24</v>
      </c>
      <c r="R42">
        <f t="shared" si="11"/>
        <v>1234.95</v>
      </c>
      <c r="S42" s="9">
        <f t="shared" si="12"/>
        <v>1234.95</v>
      </c>
      <c r="T42" s="9">
        <v>53.54</v>
      </c>
      <c r="U42" s="25">
        <v>0.3</v>
      </c>
      <c r="V42" s="10">
        <f t="shared" si="0"/>
        <v>61.500510000000006</v>
      </c>
      <c r="W42" s="10">
        <f t="shared" si="1"/>
        <v>135.84450000000001</v>
      </c>
      <c r="X42" s="11">
        <f t="shared" si="24"/>
        <v>1432.29501</v>
      </c>
      <c r="Y42" s="26">
        <v>0.4</v>
      </c>
      <c r="Z42" s="9">
        <f t="shared" si="3"/>
        <v>21.416</v>
      </c>
      <c r="AA42" s="9">
        <f t="shared" si="16"/>
        <v>16.061999999999998</v>
      </c>
      <c r="AB42" s="9">
        <f t="shared" si="17"/>
        <v>8.2713945999999989</v>
      </c>
      <c r="AC42" s="9">
        <f t="shared" si="18"/>
        <v>4.0513717999999992</v>
      </c>
      <c r="AD42" s="9">
        <f t="shared" si="19"/>
        <v>15.291023999999997</v>
      </c>
      <c r="AE42" s="11">
        <f t="shared" si="20"/>
        <v>65.091790399999994</v>
      </c>
      <c r="AF42" s="9">
        <f t="shared" si="21"/>
        <v>1497.3868004000001</v>
      </c>
      <c r="AG42" s="73">
        <f t="shared" si="15"/>
        <v>16.009560540943333</v>
      </c>
      <c r="AH42" s="56"/>
      <c r="AI42" s="13"/>
    </row>
    <row r="43" spans="1:35" x14ac:dyDescent="0.3">
      <c r="A43" s="24" t="s">
        <v>124</v>
      </c>
      <c r="B43" s="23" t="s">
        <v>92</v>
      </c>
      <c r="C43" s="15" t="s">
        <v>9</v>
      </c>
      <c r="D43" t="s">
        <v>7</v>
      </c>
      <c r="E43" t="s">
        <v>8</v>
      </c>
      <c r="F43" t="s">
        <v>17</v>
      </c>
      <c r="G43" s="38">
        <v>686</v>
      </c>
      <c r="H43" s="51">
        <v>722.73</v>
      </c>
      <c r="J43" t="str">
        <f t="shared" si="22"/>
        <v>LF-LED-50W-TR-BK-MW</v>
      </c>
      <c r="K43" t="str">
        <f t="shared" si="23"/>
        <v xml:space="preserve">MW-LIGHT LED 50W TRADITIONAL BLACK  TYPE III 4000K  </v>
      </c>
      <c r="L43">
        <v>3303</v>
      </c>
      <c r="M43">
        <v>50</v>
      </c>
      <c r="N43" s="41">
        <f t="shared" si="9"/>
        <v>17.333333333333336</v>
      </c>
      <c r="O43" s="12">
        <f t="shared" si="10"/>
        <v>9.6579326580433342</v>
      </c>
      <c r="P43">
        <v>4.24</v>
      </c>
      <c r="R43">
        <f t="shared" si="11"/>
        <v>722.73</v>
      </c>
      <c r="S43" s="9">
        <f t="shared" si="12"/>
        <v>722.73</v>
      </c>
      <c r="T43" s="9">
        <v>53.54</v>
      </c>
      <c r="U43" s="25">
        <v>0.3</v>
      </c>
      <c r="V43" s="10">
        <f t="shared" si="0"/>
        <v>35.991954000000007</v>
      </c>
      <c r="W43" s="10">
        <f t="shared" si="1"/>
        <v>79.500299999999996</v>
      </c>
      <c r="X43" s="11">
        <f t="shared" si="24"/>
        <v>838.22225400000002</v>
      </c>
      <c r="Y43" s="26">
        <v>0.4</v>
      </c>
      <c r="Z43" s="9">
        <f t="shared" si="3"/>
        <v>21.416</v>
      </c>
      <c r="AA43" s="9">
        <f t="shared" si="16"/>
        <v>16.061999999999998</v>
      </c>
      <c r="AB43" s="9">
        <f t="shared" si="17"/>
        <v>8.2713945999999989</v>
      </c>
      <c r="AC43" s="9">
        <f t="shared" si="18"/>
        <v>4.0513717999999992</v>
      </c>
      <c r="AD43" s="9">
        <f t="shared" si="19"/>
        <v>15.291023999999997</v>
      </c>
      <c r="AE43" s="11">
        <f t="shared" si="20"/>
        <v>65.091790399999994</v>
      </c>
      <c r="AF43" s="9">
        <f t="shared" si="21"/>
        <v>903.31404440000006</v>
      </c>
      <c r="AG43" s="73">
        <f t="shared" si="15"/>
        <v>9.6579326580433342</v>
      </c>
      <c r="AH43" s="56"/>
      <c r="AI43" s="13"/>
    </row>
    <row r="44" spans="1:35" x14ac:dyDescent="0.3">
      <c r="A44" s="22" t="s">
        <v>125</v>
      </c>
      <c r="B44" s="23" t="s">
        <v>93</v>
      </c>
      <c r="C44" s="15" t="s">
        <v>9</v>
      </c>
      <c r="D44" t="s">
        <v>7</v>
      </c>
      <c r="E44" t="s">
        <v>8</v>
      </c>
      <c r="F44" t="s">
        <v>17</v>
      </c>
      <c r="G44" s="38">
        <v>686</v>
      </c>
      <c r="H44" s="51">
        <v>722.73</v>
      </c>
      <c r="J44" t="str">
        <f t="shared" si="22"/>
        <v>LF-LED-50W-OT-BK-MW</v>
      </c>
      <c r="K44" t="str">
        <f t="shared" si="23"/>
        <v xml:space="preserve">MW-LIGHT LED 50W OPEN TRADITIONAL BLACK  TYPE III 4000K   </v>
      </c>
      <c r="L44">
        <v>3230</v>
      </c>
      <c r="M44">
        <v>50</v>
      </c>
      <c r="N44" s="41">
        <f t="shared" si="9"/>
        <v>17.333333333333336</v>
      </c>
      <c r="O44" s="12">
        <f t="shared" si="10"/>
        <v>9.6579326580433342</v>
      </c>
      <c r="P44">
        <v>4.24</v>
      </c>
      <c r="R44">
        <f t="shared" si="11"/>
        <v>722.73</v>
      </c>
      <c r="S44" s="9">
        <f t="shared" si="12"/>
        <v>722.73</v>
      </c>
      <c r="T44" s="9">
        <v>53.54</v>
      </c>
      <c r="U44" s="25">
        <v>0.3</v>
      </c>
      <c r="V44" s="10">
        <f t="shared" si="0"/>
        <v>35.991954000000007</v>
      </c>
      <c r="W44" s="10">
        <f t="shared" si="1"/>
        <v>79.500299999999996</v>
      </c>
      <c r="X44" s="11">
        <f t="shared" si="24"/>
        <v>838.22225400000002</v>
      </c>
      <c r="Y44" s="26">
        <v>0.4</v>
      </c>
      <c r="Z44" s="9">
        <f t="shared" si="3"/>
        <v>21.416</v>
      </c>
      <c r="AA44" s="9">
        <f t="shared" si="16"/>
        <v>16.061999999999998</v>
      </c>
      <c r="AB44" s="9">
        <f t="shared" si="17"/>
        <v>8.2713945999999989</v>
      </c>
      <c r="AC44" s="9">
        <f t="shared" si="18"/>
        <v>4.0513717999999992</v>
      </c>
      <c r="AD44" s="9">
        <f t="shared" si="19"/>
        <v>15.291023999999997</v>
      </c>
      <c r="AE44" s="11">
        <f t="shared" si="20"/>
        <v>65.091790399999994</v>
      </c>
      <c r="AF44" s="9">
        <f t="shared" si="21"/>
        <v>903.31404440000006</v>
      </c>
      <c r="AG44" s="73">
        <f t="shared" si="15"/>
        <v>9.6579326580433342</v>
      </c>
      <c r="AH44" s="56"/>
      <c r="AI44" s="13"/>
    </row>
    <row r="45" spans="1:35" x14ac:dyDescent="0.3">
      <c r="A45" s="22" t="s">
        <v>126</v>
      </c>
      <c r="B45" s="23" t="s">
        <v>94</v>
      </c>
      <c r="C45" s="15" t="s">
        <v>9</v>
      </c>
      <c r="D45" t="s">
        <v>7</v>
      </c>
      <c r="E45" t="s">
        <v>8</v>
      </c>
      <c r="F45" t="s">
        <v>17</v>
      </c>
      <c r="G45" s="38">
        <v>922</v>
      </c>
      <c r="H45" s="51">
        <v>991.28</v>
      </c>
      <c r="J45" t="str">
        <f t="shared" si="22"/>
        <v>LF-LED-50W-EN-BK-MW</v>
      </c>
      <c r="K45" t="str">
        <f t="shared" si="23"/>
        <v xml:space="preserve">MW-LIGHT LED 50W ENTERPRISE BLACK TYPE III 4000K  </v>
      </c>
      <c r="L45">
        <v>3880</v>
      </c>
      <c r="M45">
        <v>50</v>
      </c>
      <c r="N45" s="41">
        <f t="shared" si="9"/>
        <v>17.333333333333336</v>
      </c>
      <c r="O45" s="12">
        <f t="shared" si="10"/>
        <v>12.988005025293333</v>
      </c>
      <c r="P45">
        <v>4.24</v>
      </c>
      <c r="R45">
        <f t="shared" si="11"/>
        <v>991.28</v>
      </c>
      <c r="S45" s="9">
        <f t="shared" si="12"/>
        <v>991.28</v>
      </c>
      <c r="T45" s="9">
        <v>53.54</v>
      </c>
      <c r="U45" s="25">
        <v>0.3</v>
      </c>
      <c r="V45" s="10">
        <f t="shared" si="0"/>
        <v>49.365743999999999</v>
      </c>
      <c r="W45" s="10">
        <f t="shared" si="1"/>
        <v>109.0408</v>
      </c>
      <c r="X45" s="11">
        <f t="shared" si="24"/>
        <v>1149.6865439999999</v>
      </c>
      <c r="Y45" s="26">
        <v>0.4</v>
      </c>
      <c r="Z45" s="9">
        <f t="shared" si="3"/>
        <v>21.416</v>
      </c>
      <c r="AA45" s="9">
        <f t="shared" si="16"/>
        <v>16.061999999999998</v>
      </c>
      <c r="AB45" s="9">
        <f t="shared" si="17"/>
        <v>8.2713945999999989</v>
      </c>
      <c r="AC45" s="9">
        <f t="shared" si="18"/>
        <v>4.0513717999999992</v>
      </c>
      <c r="AD45" s="9">
        <f t="shared" si="19"/>
        <v>15.291023999999997</v>
      </c>
      <c r="AE45" s="11">
        <f t="shared" si="20"/>
        <v>65.091790399999994</v>
      </c>
      <c r="AF45" s="9">
        <f t="shared" si="21"/>
        <v>1214.7783343999999</v>
      </c>
      <c r="AG45" s="73">
        <f t="shared" si="15"/>
        <v>12.988005025293333</v>
      </c>
      <c r="AH45" s="56"/>
      <c r="AI45" s="13"/>
    </row>
    <row r="46" spans="1:35" x14ac:dyDescent="0.3">
      <c r="A46" s="22" t="s">
        <v>114</v>
      </c>
      <c r="B46" s="23" t="s">
        <v>95</v>
      </c>
      <c r="C46" s="15" t="s">
        <v>9</v>
      </c>
      <c r="D46" t="s">
        <v>7</v>
      </c>
      <c r="E46" t="s">
        <v>8</v>
      </c>
      <c r="F46" t="s">
        <v>17</v>
      </c>
      <c r="G46" s="38">
        <v>1403</v>
      </c>
      <c r="H46" s="51">
        <v>1506.35</v>
      </c>
      <c r="J46" t="str">
        <f t="shared" si="22"/>
        <v>LF-LED-150W-TD-BK-MW</v>
      </c>
      <c r="K46" t="str">
        <f t="shared" si="23"/>
        <v xml:space="preserve">MW-LIGHT LED 150W LARGE TEARDROP BLACK TYPE III 4000K  </v>
      </c>
      <c r="L46">
        <v>12500</v>
      </c>
      <c r="M46">
        <v>150</v>
      </c>
      <c r="N46" s="41">
        <f t="shared" si="9"/>
        <v>52</v>
      </c>
      <c r="O46" s="12">
        <f t="shared" si="10"/>
        <v>19.374973463943331</v>
      </c>
      <c r="P46">
        <v>4.24</v>
      </c>
      <c r="R46">
        <f t="shared" si="11"/>
        <v>1506.35</v>
      </c>
      <c r="S46" s="9">
        <f t="shared" si="12"/>
        <v>1506.35</v>
      </c>
      <c r="T46" s="9">
        <v>53.54</v>
      </c>
      <c r="U46" s="25">
        <v>0.3</v>
      </c>
      <c r="V46" s="10">
        <f t="shared" si="0"/>
        <v>75.016230000000007</v>
      </c>
      <c r="W46" s="10">
        <f t="shared" si="1"/>
        <v>165.6985</v>
      </c>
      <c r="X46" s="11">
        <f t="shared" si="24"/>
        <v>1747.0647299999998</v>
      </c>
      <c r="Y46" s="26">
        <v>0.4</v>
      </c>
      <c r="Z46" s="9">
        <f t="shared" si="3"/>
        <v>21.416</v>
      </c>
      <c r="AA46" s="9">
        <f t="shared" si="16"/>
        <v>16.061999999999998</v>
      </c>
      <c r="AB46" s="9">
        <f t="shared" si="17"/>
        <v>8.2713945999999989</v>
      </c>
      <c r="AC46" s="9">
        <f t="shared" si="18"/>
        <v>4.0513717999999992</v>
      </c>
      <c r="AD46" s="9">
        <f t="shared" si="19"/>
        <v>15.291023999999997</v>
      </c>
      <c r="AE46" s="11">
        <f t="shared" si="20"/>
        <v>65.091790399999994</v>
      </c>
      <c r="AF46" s="9">
        <f t="shared" si="21"/>
        <v>1812.1565203999999</v>
      </c>
      <c r="AG46" s="73">
        <f t="shared" si="15"/>
        <v>19.374973463943331</v>
      </c>
      <c r="AH46" s="56"/>
      <c r="AI46" s="13"/>
    </row>
    <row r="47" spans="1:35" x14ac:dyDescent="0.3">
      <c r="A47" s="22" t="s">
        <v>115</v>
      </c>
      <c r="B47" s="23" t="s">
        <v>96</v>
      </c>
      <c r="C47" s="15" t="s">
        <v>9</v>
      </c>
      <c r="D47" t="s">
        <v>7</v>
      </c>
      <c r="E47" t="s">
        <v>8</v>
      </c>
      <c r="F47" t="s">
        <v>17</v>
      </c>
      <c r="G47" s="38">
        <v>1128</v>
      </c>
      <c r="H47" s="51">
        <v>1211.3499999999999</v>
      </c>
      <c r="J47" t="str">
        <f t="shared" si="22"/>
        <v>LF-LED-50W-TDP-BK-MW</v>
      </c>
      <c r="K47" t="str">
        <f t="shared" si="23"/>
        <v xml:space="preserve">MW-LIGHT LED 50W TEARDROP PEDESTRIAN BLACK TYPE III 4000K  </v>
      </c>
      <c r="L47">
        <v>4500</v>
      </c>
      <c r="M47">
        <v>50</v>
      </c>
      <c r="N47" s="41">
        <f t="shared" si="9"/>
        <v>17.333333333333336</v>
      </c>
      <c r="O47" s="12">
        <f t="shared" si="10"/>
        <v>15.71691593894333</v>
      </c>
      <c r="P47">
        <v>4.24</v>
      </c>
      <c r="R47">
        <f t="shared" si="11"/>
        <v>1211.3499999999999</v>
      </c>
      <c r="S47" s="9">
        <f t="shared" si="12"/>
        <v>1211.3499999999999</v>
      </c>
      <c r="T47" s="9">
        <v>53.54</v>
      </c>
      <c r="U47" s="25">
        <v>0.3</v>
      </c>
      <c r="V47" s="10">
        <f t="shared" si="0"/>
        <v>60.325229999999998</v>
      </c>
      <c r="W47" s="10">
        <f t="shared" si="1"/>
        <v>133.24849999999998</v>
      </c>
      <c r="X47" s="11">
        <f t="shared" si="24"/>
        <v>1404.9237299999998</v>
      </c>
      <c r="Y47" s="26">
        <v>0.4</v>
      </c>
      <c r="Z47" s="9">
        <f t="shared" si="3"/>
        <v>21.416</v>
      </c>
      <c r="AA47" s="9">
        <f t="shared" si="16"/>
        <v>16.061999999999998</v>
      </c>
      <c r="AB47" s="9">
        <f t="shared" si="17"/>
        <v>8.2713945999999989</v>
      </c>
      <c r="AC47" s="9">
        <f t="shared" si="18"/>
        <v>4.0513717999999992</v>
      </c>
      <c r="AD47" s="9">
        <f t="shared" si="19"/>
        <v>15.291023999999997</v>
      </c>
      <c r="AE47" s="11">
        <f t="shared" si="20"/>
        <v>65.091790399999994</v>
      </c>
      <c r="AF47" s="9">
        <f t="shared" si="21"/>
        <v>1470.0155203999998</v>
      </c>
      <c r="AG47" s="73">
        <f t="shared" si="15"/>
        <v>15.71691593894333</v>
      </c>
      <c r="AH47" s="56"/>
      <c r="AI47" s="13"/>
    </row>
    <row r="48" spans="1:35" ht="15" thickBot="1" x14ac:dyDescent="0.35">
      <c r="A48" s="22" t="s">
        <v>127</v>
      </c>
      <c r="B48" s="23" t="s">
        <v>97</v>
      </c>
      <c r="C48" s="15" t="s">
        <v>9</v>
      </c>
      <c r="D48" t="s">
        <v>7</v>
      </c>
      <c r="E48" t="s">
        <v>8</v>
      </c>
      <c r="F48" t="s">
        <v>17</v>
      </c>
      <c r="G48" s="38">
        <v>1400</v>
      </c>
      <c r="H48" s="51">
        <v>1026.0899999999999</v>
      </c>
      <c r="J48" t="str">
        <f t="shared" si="22"/>
        <v>LF-LED-220W-SB-BK-MW</v>
      </c>
      <c r="K48" t="str">
        <f t="shared" si="23"/>
        <v xml:space="preserve">MW-LIGHT LED 220W SHOEBOX BLACK TYPE IV 4000K  </v>
      </c>
      <c r="L48">
        <v>18500</v>
      </c>
      <c r="M48">
        <v>220</v>
      </c>
      <c r="N48" s="41">
        <f t="shared" si="9"/>
        <v>76.266666666666666</v>
      </c>
      <c r="O48" s="12">
        <f t="shared" si="10"/>
        <v>13.419655813243331</v>
      </c>
      <c r="P48">
        <v>5.17</v>
      </c>
      <c r="R48">
        <f t="shared" si="11"/>
        <v>1026.0899999999999</v>
      </c>
      <c r="S48" s="9">
        <f t="shared" si="12"/>
        <v>1026.0899999999999</v>
      </c>
      <c r="T48" s="9">
        <v>53.54</v>
      </c>
      <c r="U48" s="25">
        <v>0.3</v>
      </c>
      <c r="V48" s="10">
        <f t="shared" si="0"/>
        <v>51.099282000000002</v>
      </c>
      <c r="W48" s="10">
        <f t="shared" si="1"/>
        <v>112.86989999999999</v>
      </c>
      <c r="X48" s="11">
        <f t="shared" si="24"/>
        <v>1190.0591819999997</v>
      </c>
      <c r="Y48" s="26">
        <v>0.4</v>
      </c>
      <c r="Z48" s="9">
        <f t="shared" si="3"/>
        <v>21.416</v>
      </c>
      <c r="AA48" s="9">
        <f t="shared" si="16"/>
        <v>16.061999999999998</v>
      </c>
      <c r="AB48" s="9">
        <f t="shared" si="17"/>
        <v>8.2713945999999989</v>
      </c>
      <c r="AC48" s="9">
        <f t="shared" si="18"/>
        <v>4.0513717999999992</v>
      </c>
      <c r="AD48" s="9">
        <f t="shared" si="19"/>
        <v>15.291023999999997</v>
      </c>
      <c r="AE48" s="11">
        <f t="shared" si="20"/>
        <v>65.091790399999994</v>
      </c>
      <c r="AF48" s="9">
        <f t="shared" si="21"/>
        <v>1255.1509723999998</v>
      </c>
      <c r="AG48" s="73">
        <f t="shared" si="15"/>
        <v>13.419655813243331</v>
      </c>
      <c r="AH48" s="56"/>
      <c r="AI48" s="13"/>
    </row>
    <row r="49" spans="1:35" ht="15" thickBot="1" x14ac:dyDescent="0.35">
      <c r="A49" s="42" t="s">
        <v>179</v>
      </c>
      <c r="B49" s="42" t="s">
        <v>174</v>
      </c>
      <c r="C49" s="15" t="s">
        <v>9</v>
      </c>
      <c r="D49" t="s">
        <v>7</v>
      </c>
      <c r="E49" t="s">
        <v>8</v>
      </c>
      <c r="F49" t="s">
        <v>17</v>
      </c>
      <c r="G49" s="38">
        <v>276.79000000000002</v>
      </c>
      <c r="H49" s="51">
        <v>1234.95</v>
      </c>
      <c r="J49" s="42" t="s">
        <v>179</v>
      </c>
      <c r="K49" s="42" t="s">
        <v>174</v>
      </c>
      <c r="L49" s="43">
        <v>39000</v>
      </c>
      <c r="M49" s="44">
        <v>150</v>
      </c>
      <c r="N49" s="41">
        <f t="shared" si="9"/>
        <v>52</v>
      </c>
      <c r="O49" s="12">
        <f t="shared" si="10"/>
        <v>16.009560540943333</v>
      </c>
      <c r="P49">
        <v>4.24</v>
      </c>
      <c r="R49">
        <f t="shared" si="11"/>
        <v>1234.95</v>
      </c>
      <c r="S49" s="9">
        <f t="shared" si="12"/>
        <v>1234.95</v>
      </c>
      <c r="T49" s="9">
        <v>53.54</v>
      </c>
      <c r="U49" s="25">
        <v>0.3</v>
      </c>
      <c r="V49" s="10">
        <f t="shared" si="0"/>
        <v>61.500510000000006</v>
      </c>
      <c r="W49" s="10">
        <f t="shared" si="1"/>
        <v>135.84450000000001</v>
      </c>
      <c r="X49" s="11">
        <f t="shared" si="24"/>
        <v>1432.29501</v>
      </c>
      <c r="Y49" s="26">
        <v>0.4</v>
      </c>
      <c r="Z49" s="9">
        <f t="shared" si="3"/>
        <v>21.416</v>
      </c>
      <c r="AA49" s="9">
        <f t="shared" si="16"/>
        <v>16.061999999999998</v>
      </c>
      <c r="AB49" s="9">
        <f t="shared" ref="AB49:AB52" si="25">+(Z49+AA49)*$AB$4</f>
        <v>8.2713945999999989</v>
      </c>
      <c r="AC49" s="9">
        <f t="shared" ref="AC49:AC52" si="26">+(Z49+AA49)*$AC$4</f>
        <v>4.0513717999999992</v>
      </c>
      <c r="AD49" s="9">
        <f t="shared" ref="AD49:AD52" si="27">+(Z49+AA49)*$AD$4</f>
        <v>15.291023999999997</v>
      </c>
      <c r="AE49" s="11">
        <f t="shared" ref="AE49:AE52" si="28">SUM(Z49:AD49)</f>
        <v>65.091790399999994</v>
      </c>
      <c r="AF49" s="9">
        <f t="shared" ref="AF49:AF52" si="29">+X49+AE49</f>
        <v>1497.3868004000001</v>
      </c>
      <c r="AG49" s="73">
        <f t="shared" si="15"/>
        <v>16.009560540943333</v>
      </c>
      <c r="AH49" s="56"/>
      <c r="AI49" s="13"/>
    </row>
    <row r="50" spans="1:35" ht="15" thickBot="1" x14ac:dyDescent="0.35">
      <c r="A50" s="42" t="s">
        <v>180</v>
      </c>
      <c r="B50" s="45" t="s">
        <v>175</v>
      </c>
      <c r="C50" s="15" t="s">
        <v>9</v>
      </c>
      <c r="D50" t="s">
        <v>7</v>
      </c>
      <c r="E50" t="s">
        <v>8</v>
      </c>
      <c r="F50" t="s">
        <v>17</v>
      </c>
      <c r="G50" s="38">
        <v>1234.95</v>
      </c>
      <c r="H50" s="51">
        <v>1558.27</v>
      </c>
      <c r="J50" s="42" t="s">
        <v>180</v>
      </c>
      <c r="K50" s="45" t="s">
        <v>175</v>
      </c>
      <c r="L50" s="46">
        <v>39078</v>
      </c>
      <c r="M50" s="47">
        <v>420</v>
      </c>
      <c r="N50" s="41">
        <f t="shared" si="9"/>
        <v>145.6</v>
      </c>
      <c r="O50" s="12">
        <f t="shared" si="10"/>
        <v>20.018791588343333</v>
      </c>
      <c r="P50">
        <v>5.17</v>
      </c>
      <c r="R50">
        <f t="shared" si="11"/>
        <v>1558.27</v>
      </c>
      <c r="S50" s="9">
        <f t="shared" si="12"/>
        <v>1558.27</v>
      </c>
      <c r="T50" s="9">
        <v>53.54</v>
      </c>
      <c r="U50" s="25">
        <v>0.3</v>
      </c>
      <c r="V50" s="10">
        <f t="shared" si="0"/>
        <v>77.601846000000009</v>
      </c>
      <c r="W50" s="10">
        <f t="shared" si="1"/>
        <v>171.40969999999999</v>
      </c>
      <c r="X50" s="11">
        <f t="shared" si="24"/>
        <v>1807.2815459999999</v>
      </c>
      <c r="Y50" s="26">
        <v>0.4</v>
      </c>
      <c r="Z50" s="9">
        <f t="shared" si="3"/>
        <v>21.416</v>
      </c>
      <c r="AA50" s="9">
        <f t="shared" si="16"/>
        <v>16.061999999999998</v>
      </c>
      <c r="AB50" s="9">
        <f t="shared" si="25"/>
        <v>8.2713945999999989</v>
      </c>
      <c r="AC50" s="9">
        <f t="shared" si="26"/>
        <v>4.0513717999999992</v>
      </c>
      <c r="AD50" s="9">
        <f t="shared" si="27"/>
        <v>15.291023999999997</v>
      </c>
      <c r="AE50" s="11">
        <f t="shared" si="28"/>
        <v>65.091790399999994</v>
      </c>
      <c r="AF50" s="9">
        <f t="shared" si="29"/>
        <v>1872.3733364</v>
      </c>
      <c r="AG50" s="73">
        <f t="shared" si="15"/>
        <v>20.018791588343333</v>
      </c>
      <c r="AH50" s="56"/>
      <c r="AI50" s="13"/>
    </row>
    <row r="51" spans="1:35" ht="15" thickBot="1" x14ac:dyDescent="0.35">
      <c r="A51" s="42" t="s">
        <v>178</v>
      </c>
      <c r="B51" s="45" t="s">
        <v>176</v>
      </c>
      <c r="C51" s="15" t="s">
        <v>9</v>
      </c>
      <c r="D51" t="s">
        <v>7</v>
      </c>
      <c r="E51" t="s">
        <v>8</v>
      </c>
      <c r="F51" t="s">
        <v>17</v>
      </c>
      <c r="G51" s="38">
        <v>1558.27</v>
      </c>
      <c r="H51" s="51">
        <v>276.79000000000002</v>
      </c>
      <c r="J51" s="42" t="s">
        <v>178</v>
      </c>
      <c r="K51" s="45" t="s">
        <v>176</v>
      </c>
      <c r="L51" s="46">
        <v>5000</v>
      </c>
      <c r="M51" s="47">
        <v>50</v>
      </c>
      <c r="N51" s="41">
        <f t="shared" si="9"/>
        <v>17.333333333333336</v>
      </c>
      <c r="O51" s="12">
        <f t="shared" si="10"/>
        <v>4.1281896997433334</v>
      </c>
      <c r="P51">
        <v>4.24</v>
      </c>
      <c r="R51">
        <f t="shared" si="11"/>
        <v>276.79000000000002</v>
      </c>
      <c r="S51" s="9">
        <f t="shared" si="12"/>
        <v>276.79000000000002</v>
      </c>
      <c r="T51" s="9">
        <v>53.54</v>
      </c>
      <c r="U51" s="25">
        <v>0.3</v>
      </c>
      <c r="V51" s="10">
        <f t="shared" si="0"/>
        <v>13.784142000000003</v>
      </c>
      <c r="W51" s="10">
        <f t="shared" si="1"/>
        <v>30.446900000000003</v>
      </c>
      <c r="X51" s="11">
        <f t="shared" si="24"/>
        <v>321.02104200000008</v>
      </c>
      <c r="Y51" s="26">
        <v>0.4</v>
      </c>
      <c r="Z51" s="9">
        <f t="shared" si="3"/>
        <v>21.416</v>
      </c>
      <c r="AA51" s="9">
        <f t="shared" si="16"/>
        <v>16.061999999999998</v>
      </c>
      <c r="AB51" s="9">
        <f t="shared" si="25"/>
        <v>8.2713945999999989</v>
      </c>
      <c r="AC51" s="9">
        <f t="shared" si="26"/>
        <v>4.0513717999999992</v>
      </c>
      <c r="AD51" s="9">
        <f t="shared" si="27"/>
        <v>15.291023999999997</v>
      </c>
      <c r="AE51" s="11">
        <f t="shared" si="28"/>
        <v>65.091790399999994</v>
      </c>
      <c r="AF51" s="9">
        <f t="shared" si="29"/>
        <v>386.11283240000006</v>
      </c>
      <c r="AG51" s="73">
        <f t="shared" si="15"/>
        <v>4.1281896997433334</v>
      </c>
      <c r="AH51" s="56"/>
      <c r="AI51" s="13"/>
    </row>
    <row r="52" spans="1:35" ht="15" thickBot="1" x14ac:dyDescent="0.35">
      <c r="A52" s="42" t="s">
        <v>181</v>
      </c>
      <c r="B52" s="45" t="s">
        <v>177</v>
      </c>
      <c r="C52" s="15" t="s">
        <v>9</v>
      </c>
      <c r="D52" t="s">
        <v>7</v>
      </c>
      <c r="E52" t="s">
        <v>8</v>
      </c>
      <c r="F52" t="s">
        <v>17</v>
      </c>
      <c r="G52" s="38">
        <v>290.95</v>
      </c>
      <c r="H52" s="51">
        <v>290.95</v>
      </c>
      <c r="J52" s="42" t="s">
        <v>181</v>
      </c>
      <c r="K52" s="45" t="s">
        <v>177</v>
      </c>
      <c r="L52" s="46">
        <v>5000</v>
      </c>
      <c r="M52" s="47">
        <v>50</v>
      </c>
      <c r="N52" s="41">
        <f t="shared" si="9"/>
        <v>17.333333333333336</v>
      </c>
      <c r="O52" s="12">
        <f t="shared" si="10"/>
        <v>4.3037764609433333</v>
      </c>
      <c r="P52">
        <v>4.24</v>
      </c>
      <c r="R52">
        <f t="shared" si="11"/>
        <v>290.95</v>
      </c>
      <c r="S52" s="9">
        <f t="shared" si="12"/>
        <v>290.95</v>
      </c>
      <c r="T52" s="9">
        <v>53.54</v>
      </c>
      <c r="U52" s="25">
        <v>0.3</v>
      </c>
      <c r="V52" s="10">
        <f t="shared" si="0"/>
        <v>14.489310000000001</v>
      </c>
      <c r="W52" s="10">
        <f t="shared" si="1"/>
        <v>32.0045</v>
      </c>
      <c r="X52" s="11">
        <f t="shared" si="24"/>
        <v>337.44380999999998</v>
      </c>
      <c r="Y52" s="26">
        <v>0.4</v>
      </c>
      <c r="Z52" s="9">
        <f t="shared" si="3"/>
        <v>21.416</v>
      </c>
      <c r="AA52" s="9">
        <f t="shared" si="16"/>
        <v>16.061999999999998</v>
      </c>
      <c r="AB52" s="9">
        <f t="shared" si="25"/>
        <v>8.2713945999999989</v>
      </c>
      <c r="AC52" s="9">
        <f t="shared" si="26"/>
        <v>4.0513717999999992</v>
      </c>
      <c r="AD52" s="9">
        <f t="shared" si="27"/>
        <v>15.291023999999997</v>
      </c>
      <c r="AE52" s="11">
        <f t="shared" si="28"/>
        <v>65.091790399999994</v>
      </c>
      <c r="AF52" s="9">
        <f t="shared" si="29"/>
        <v>402.53560039999996</v>
      </c>
      <c r="AG52" s="73">
        <f t="shared" si="15"/>
        <v>4.3037764609433333</v>
      </c>
      <c r="AH52" s="56"/>
      <c r="AI52" s="13"/>
    </row>
    <row r="53" spans="1:35" s="40" customFormat="1" x14ac:dyDescent="0.3">
      <c r="A53" s="40" t="s">
        <v>71</v>
      </c>
      <c r="B53" s="40" t="s">
        <v>71</v>
      </c>
      <c r="C53" s="40" t="s">
        <v>71</v>
      </c>
      <c r="D53" s="40" t="s">
        <v>71</v>
      </c>
      <c r="E53" s="40" t="s">
        <v>71</v>
      </c>
      <c r="F53" s="40" t="s">
        <v>71</v>
      </c>
      <c r="H53" s="40" t="s">
        <v>71</v>
      </c>
      <c r="J53" s="40" t="str">
        <f>$A$53</f>
        <v>POLES</v>
      </c>
      <c r="K53" s="40" t="str">
        <f t="shared" ref="K53:AG53" si="30">$A$53</f>
        <v>POLES</v>
      </c>
      <c r="L53" s="40" t="str">
        <f t="shared" si="30"/>
        <v>POLES</v>
      </c>
      <c r="M53" s="40" t="str">
        <f t="shared" si="30"/>
        <v>POLES</v>
      </c>
      <c r="N53" s="40" t="str">
        <f t="shared" si="30"/>
        <v>POLES</v>
      </c>
      <c r="O53" s="40" t="str">
        <f t="shared" si="30"/>
        <v>POLES</v>
      </c>
      <c r="P53" s="40" t="str">
        <f t="shared" si="30"/>
        <v>POLES</v>
      </c>
      <c r="Q53" s="40" t="str">
        <f t="shared" si="30"/>
        <v>POLES</v>
      </c>
      <c r="R53" s="40" t="str">
        <f t="shared" si="30"/>
        <v>POLES</v>
      </c>
      <c r="S53" s="79" t="str">
        <f t="shared" si="30"/>
        <v>POLES</v>
      </c>
      <c r="T53" s="79" t="str">
        <f t="shared" si="30"/>
        <v>POLES</v>
      </c>
      <c r="U53" s="79" t="str">
        <f t="shared" si="30"/>
        <v>POLES</v>
      </c>
      <c r="V53" s="79" t="str">
        <f t="shared" si="30"/>
        <v>POLES</v>
      </c>
      <c r="W53" s="79" t="str">
        <f t="shared" si="30"/>
        <v>POLES</v>
      </c>
      <c r="X53" s="79" t="str">
        <f t="shared" si="30"/>
        <v>POLES</v>
      </c>
      <c r="Y53" s="79" t="str">
        <f t="shared" si="30"/>
        <v>POLES</v>
      </c>
      <c r="Z53" s="79" t="str">
        <f t="shared" si="30"/>
        <v>POLES</v>
      </c>
      <c r="AA53" s="79" t="str">
        <f t="shared" si="30"/>
        <v>POLES</v>
      </c>
      <c r="AB53" s="79" t="str">
        <f t="shared" si="30"/>
        <v>POLES</v>
      </c>
      <c r="AC53" s="79" t="str">
        <f t="shared" si="30"/>
        <v>POLES</v>
      </c>
      <c r="AD53" s="79" t="str">
        <f t="shared" si="30"/>
        <v>POLES</v>
      </c>
      <c r="AE53" s="79" t="str">
        <f t="shared" si="30"/>
        <v>POLES</v>
      </c>
      <c r="AF53" s="79" t="str">
        <f t="shared" si="30"/>
        <v>POLES</v>
      </c>
      <c r="AG53" s="79" t="str">
        <f t="shared" si="30"/>
        <v>POLES</v>
      </c>
    </row>
    <row r="54" spans="1:35" x14ac:dyDescent="0.3">
      <c r="A54" s="52" t="s">
        <v>151</v>
      </c>
      <c r="B54" s="14" t="s">
        <v>74</v>
      </c>
      <c r="C54" s="15" t="s">
        <v>44</v>
      </c>
      <c r="D54" t="s">
        <v>7</v>
      </c>
      <c r="E54" t="s">
        <v>22</v>
      </c>
      <c r="F54" t="s">
        <v>15</v>
      </c>
      <c r="G54" s="16">
        <v>951</v>
      </c>
      <c r="H54" s="37">
        <v>942.95</v>
      </c>
      <c r="J54" t="str">
        <f t="shared" ref="J54:J86" si="31">A54</f>
        <v>LP-12-C-PT-AL-AB-TT-BK-MW</v>
      </c>
      <c r="K54" t="str">
        <f t="shared" ref="K54:K86" si="32">B54</f>
        <v>12' C-Post Top- Anchor Base-Black</v>
      </c>
      <c r="L54" s="32"/>
      <c r="M54" s="32"/>
      <c r="N54" s="32"/>
      <c r="O54" s="12">
        <f t="shared" si="10"/>
        <v>9.6850114666766682</v>
      </c>
      <c r="P54" s="32"/>
      <c r="R54">
        <f t="shared" ref="R54:R100" si="33">H54</f>
        <v>942.95</v>
      </c>
      <c r="S54" s="9">
        <f t="shared" si="12"/>
        <v>942.95</v>
      </c>
      <c r="T54" s="9">
        <v>53.54</v>
      </c>
      <c r="U54" s="25">
        <v>0.3</v>
      </c>
      <c r="V54" s="10">
        <f t="shared" ref="V54:V100" si="34">+S54*$V$4</f>
        <v>46.958910000000003</v>
      </c>
      <c r="W54" s="10">
        <f t="shared" ref="W54:W100" si="35">+R54*$W$4</f>
        <v>103.72450000000001</v>
      </c>
      <c r="X54" s="11">
        <f t="shared" si="24"/>
        <v>1093.6334100000001</v>
      </c>
      <c r="Y54" s="26">
        <v>0.4</v>
      </c>
      <c r="Z54" s="9">
        <f t="shared" ref="Z54:Z100" si="36">Y54*T54</f>
        <v>21.416</v>
      </c>
      <c r="AA54" s="9">
        <f t="shared" si="16"/>
        <v>16.061999999999998</v>
      </c>
      <c r="AB54" s="9">
        <f t="shared" ref="AB54:AB93" si="37">+(Z54+AA54)*$AB$4</f>
        <v>8.2713945999999989</v>
      </c>
      <c r="AC54" s="9">
        <f t="shared" ref="AC54:AC93" si="38">+(Z54+AA54)*$AC$4</f>
        <v>4.0513717999999992</v>
      </c>
      <c r="AD54" s="9">
        <f t="shared" ref="AD54:AD93" si="39">+(Z54+AA54)*$AD$4</f>
        <v>15.291023999999997</v>
      </c>
      <c r="AE54" s="11">
        <f t="shared" ref="AE54:AE93" si="40">SUM(Z54:AD54)</f>
        <v>65.091790399999994</v>
      </c>
      <c r="AF54" s="9">
        <f t="shared" ref="AF54:AF93" si="41">+X54+AE54</f>
        <v>1158.7252004000002</v>
      </c>
      <c r="AG54" s="73">
        <f>AF54*$AG$5/12</f>
        <v>9.6850114666766682</v>
      </c>
      <c r="AH54" s="56"/>
      <c r="AI54" s="13"/>
    </row>
    <row r="55" spans="1:35" x14ac:dyDescent="0.3">
      <c r="A55" s="52" t="s">
        <v>153</v>
      </c>
      <c r="B55" s="14" t="s">
        <v>75</v>
      </c>
      <c r="C55" s="15" t="s">
        <v>44</v>
      </c>
      <c r="D55" t="s">
        <v>7</v>
      </c>
      <c r="E55" t="s">
        <v>22</v>
      </c>
      <c r="F55" t="s">
        <v>15</v>
      </c>
      <c r="G55" s="16">
        <v>2500</v>
      </c>
      <c r="H55" s="37">
        <v>2572.1799999999998</v>
      </c>
      <c r="J55" t="str">
        <f t="shared" si="31"/>
        <v>LP-25-C-DV-AL-AB-TT-BK-MW</v>
      </c>
      <c r="K55" t="str">
        <f t="shared" si="32"/>
        <v>25' C-Davit Bracket- Anchor Base-Black</v>
      </c>
      <c r="L55" s="32"/>
      <c r="M55" s="32"/>
      <c r="N55" s="32"/>
      <c r="O55" s="12">
        <f t="shared" si="10"/>
        <v>25.478758940526664</v>
      </c>
      <c r="P55" s="32"/>
      <c r="R55">
        <f t="shared" si="33"/>
        <v>2572.1799999999998</v>
      </c>
      <c r="S55" s="9">
        <f t="shared" si="12"/>
        <v>2572.1799999999998</v>
      </c>
      <c r="T55" s="9">
        <v>53.54</v>
      </c>
      <c r="U55" s="25">
        <v>0.3</v>
      </c>
      <c r="V55" s="10">
        <f t="shared" si="34"/>
        <v>128.09456399999999</v>
      </c>
      <c r="W55" s="10">
        <f t="shared" si="35"/>
        <v>282.93979999999999</v>
      </c>
      <c r="X55" s="11">
        <f t="shared" si="24"/>
        <v>2983.2143639999999</v>
      </c>
      <c r="Y55" s="26">
        <v>0.4</v>
      </c>
      <c r="Z55" s="9">
        <f t="shared" si="36"/>
        <v>21.416</v>
      </c>
      <c r="AA55" s="9">
        <f t="shared" si="16"/>
        <v>16.061999999999998</v>
      </c>
      <c r="AB55" s="9">
        <f t="shared" si="37"/>
        <v>8.2713945999999989</v>
      </c>
      <c r="AC55" s="9">
        <f t="shared" si="38"/>
        <v>4.0513717999999992</v>
      </c>
      <c r="AD55" s="9">
        <f t="shared" si="39"/>
        <v>15.291023999999997</v>
      </c>
      <c r="AE55" s="11">
        <f t="shared" si="40"/>
        <v>65.091790399999994</v>
      </c>
      <c r="AF55" s="9">
        <f t="shared" si="41"/>
        <v>3048.3061543999997</v>
      </c>
      <c r="AG55" s="73">
        <f t="shared" ref="AG55:AG100" si="42">AF55*$AG$5/12</f>
        <v>25.478758940526664</v>
      </c>
      <c r="AH55" s="56"/>
      <c r="AI55" s="13"/>
    </row>
    <row r="56" spans="1:35" x14ac:dyDescent="0.3">
      <c r="A56" s="52" t="s">
        <v>154</v>
      </c>
      <c r="B56" s="14" t="s">
        <v>76</v>
      </c>
      <c r="C56" s="15" t="s">
        <v>44</v>
      </c>
      <c r="D56" t="s">
        <v>7</v>
      </c>
      <c r="E56" t="s">
        <v>22</v>
      </c>
      <c r="F56" t="s">
        <v>15</v>
      </c>
      <c r="G56" s="16">
        <v>2526</v>
      </c>
      <c r="H56" s="37">
        <v>2600.67</v>
      </c>
      <c r="J56" t="str">
        <f t="shared" si="31"/>
        <v>LP-25-C-BH-AL-AB-TT-BK-MW</v>
      </c>
      <c r="K56" t="str">
        <f t="shared" si="32"/>
        <v>25' C-Boston Harbor Bracket- Anchor Base-Black</v>
      </c>
      <c r="L56" s="32"/>
      <c r="M56" s="32"/>
      <c r="N56" s="32"/>
      <c r="O56" s="12">
        <f t="shared" si="10"/>
        <v>25.754940858076665</v>
      </c>
      <c r="P56" s="32"/>
      <c r="R56">
        <f t="shared" si="33"/>
        <v>2600.67</v>
      </c>
      <c r="S56" s="9">
        <f t="shared" si="12"/>
        <v>2600.67</v>
      </c>
      <c r="T56" s="9">
        <v>53.54</v>
      </c>
      <c r="U56" s="25">
        <v>0.3</v>
      </c>
      <c r="V56" s="10">
        <f t="shared" si="34"/>
        <v>129.51336600000002</v>
      </c>
      <c r="W56" s="10">
        <f t="shared" si="35"/>
        <v>286.07370000000003</v>
      </c>
      <c r="X56" s="11">
        <f t="shared" si="24"/>
        <v>3016.2570660000001</v>
      </c>
      <c r="Y56" s="26">
        <v>0.4</v>
      </c>
      <c r="Z56" s="9">
        <f t="shared" si="36"/>
        <v>21.416</v>
      </c>
      <c r="AA56" s="9">
        <f t="shared" si="16"/>
        <v>16.061999999999998</v>
      </c>
      <c r="AB56" s="9">
        <f t="shared" si="37"/>
        <v>8.2713945999999989</v>
      </c>
      <c r="AC56" s="9">
        <f t="shared" si="38"/>
        <v>4.0513717999999992</v>
      </c>
      <c r="AD56" s="9">
        <f t="shared" si="39"/>
        <v>15.291023999999997</v>
      </c>
      <c r="AE56" s="11">
        <f t="shared" si="40"/>
        <v>65.091790399999994</v>
      </c>
      <c r="AF56" s="9">
        <f t="shared" si="41"/>
        <v>3081.3488563999999</v>
      </c>
      <c r="AG56" s="73">
        <f t="shared" si="42"/>
        <v>25.754940858076665</v>
      </c>
      <c r="AH56" s="56"/>
      <c r="AI56" s="13"/>
    </row>
    <row r="57" spans="1:35" x14ac:dyDescent="0.3">
      <c r="A57" s="52" t="s">
        <v>155</v>
      </c>
      <c r="B57" s="14" t="s">
        <v>77</v>
      </c>
      <c r="C57" s="15" t="s">
        <v>44</v>
      </c>
      <c r="D57" t="s">
        <v>7</v>
      </c>
      <c r="E57" t="s">
        <v>22</v>
      </c>
      <c r="F57" t="s">
        <v>15</v>
      </c>
      <c r="G57" s="16">
        <v>965</v>
      </c>
      <c r="H57" s="37">
        <v>942.56</v>
      </c>
      <c r="J57" t="str">
        <f t="shared" si="31"/>
        <v>LP-12-E-AL-AB-TT-BK-MW</v>
      </c>
      <c r="K57" t="str">
        <f t="shared" si="32"/>
        <v>12' E-AL - Anchor Base-Black</v>
      </c>
      <c r="L57" s="32"/>
      <c r="M57" s="32"/>
      <c r="N57" s="32"/>
      <c r="O57" s="12">
        <f t="shared" si="10"/>
        <v>9.6812308086266654</v>
      </c>
      <c r="P57" s="32"/>
      <c r="R57">
        <f t="shared" si="33"/>
        <v>942.56</v>
      </c>
      <c r="S57" s="9">
        <f t="shared" si="12"/>
        <v>942.56</v>
      </c>
      <c r="T57" s="9">
        <v>53.54</v>
      </c>
      <c r="U57" s="25">
        <v>0.3</v>
      </c>
      <c r="V57" s="10">
        <f t="shared" si="34"/>
        <v>46.939488000000004</v>
      </c>
      <c r="W57" s="10">
        <f t="shared" si="35"/>
        <v>103.68159999999999</v>
      </c>
      <c r="X57" s="11">
        <f t="shared" si="24"/>
        <v>1093.1810879999998</v>
      </c>
      <c r="Y57" s="26">
        <v>0.4</v>
      </c>
      <c r="Z57" s="9">
        <f t="shared" si="36"/>
        <v>21.416</v>
      </c>
      <c r="AA57" s="9">
        <f t="shared" si="16"/>
        <v>16.061999999999998</v>
      </c>
      <c r="AB57" s="9">
        <f t="shared" si="37"/>
        <v>8.2713945999999989</v>
      </c>
      <c r="AC57" s="9">
        <f t="shared" si="38"/>
        <v>4.0513717999999992</v>
      </c>
      <c r="AD57" s="9">
        <f t="shared" si="39"/>
        <v>15.291023999999997</v>
      </c>
      <c r="AE57" s="11">
        <f t="shared" si="40"/>
        <v>65.091790399999994</v>
      </c>
      <c r="AF57" s="9">
        <f t="shared" si="41"/>
        <v>1158.2728783999999</v>
      </c>
      <c r="AG57" s="73">
        <f t="shared" si="42"/>
        <v>9.6812308086266654</v>
      </c>
      <c r="AH57" s="56"/>
      <c r="AI57" s="13"/>
    </row>
    <row r="58" spans="1:35" x14ac:dyDescent="0.3">
      <c r="A58" s="52" t="s">
        <v>108</v>
      </c>
      <c r="B58" s="14" t="s">
        <v>45</v>
      </c>
      <c r="C58" s="15" t="s">
        <v>44</v>
      </c>
      <c r="D58" t="s">
        <v>22</v>
      </c>
      <c r="E58" t="s">
        <v>22</v>
      </c>
      <c r="F58" t="s">
        <v>15</v>
      </c>
      <c r="G58" s="16">
        <v>1626</v>
      </c>
      <c r="H58" s="37">
        <v>1635.53</v>
      </c>
      <c r="J58" t="str">
        <f t="shared" si="31"/>
        <v xml:space="preserve">15310-40FTALEMB-OLE </v>
      </c>
      <c r="K58" t="str">
        <f t="shared" si="32"/>
        <v>35' AL-Side Mounted-Direct Buried Pole</v>
      </c>
      <c r="L58" s="32"/>
      <c r="M58" s="32"/>
      <c r="N58" s="32"/>
      <c r="O58" s="12">
        <f t="shared" si="10"/>
        <v>16.398878523776666</v>
      </c>
      <c r="P58" s="32"/>
      <c r="R58">
        <f t="shared" si="33"/>
        <v>1635.53</v>
      </c>
      <c r="S58" s="9">
        <f t="shared" si="12"/>
        <v>1635.53</v>
      </c>
      <c r="T58" s="9">
        <v>53.54</v>
      </c>
      <c r="U58" s="25">
        <v>0.3</v>
      </c>
      <c r="V58" s="10">
        <f t="shared" si="34"/>
        <v>81.449393999999998</v>
      </c>
      <c r="W58" s="10">
        <f t="shared" si="35"/>
        <v>179.9083</v>
      </c>
      <c r="X58" s="11">
        <f t="shared" si="24"/>
        <v>1896.887694</v>
      </c>
      <c r="Y58" s="26">
        <v>0.4</v>
      </c>
      <c r="Z58" s="9">
        <f t="shared" si="36"/>
        <v>21.416</v>
      </c>
      <c r="AA58" s="9">
        <f t="shared" si="16"/>
        <v>16.061999999999998</v>
      </c>
      <c r="AB58" s="9">
        <f t="shared" si="37"/>
        <v>8.2713945999999989</v>
      </c>
      <c r="AC58" s="9">
        <f t="shared" si="38"/>
        <v>4.0513717999999992</v>
      </c>
      <c r="AD58" s="9">
        <f t="shared" si="39"/>
        <v>15.291023999999997</v>
      </c>
      <c r="AE58" s="11">
        <f t="shared" si="40"/>
        <v>65.091790399999994</v>
      </c>
      <c r="AF58" s="9">
        <f t="shared" si="41"/>
        <v>1961.9794844</v>
      </c>
      <c r="AG58" s="73">
        <f t="shared" si="42"/>
        <v>16.398878523776666</v>
      </c>
      <c r="AH58" s="56"/>
      <c r="AI58" s="13"/>
    </row>
    <row r="59" spans="1:35" x14ac:dyDescent="0.3">
      <c r="A59" s="52" t="s">
        <v>98</v>
      </c>
      <c r="B59" s="14" t="s">
        <v>46</v>
      </c>
      <c r="C59" s="15" t="s">
        <v>44</v>
      </c>
      <c r="D59" t="s">
        <v>22</v>
      </c>
      <c r="E59" t="s">
        <v>22</v>
      </c>
      <c r="F59" t="s">
        <v>17</v>
      </c>
      <c r="G59" s="16">
        <v>1201</v>
      </c>
      <c r="H59" s="37">
        <v>1246.71</v>
      </c>
      <c r="J59" t="str">
        <f t="shared" si="31"/>
        <v xml:space="preserve">15320-30FTALAB-OLE </v>
      </c>
      <c r="K59" t="str">
        <f t="shared" si="32"/>
        <v>30' AL-Side Mounted-Anchor Base</v>
      </c>
      <c r="L59" s="32"/>
      <c r="M59" s="32"/>
      <c r="N59" s="32"/>
      <c r="O59" s="12">
        <f t="shared" si="10"/>
        <v>12.62965938787667</v>
      </c>
      <c r="P59" s="32"/>
      <c r="R59">
        <f t="shared" si="33"/>
        <v>1246.71</v>
      </c>
      <c r="S59" s="9">
        <f t="shared" si="12"/>
        <v>1246.71</v>
      </c>
      <c r="T59" s="9">
        <v>53.54</v>
      </c>
      <c r="U59" s="25">
        <v>0.3</v>
      </c>
      <c r="V59" s="10">
        <f t="shared" si="34"/>
        <v>62.086158000000005</v>
      </c>
      <c r="W59" s="10">
        <f t="shared" si="35"/>
        <v>137.13810000000001</v>
      </c>
      <c r="X59" s="11">
        <f t="shared" si="24"/>
        <v>1445.9342580000002</v>
      </c>
      <c r="Y59" s="26">
        <v>0.4</v>
      </c>
      <c r="Z59" s="9">
        <f t="shared" si="36"/>
        <v>21.416</v>
      </c>
      <c r="AA59" s="9">
        <f t="shared" si="16"/>
        <v>16.061999999999998</v>
      </c>
      <c r="AB59" s="9">
        <f t="shared" si="37"/>
        <v>8.2713945999999989</v>
      </c>
      <c r="AC59" s="9">
        <f t="shared" si="38"/>
        <v>4.0513717999999992</v>
      </c>
      <c r="AD59" s="9">
        <f t="shared" si="39"/>
        <v>15.291023999999997</v>
      </c>
      <c r="AE59" s="11">
        <f t="shared" si="40"/>
        <v>65.091790399999994</v>
      </c>
      <c r="AF59" s="9">
        <f t="shared" si="41"/>
        <v>1511.0260484000003</v>
      </c>
      <c r="AG59" s="73">
        <f t="shared" si="42"/>
        <v>12.62965938787667</v>
      </c>
      <c r="AH59" s="56"/>
      <c r="AI59" s="13"/>
    </row>
    <row r="60" spans="1:35" x14ac:dyDescent="0.3">
      <c r="A60" s="52" t="s">
        <v>99</v>
      </c>
      <c r="B60" s="14" t="s">
        <v>47</v>
      </c>
      <c r="C60" s="15" t="s">
        <v>44</v>
      </c>
      <c r="D60" t="s">
        <v>22</v>
      </c>
      <c r="E60" t="s">
        <v>22</v>
      </c>
      <c r="F60" t="s">
        <v>17</v>
      </c>
      <c r="G60" s="16">
        <v>1105</v>
      </c>
      <c r="H60" s="37">
        <v>1211.6400000000001</v>
      </c>
      <c r="J60" t="str">
        <f t="shared" si="31"/>
        <v xml:space="preserve">15320-35FTALAB-OLE </v>
      </c>
      <c r="K60" t="str">
        <f t="shared" si="32"/>
        <v>35' AL-Side Mounted-Anchor Base</v>
      </c>
      <c r="L60" s="32"/>
      <c r="M60" s="32"/>
      <c r="N60" s="32"/>
      <c r="O60" s="12">
        <f t="shared" si="10"/>
        <v>12.28969098322667</v>
      </c>
      <c r="P60" s="32"/>
      <c r="R60">
        <f t="shared" si="33"/>
        <v>1211.6400000000001</v>
      </c>
      <c r="S60" s="9">
        <f t="shared" si="12"/>
        <v>1211.6400000000001</v>
      </c>
      <c r="T60" s="9">
        <v>53.54</v>
      </c>
      <c r="U60" s="25">
        <v>0.3</v>
      </c>
      <c r="V60" s="10">
        <f t="shared" si="34"/>
        <v>60.339672000000007</v>
      </c>
      <c r="W60" s="10">
        <f t="shared" si="35"/>
        <v>133.28040000000001</v>
      </c>
      <c r="X60" s="11">
        <f t="shared" si="24"/>
        <v>1405.2600720000003</v>
      </c>
      <c r="Y60" s="26">
        <v>0.4</v>
      </c>
      <c r="Z60" s="9">
        <f t="shared" si="36"/>
        <v>21.416</v>
      </c>
      <c r="AA60" s="9">
        <f t="shared" si="16"/>
        <v>16.061999999999998</v>
      </c>
      <c r="AB60" s="9">
        <f t="shared" si="37"/>
        <v>8.2713945999999989</v>
      </c>
      <c r="AC60" s="9">
        <f t="shared" si="38"/>
        <v>4.0513717999999992</v>
      </c>
      <c r="AD60" s="9">
        <f t="shared" si="39"/>
        <v>15.291023999999997</v>
      </c>
      <c r="AE60" s="11">
        <f t="shared" si="40"/>
        <v>65.091790399999994</v>
      </c>
      <c r="AF60" s="9">
        <f t="shared" si="41"/>
        <v>1470.3518624000003</v>
      </c>
      <c r="AG60" s="73">
        <f t="shared" si="42"/>
        <v>12.28969098322667</v>
      </c>
      <c r="AH60" s="56"/>
      <c r="AI60" s="13"/>
    </row>
    <row r="61" spans="1:35" x14ac:dyDescent="0.3">
      <c r="A61" s="52" t="s">
        <v>100</v>
      </c>
      <c r="B61" s="14" t="s">
        <v>48</v>
      </c>
      <c r="C61" s="15" t="s">
        <v>44</v>
      </c>
      <c r="D61" t="s">
        <v>22</v>
      </c>
      <c r="E61" t="s">
        <v>22</v>
      </c>
      <c r="F61" t="s">
        <v>17</v>
      </c>
      <c r="G61" s="16">
        <v>1422</v>
      </c>
      <c r="H61" s="37">
        <v>1511.43</v>
      </c>
      <c r="J61" t="str">
        <f t="shared" si="31"/>
        <v xml:space="preserve">15320-40FTALAB-OLE </v>
      </c>
      <c r="K61" t="str">
        <f t="shared" si="32"/>
        <v>40' AL-Side Mounted-Anchor Base</v>
      </c>
      <c r="L61" s="32"/>
      <c r="M61" s="32"/>
      <c r="N61" s="32"/>
      <c r="O61" s="12">
        <f t="shared" si="10"/>
        <v>15.195853744276667</v>
      </c>
      <c r="P61" s="32"/>
      <c r="R61">
        <f t="shared" si="33"/>
        <v>1511.43</v>
      </c>
      <c r="S61" s="9">
        <f t="shared" si="12"/>
        <v>1511.43</v>
      </c>
      <c r="T61" s="9">
        <v>53.54</v>
      </c>
      <c r="U61" s="25">
        <v>0.3</v>
      </c>
      <c r="V61" s="10">
        <f t="shared" si="34"/>
        <v>75.269214000000005</v>
      </c>
      <c r="W61" s="10">
        <f t="shared" si="35"/>
        <v>166.25730000000001</v>
      </c>
      <c r="X61" s="11">
        <f t="shared" si="24"/>
        <v>1752.956514</v>
      </c>
      <c r="Y61" s="26">
        <v>0.4</v>
      </c>
      <c r="Z61" s="9">
        <f t="shared" si="36"/>
        <v>21.416</v>
      </c>
      <c r="AA61" s="9">
        <f t="shared" si="16"/>
        <v>16.061999999999998</v>
      </c>
      <c r="AB61" s="9">
        <f t="shared" si="37"/>
        <v>8.2713945999999989</v>
      </c>
      <c r="AC61" s="9">
        <f t="shared" si="38"/>
        <v>4.0513717999999992</v>
      </c>
      <c r="AD61" s="9">
        <f t="shared" si="39"/>
        <v>15.291023999999997</v>
      </c>
      <c r="AE61" s="11">
        <f t="shared" si="40"/>
        <v>65.091790399999994</v>
      </c>
      <c r="AF61" s="9">
        <f t="shared" si="41"/>
        <v>1818.0483044</v>
      </c>
      <c r="AG61" s="73">
        <f t="shared" si="42"/>
        <v>15.195853744276667</v>
      </c>
      <c r="AH61" s="56"/>
      <c r="AI61" s="13"/>
    </row>
    <row r="62" spans="1:35" x14ac:dyDescent="0.3">
      <c r="A62" s="52" t="s">
        <v>49</v>
      </c>
      <c r="B62" s="14" t="s">
        <v>50</v>
      </c>
      <c r="C62" s="15" t="s">
        <v>44</v>
      </c>
      <c r="D62" t="s">
        <v>22</v>
      </c>
      <c r="E62" t="s">
        <v>22</v>
      </c>
      <c r="F62" t="s">
        <v>15</v>
      </c>
      <c r="G62" s="16">
        <v>590</v>
      </c>
      <c r="H62" s="37">
        <v>563.6</v>
      </c>
      <c r="J62" t="str">
        <f t="shared" si="31"/>
        <v>POLE-30-7</v>
      </c>
      <c r="K62" t="str">
        <f t="shared" si="32"/>
        <v>30' Class 7 Wood Pole</v>
      </c>
      <c r="L62" s="32"/>
      <c r="M62" s="32"/>
      <c r="N62" s="32"/>
      <c r="O62" s="12">
        <f t="shared" si="10"/>
        <v>6.0075944634266669</v>
      </c>
      <c r="P62" s="32"/>
      <c r="R62">
        <f t="shared" si="33"/>
        <v>563.6</v>
      </c>
      <c r="S62" s="9">
        <f t="shared" si="12"/>
        <v>563.6</v>
      </c>
      <c r="T62" s="9">
        <v>53.54</v>
      </c>
      <c r="U62" s="25">
        <v>0.3</v>
      </c>
      <c r="V62" s="10">
        <f t="shared" si="34"/>
        <v>28.067280000000004</v>
      </c>
      <c r="W62" s="10">
        <f t="shared" si="35"/>
        <v>61.996000000000002</v>
      </c>
      <c r="X62" s="11">
        <f t="shared" si="24"/>
        <v>653.66327999999999</v>
      </c>
      <c r="Y62" s="26">
        <v>0.4</v>
      </c>
      <c r="Z62" s="9">
        <f t="shared" si="36"/>
        <v>21.416</v>
      </c>
      <c r="AA62" s="9">
        <f t="shared" si="16"/>
        <v>16.061999999999998</v>
      </c>
      <c r="AB62" s="9">
        <f t="shared" si="37"/>
        <v>8.2713945999999989</v>
      </c>
      <c r="AC62" s="9">
        <f t="shared" si="38"/>
        <v>4.0513717999999992</v>
      </c>
      <c r="AD62" s="9">
        <f t="shared" si="39"/>
        <v>15.291023999999997</v>
      </c>
      <c r="AE62" s="11">
        <f t="shared" si="40"/>
        <v>65.091790399999994</v>
      </c>
      <c r="AF62" s="9">
        <f t="shared" si="41"/>
        <v>718.75507040000002</v>
      </c>
      <c r="AG62" s="73">
        <f t="shared" si="42"/>
        <v>6.0075944634266669</v>
      </c>
      <c r="AH62" s="56"/>
      <c r="AI62" s="13"/>
    </row>
    <row r="63" spans="1:35" x14ac:dyDescent="0.3">
      <c r="A63" s="52" t="s">
        <v>51</v>
      </c>
      <c r="B63" s="14" t="s">
        <v>52</v>
      </c>
      <c r="C63" s="15" t="s">
        <v>44</v>
      </c>
      <c r="D63" t="s">
        <v>22</v>
      </c>
      <c r="E63" t="s">
        <v>22</v>
      </c>
      <c r="F63" t="s">
        <v>15</v>
      </c>
      <c r="G63" s="16">
        <v>640</v>
      </c>
      <c r="H63" s="37">
        <v>617.4</v>
      </c>
      <c r="J63" t="str">
        <f t="shared" si="31"/>
        <v>POLE-35-5</v>
      </c>
      <c r="K63" t="str">
        <f t="shared" si="32"/>
        <v>35' Class 5 Wood Pole</v>
      </c>
      <c r="L63" s="32"/>
      <c r="M63" s="32"/>
      <c r="N63" s="32"/>
      <c r="O63" s="12">
        <f t="shared" si="10"/>
        <v>6.5291313944266669</v>
      </c>
      <c r="P63" s="32"/>
      <c r="R63">
        <f t="shared" si="33"/>
        <v>617.4</v>
      </c>
      <c r="S63" s="9">
        <f t="shared" si="12"/>
        <v>617.4</v>
      </c>
      <c r="T63" s="9">
        <v>53.54</v>
      </c>
      <c r="U63" s="25">
        <v>0.3</v>
      </c>
      <c r="V63" s="10">
        <f t="shared" si="34"/>
        <v>30.74652</v>
      </c>
      <c r="W63" s="10">
        <f t="shared" si="35"/>
        <v>67.914000000000001</v>
      </c>
      <c r="X63" s="11">
        <f t="shared" si="24"/>
        <v>716.06052</v>
      </c>
      <c r="Y63" s="26">
        <v>0.4</v>
      </c>
      <c r="Z63" s="9">
        <f t="shared" si="36"/>
        <v>21.416</v>
      </c>
      <c r="AA63" s="9">
        <f t="shared" si="16"/>
        <v>16.061999999999998</v>
      </c>
      <c r="AB63" s="9">
        <f t="shared" si="37"/>
        <v>8.2713945999999989</v>
      </c>
      <c r="AC63" s="9">
        <f t="shared" si="38"/>
        <v>4.0513717999999992</v>
      </c>
      <c r="AD63" s="9">
        <f t="shared" si="39"/>
        <v>15.291023999999997</v>
      </c>
      <c r="AE63" s="11">
        <f t="shared" si="40"/>
        <v>65.091790399999994</v>
      </c>
      <c r="AF63" s="9">
        <f t="shared" si="41"/>
        <v>781.15231040000003</v>
      </c>
      <c r="AG63" s="73">
        <f t="shared" si="42"/>
        <v>6.5291313944266669</v>
      </c>
      <c r="AH63" s="56"/>
      <c r="AI63" s="13"/>
    </row>
    <row r="64" spans="1:35" x14ac:dyDescent="0.3">
      <c r="A64" s="52" t="s">
        <v>53</v>
      </c>
      <c r="B64" s="14" t="s">
        <v>54</v>
      </c>
      <c r="C64" s="15" t="s">
        <v>44</v>
      </c>
      <c r="D64" t="s">
        <v>22</v>
      </c>
      <c r="E64" t="s">
        <v>22</v>
      </c>
      <c r="F64" t="s">
        <v>15</v>
      </c>
      <c r="G64" s="16">
        <v>995</v>
      </c>
      <c r="H64" s="37">
        <v>958.3</v>
      </c>
      <c r="J64" t="str">
        <f t="shared" si="31"/>
        <v>POLE-40-4</v>
      </c>
      <c r="K64" t="str">
        <f t="shared" si="32"/>
        <v>40' Class 4 Wood Pole</v>
      </c>
      <c r="L64" s="32"/>
      <c r="M64" s="32"/>
      <c r="N64" s="32"/>
      <c r="O64" s="12">
        <f t="shared" si="10"/>
        <v>9.8338142899266661</v>
      </c>
      <c r="P64" s="32"/>
      <c r="R64">
        <f t="shared" si="33"/>
        <v>958.3</v>
      </c>
      <c r="S64" s="9">
        <f t="shared" si="12"/>
        <v>958.3</v>
      </c>
      <c r="T64" s="9">
        <v>53.54</v>
      </c>
      <c r="U64" s="25">
        <v>0.3</v>
      </c>
      <c r="V64" s="10">
        <f t="shared" si="34"/>
        <v>47.72334</v>
      </c>
      <c r="W64" s="10">
        <f t="shared" si="35"/>
        <v>105.413</v>
      </c>
      <c r="X64" s="11">
        <f t="shared" si="24"/>
        <v>1111.43634</v>
      </c>
      <c r="Y64" s="26">
        <v>0.4</v>
      </c>
      <c r="Z64" s="9">
        <f t="shared" si="36"/>
        <v>21.416</v>
      </c>
      <c r="AA64" s="9">
        <f t="shared" si="16"/>
        <v>16.061999999999998</v>
      </c>
      <c r="AB64" s="9">
        <f t="shared" si="37"/>
        <v>8.2713945999999989</v>
      </c>
      <c r="AC64" s="9">
        <f t="shared" si="38"/>
        <v>4.0513717999999992</v>
      </c>
      <c r="AD64" s="9">
        <f t="shared" si="39"/>
        <v>15.291023999999997</v>
      </c>
      <c r="AE64" s="11">
        <f t="shared" si="40"/>
        <v>65.091790399999994</v>
      </c>
      <c r="AF64" s="9">
        <f t="shared" si="41"/>
        <v>1176.5281304</v>
      </c>
      <c r="AG64" s="73">
        <f t="shared" si="42"/>
        <v>9.8338142899266661</v>
      </c>
      <c r="AH64" s="56"/>
      <c r="AI64" s="13"/>
    </row>
    <row r="65" spans="1:35" x14ac:dyDescent="0.3">
      <c r="A65" s="52" t="s">
        <v>55</v>
      </c>
      <c r="B65" s="14" t="s">
        <v>56</v>
      </c>
      <c r="C65" s="15" t="s">
        <v>44</v>
      </c>
      <c r="D65" t="s">
        <v>22</v>
      </c>
      <c r="E65" t="s">
        <v>22</v>
      </c>
      <c r="F65" t="s">
        <v>15</v>
      </c>
      <c r="G65" s="16">
        <v>1028</v>
      </c>
      <c r="H65" s="37">
        <v>995.21</v>
      </c>
      <c r="J65" t="str">
        <f t="shared" si="31"/>
        <v>POLE-45-4</v>
      </c>
      <c r="K65" t="str">
        <f t="shared" si="32"/>
        <v>45' Class 4 Wood Pole</v>
      </c>
      <c r="L65" s="32"/>
      <c r="M65" s="32"/>
      <c r="N65" s="32"/>
      <c r="O65" s="12">
        <f t="shared" si="10"/>
        <v>10.191619645376667</v>
      </c>
      <c r="P65" s="32"/>
      <c r="R65">
        <f t="shared" si="33"/>
        <v>995.21</v>
      </c>
      <c r="S65" s="9">
        <f t="shared" ref="S65:S100" si="43">R65</f>
        <v>995.21</v>
      </c>
      <c r="T65" s="9">
        <v>53.54</v>
      </c>
      <c r="U65" s="25">
        <v>0.3</v>
      </c>
      <c r="V65" s="10">
        <f t="shared" si="34"/>
        <v>49.561458000000009</v>
      </c>
      <c r="W65" s="10">
        <f t="shared" si="35"/>
        <v>109.4731</v>
      </c>
      <c r="X65" s="11">
        <f t="shared" si="24"/>
        <v>1154.2445579999999</v>
      </c>
      <c r="Y65" s="26">
        <v>0.4</v>
      </c>
      <c r="Z65" s="9">
        <f t="shared" si="36"/>
        <v>21.416</v>
      </c>
      <c r="AA65" s="9">
        <f t="shared" si="16"/>
        <v>16.061999999999998</v>
      </c>
      <c r="AB65" s="9">
        <f t="shared" si="37"/>
        <v>8.2713945999999989</v>
      </c>
      <c r="AC65" s="9">
        <f t="shared" si="38"/>
        <v>4.0513717999999992</v>
      </c>
      <c r="AD65" s="9">
        <f t="shared" si="39"/>
        <v>15.291023999999997</v>
      </c>
      <c r="AE65" s="11">
        <f t="shared" si="40"/>
        <v>65.091790399999994</v>
      </c>
      <c r="AF65" s="9">
        <f t="shared" si="41"/>
        <v>1219.3363483999999</v>
      </c>
      <c r="AG65" s="73">
        <f t="shared" si="42"/>
        <v>10.191619645376667</v>
      </c>
      <c r="AH65" s="56"/>
      <c r="AI65" s="13"/>
    </row>
    <row r="66" spans="1:35" x14ac:dyDescent="0.3">
      <c r="A66" s="52" t="s">
        <v>101</v>
      </c>
      <c r="B66" s="30" t="s">
        <v>57</v>
      </c>
      <c r="C66" s="15" t="s">
        <v>44</v>
      </c>
      <c r="D66" t="s">
        <v>22</v>
      </c>
      <c r="E66" t="s">
        <v>22</v>
      </c>
      <c r="F66" t="s">
        <v>17</v>
      </c>
      <c r="G66" s="16">
        <v>821</v>
      </c>
      <c r="H66" s="37">
        <v>837.63</v>
      </c>
      <c r="J66" t="str">
        <f t="shared" si="31"/>
        <v xml:space="preserve">15210-20BRZSTL-OLE </v>
      </c>
      <c r="K66" t="str">
        <f t="shared" si="32"/>
        <v>20' Galleria Anchor Based Pole</v>
      </c>
      <c r="L66" s="32"/>
      <c r="M66" s="32"/>
      <c r="N66" s="32"/>
      <c r="O66" s="12">
        <f t="shared" si="10"/>
        <v>8.6640399132766657</v>
      </c>
      <c r="P66" s="32"/>
      <c r="R66">
        <f t="shared" si="33"/>
        <v>837.63</v>
      </c>
      <c r="S66" s="9">
        <f t="shared" si="43"/>
        <v>837.63</v>
      </c>
      <c r="T66" s="9">
        <v>53.54</v>
      </c>
      <c r="U66" s="25">
        <v>0.3</v>
      </c>
      <c r="V66" s="10">
        <f t="shared" si="34"/>
        <v>41.713974</v>
      </c>
      <c r="W66" s="10">
        <f t="shared" si="35"/>
        <v>92.139300000000006</v>
      </c>
      <c r="X66" s="11">
        <f t="shared" si="24"/>
        <v>971.48327400000005</v>
      </c>
      <c r="Y66" s="26">
        <v>0.4</v>
      </c>
      <c r="Z66" s="9">
        <f t="shared" si="36"/>
        <v>21.416</v>
      </c>
      <c r="AA66" s="9">
        <f t="shared" si="16"/>
        <v>16.061999999999998</v>
      </c>
      <c r="AB66" s="9">
        <f t="shared" si="37"/>
        <v>8.2713945999999989</v>
      </c>
      <c r="AC66" s="9">
        <f t="shared" si="38"/>
        <v>4.0513717999999992</v>
      </c>
      <c r="AD66" s="9">
        <f t="shared" si="39"/>
        <v>15.291023999999997</v>
      </c>
      <c r="AE66" s="11">
        <f t="shared" si="40"/>
        <v>65.091790399999994</v>
      </c>
      <c r="AF66" s="9">
        <f t="shared" si="41"/>
        <v>1036.5750644</v>
      </c>
      <c r="AG66" s="73">
        <f t="shared" si="42"/>
        <v>8.6640399132766657</v>
      </c>
      <c r="AH66" s="56"/>
      <c r="AI66" s="13"/>
    </row>
    <row r="67" spans="1:35" x14ac:dyDescent="0.3">
      <c r="A67" s="52" t="s">
        <v>102</v>
      </c>
      <c r="B67" s="30" t="s">
        <v>58</v>
      </c>
      <c r="C67" s="15" t="s">
        <v>44</v>
      </c>
      <c r="D67" t="s">
        <v>22</v>
      </c>
      <c r="E67" t="s">
        <v>22</v>
      </c>
      <c r="F67" t="s">
        <v>17</v>
      </c>
      <c r="G67" s="16">
        <v>978</v>
      </c>
      <c r="H67" s="37">
        <v>1000.57</v>
      </c>
      <c r="J67" t="str">
        <f t="shared" si="31"/>
        <v xml:space="preserve">15210-30BRZSTL-OLE </v>
      </c>
      <c r="K67" t="str">
        <f t="shared" si="32"/>
        <v>30' Galleria Anchor Based Pole</v>
      </c>
      <c r="L67" s="32"/>
      <c r="M67" s="32"/>
      <c r="N67" s="32"/>
      <c r="O67" s="12">
        <f t="shared" si="10"/>
        <v>10.243579458576667</v>
      </c>
      <c r="P67" s="32"/>
      <c r="R67">
        <f t="shared" si="33"/>
        <v>1000.57</v>
      </c>
      <c r="S67" s="9">
        <f t="shared" si="43"/>
        <v>1000.57</v>
      </c>
      <c r="T67" s="9">
        <v>53.54</v>
      </c>
      <c r="U67" s="25">
        <v>0.3</v>
      </c>
      <c r="V67" s="10">
        <f t="shared" si="34"/>
        <v>49.828386000000009</v>
      </c>
      <c r="W67" s="10">
        <f t="shared" si="35"/>
        <v>110.06270000000001</v>
      </c>
      <c r="X67" s="11">
        <f t="shared" si="24"/>
        <v>1160.461086</v>
      </c>
      <c r="Y67" s="26">
        <v>0.4</v>
      </c>
      <c r="Z67" s="9">
        <f t="shared" si="36"/>
        <v>21.416</v>
      </c>
      <c r="AA67" s="9">
        <f t="shared" si="16"/>
        <v>16.061999999999998</v>
      </c>
      <c r="AB67" s="9">
        <f t="shared" si="37"/>
        <v>8.2713945999999989</v>
      </c>
      <c r="AC67" s="9">
        <f t="shared" si="38"/>
        <v>4.0513717999999992</v>
      </c>
      <c r="AD67" s="9">
        <f t="shared" si="39"/>
        <v>15.291023999999997</v>
      </c>
      <c r="AE67" s="11">
        <f t="shared" si="40"/>
        <v>65.091790399999994</v>
      </c>
      <c r="AF67" s="9">
        <f t="shared" si="41"/>
        <v>1225.5528764000001</v>
      </c>
      <c r="AG67" s="73">
        <f t="shared" si="42"/>
        <v>10.243579458576667</v>
      </c>
      <c r="AH67" s="56"/>
      <c r="AI67" s="13"/>
    </row>
    <row r="68" spans="1:35" x14ac:dyDescent="0.3">
      <c r="A68" s="52" t="s">
        <v>103</v>
      </c>
      <c r="B68" s="30" t="s">
        <v>59</v>
      </c>
      <c r="C68" s="15" t="s">
        <v>44</v>
      </c>
      <c r="D68" t="s">
        <v>22</v>
      </c>
      <c r="E68" t="s">
        <v>22</v>
      </c>
      <c r="F68" t="s">
        <v>17</v>
      </c>
      <c r="G68" s="16">
        <v>2821</v>
      </c>
      <c r="H68" s="37">
        <v>2983.69</v>
      </c>
      <c r="J68" t="str">
        <f t="shared" si="31"/>
        <v xml:space="preserve">15210-35BRZSTL-OLE </v>
      </c>
      <c r="K68" t="str">
        <f t="shared" si="32"/>
        <v>35' Galleria Anchor Based Pole</v>
      </c>
      <c r="L68" s="32"/>
      <c r="M68" s="32"/>
      <c r="N68" s="32"/>
      <c r="O68" s="12">
        <f t="shared" si="10"/>
        <v>29.467934822976662</v>
      </c>
      <c r="P68" s="32"/>
      <c r="R68">
        <f t="shared" si="33"/>
        <v>2983.69</v>
      </c>
      <c r="S68" s="9">
        <f t="shared" si="43"/>
        <v>2983.69</v>
      </c>
      <c r="T68" s="9">
        <v>53.54</v>
      </c>
      <c r="U68" s="25">
        <v>0.3</v>
      </c>
      <c r="V68" s="10">
        <f t="shared" si="34"/>
        <v>148.58776200000003</v>
      </c>
      <c r="W68" s="10">
        <f t="shared" si="35"/>
        <v>328.20589999999999</v>
      </c>
      <c r="X68" s="11">
        <f t="shared" si="24"/>
        <v>3460.4836620000001</v>
      </c>
      <c r="Y68" s="26">
        <v>0.4</v>
      </c>
      <c r="Z68" s="9">
        <f t="shared" si="36"/>
        <v>21.416</v>
      </c>
      <c r="AA68" s="9">
        <f t="shared" si="16"/>
        <v>16.061999999999998</v>
      </c>
      <c r="AB68" s="9">
        <f t="shared" si="37"/>
        <v>8.2713945999999989</v>
      </c>
      <c r="AC68" s="9">
        <f t="shared" si="38"/>
        <v>4.0513717999999992</v>
      </c>
      <c r="AD68" s="9">
        <f t="shared" si="39"/>
        <v>15.291023999999997</v>
      </c>
      <c r="AE68" s="11">
        <f t="shared" si="40"/>
        <v>65.091790399999994</v>
      </c>
      <c r="AF68" s="9">
        <f t="shared" si="41"/>
        <v>3525.5754523999999</v>
      </c>
      <c r="AG68" s="73">
        <f t="shared" si="42"/>
        <v>29.467934822976662</v>
      </c>
      <c r="AH68" s="56"/>
      <c r="AI68" s="13"/>
    </row>
    <row r="69" spans="1:35" x14ac:dyDescent="0.3">
      <c r="A69" s="52" t="s">
        <v>128</v>
      </c>
      <c r="B69" s="20" t="s">
        <v>129</v>
      </c>
      <c r="C69" s="15" t="s">
        <v>44</v>
      </c>
      <c r="D69" t="s">
        <v>7</v>
      </c>
      <c r="E69" t="s">
        <v>22</v>
      </c>
      <c r="F69" t="s">
        <v>17</v>
      </c>
      <c r="G69" s="38">
        <v>629</v>
      </c>
      <c r="H69" s="37">
        <v>549.41999999999996</v>
      </c>
      <c r="J69" t="str">
        <f t="shared" si="31"/>
        <v>LP-12-A-AL-AB-TT-BK-MW</v>
      </c>
      <c r="K69" t="str">
        <f t="shared" si="32"/>
        <v>MW-Light Pole-12’ MH- Style A-Aluminum-Anchor Base-Top Tenon-Black</v>
      </c>
      <c r="L69" s="32"/>
      <c r="M69" s="32"/>
      <c r="N69" s="32"/>
      <c r="O69" s="12">
        <f t="shared" si="10"/>
        <v>5.870133614326666</v>
      </c>
      <c r="P69" s="32"/>
      <c r="R69">
        <f t="shared" si="33"/>
        <v>549.41999999999996</v>
      </c>
      <c r="S69" s="9">
        <f t="shared" si="43"/>
        <v>549.41999999999996</v>
      </c>
      <c r="T69" s="9">
        <v>53.54</v>
      </c>
      <c r="U69" s="25">
        <v>0.3</v>
      </c>
      <c r="V69" s="10">
        <f t="shared" si="34"/>
        <v>27.361115999999999</v>
      </c>
      <c r="W69" s="10">
        <f t="shared" si="35"/>
        <v>60.436199999999992</v>
      </c>
      <c r="X69" s="11">
        <f t="shared" si="24"/>
        <v>637.21731599999998</v>
      </c>
      <c r="Y69" s="26">
        <v>0.4</v>
      </c>
      <c r="Z69" s="9">
        <f t="shared" si="36"/>
        <v>21.416</v>
      </c>
      <c r="AA69" s="9">
        <f t="shared" si="16"/>
        <v>16.061999999999998</v>
      </c>
      <c r="AB69" s="9">
        <f t="shared" si="37"/>
        <v>8.2713945999999989</v>
      </c>
      <c r="AC69" s="9">
        <f t="shared" si="38"/>
        <v>4.0513717999999992</v>
      </c>
      <c r="AD69" s="9">
        <f t="shared" si="39"/>
        <v>15.291023999999997</v>
      </c>
      <c r="AE69" s="11">
        <f t="shared" si="40"/>
        <v>65.091790399999994</v>
      </c>
      <c r="AF69" s="9">
        <f t="shared" si="41"/>
        <v>702.30910640000002</v>
      </c>
      <c r="AG69" s="73">
        <f t="shared" si="42"/>
        <v>5.870133614326666</v>
      </c>
      <c r="AH69" s="56"/>
      <c r="AI69" s="13"/>
    </row>
    <row r="70" spans="1:35" x14ac:dyDescent="0.3">
      <c r="A70" s="52" t="s">
        <v>130</v>
      </c>
      <c r="B70" s="20" t="s">
        <v>131</v>
      </c>
      <c r="C70" s="15" t="s">
        <v>44</v>
      </c>
      <c r="D70" t="s">
        <v>7</v>
      </c>
      <c r="E70" t="s">
        <v>22</v>
      </c>
      <c r="F70" t="s">
        <v>17</v>
      </c>
      <c r="G70" s="38">
        <v>469</v>
      </c>
      <c r="H70" s="37">
        <v>462.3</v>
      </c>
      <c r="J70" t="str">
        <f t="shared" si="31"/>
        <v>LP-12-A-AL-DB-TT-BK-MW</v>
      </c>
      <c r="K70" t="str">
        <f t="shared" si="32"/>
        <v>MW-Light Pole-Post Top-12’ MH- Style A-Alum-Direct Buried-Top Tenon-Black</v>
      </c>
      <c r="L70" s="32"/>
      <c r="M70" s="32"/>
      <c r="N70" s="32"/>
      <c r="O70" s="12">
        <f t="shared" si="10"/>
        <v>5.0255927699266669</v>
      </c>
      <c r="P70" s="32"/>
      <c r="R70">
        <f t="shared" si="33"/>
        <v>462.3</v>
      </c>
      <c r="S70" s="9">
        <f t="shared" si="43"/>
        <v>462.3</v>
      </c>
      <c r="T70" s="9">
        <v>53.54</v>
      </c>
      <c r="U70" s="25">
        <v>0.3</v>
      </c>
      <c r="V70" s="10">
        <f t="shared" si="34"/>
        <v>23.022540000000003</v>
      </c>
      <c r="W70" s="10">
        <f t="shared" si="35"/>
        <v>50.853000000000002</v>
      </c>
      <c r="X70" s="11">
        <f t="shared" si="24"/>
        <v>536.17553999999996</v>
      </c>
      <c r="Y70" s="26">
        <v>0.4</v>
      </c>
      <c r="Z70" s="9">
        <f t="shared" si="36"/>
        <v>21.416</v>
      </c>
      <c r="AA70" s="9">
        <f t="shared" si="16"/>
        <v>16.061999999999998</v>
      </c>
      <c r="AB70" s="9">
        <f t="shared" si="37"/>
        <v>8.2713945999999989</v>
      </c>
      <c r="AC70" s="9">
        <f t="shared" si="38"/>
        <v>4.0513717999999992</v>
      </c>
      <c r="AD70" s="9">
        <f t="shared" si="39"/>
        <v>15.291023999999997</v>
      </c>
      <c r="AE70" s="11">
        <f t="shared" si="40"/>
        <v>65.091790399999994</v>
      </c>
      <c r="AF70" s="9">
        <f t="shared" si="41"/>
        <v>601.26733039999999</v>
      </c>
      <c r="AG70" s="73">
        <f t="shared" si="42"/>
        <v>5.0255927699266669</v>
      </c>
      <c r="AH70" s="56"/>
      <c r="AI70" s="13"/>
    </row>
    <row r="71" spans="1:35" x14ac:dyDescent="0.3">
      <c r="A71" s="52" t="s">
        <v>132</v>
      </c>
      <c r="B71" s="20" t="s">
        <v>133</v>
      </c>
      <c r="C71" s="15" t="s">
        <v>44</v>
      </c>
      <c r="D71" t="s">
        <v>7</v>
      </c>
      <c r="E71" t="s">
        <v>22</v>
      </c>
      <c r="F71" t="s">
        <v>17</v>
      </c>
      <c r="G71" s="38">
        <v>629</v>
      </c>
      <c r="H71" s="37">
        <v>567.12</v>
      </c>
      <c r="J71" t="str">
        <f t="shared" si="31"/>
        <v>LP-15-A-AL-AB-TT-BK-MW</v>
      </c>
      <c r="K71" t="str">
        <f t="shared" si="32"/>
        <v>Light Pole-15’ MH-Style A-Aluminum-Anchor Base-Top Tenon-Black</v>
      </c>
      <c r="L71" s="32"/>
      <c r="M71" s="32"/>
      <c r="N71" s="32"/>
      <c r="O71" s="12">
        <f t="shared" si="10"/>
        <v>6.0417173258266672</v>
      </c>
      <c r="P71" s="32"/>
      <c r="R71">
        <f t="shared" si="33"/>
        <v>567.12</v>
      </c>
      <c r="S71" s="9">
        <f t="shared" si="43"/>
        <v>567.12</v>
      </c>
      <c r="T71" s="9">
        <v>53.54</v>
      </c>
      <c r="U71" s="25">
        <v>0.3</v>
      </c>
      <c r="V71" s="10">
        <f t="shared" si="34"/>
        <v>28.242576000000003</v>
      </c>
      <c r="W71" s="10">
        <f t="shared" si="35"/>
        <v>62.383200000000002</v>
      </c>
      <c r="X71" s="11">
        <f t="shared" ref="X71:X100" si="44">S71+V71+W71</f>
        <v>657.74577599999998</v>
      </c>
      <c r="Y71" s="26">
        <v>0.4</v>
      </c>
      <c r="Z71" s="9">
        <f t="shared" si="36"/>
        <v>21.416</v>
      </c>
      <c r="AA71" s="9">
        <f t="shared" si="16"/>
        <v>16.061999999999998</v>
      </c>
      <c r="AB71" s="9">
        <f t="shared" si="37"/>
        <v>8.2713945999999989</v>
      </c>
      <c r="AC71" s="9">
        <f t="shared" si="38"/>
        <v>4.0513717999999992</v>
      </c>
      <c r="AD71" s="9">
        <f t="shared" si="39"/>
        <v>15.291023999999997</v>
      </c>
      <c r="AE71" s="11">
        <f t="shared" si="40"/>
        <v>65.091790399999994</v>
      </c>
      <c r="AF71" s="9">
        <f t="shared" si="41"/>
        <v>722.83756640000001</v>
      </c>
      <c r="AG71" s="73">
        <f t="shared" si="42"/>
        <v>6.0417173258266672</v>
      </c>
      <c r="AH71" s="56"/>
      <c r="AI71" s="13"/>
    </row>
    <row r="72" spans="1:35" x14ac:dyDescent="0.3">
      <c r="A72" s="52" t="s">
        <v>134</v>
      </c>
      <c r="B72" s="20" t="s">
        <v>135</v>
      </c>
      <c r="C72" s="15" t="s">
        <v>44</v>
      </c>
      <c r="D72" t="s">
        <v>7</v>
      </c>
      <c r="E72" t="s">
        <v>22</v>
      </c>
      <c r="F72" t="s">
        <v>17</v>
      </c>
      <c r="G72" s="38">
        <v>491</v>
      </c>
      <c r="H72" s="37">
        <v>483.28</v>
      </c>
      <c r="J72" t="str">
        <f t="shared" si="31"/>
        <v>LP-15-A-AL-DB-TT-BK-MW</v>
      </c>
      <c r="K72" t="str">
        <f t="shared" si="32"/>
        <v>Light Pole-15’ MH-Style A-Aluminum-Direct Buried-Top Tenon-Black</v>
      </c>
      <c r="L72" s="32"/>
      <c r="M72" s="32"/>
      <c r="N72" s="32"/>
      <c r="O72" s="12">
        <f t="shared" ref="O72:O100" si="45">AG72</f>
        <v>5.2289727850266656</v>
      </c>
      <c r="P72" s="32"/>
      <c r="R72">
        <f t="shared" si="33"/>
        <v>483.28</v>
      </c>
      <c r="S72" s="9">
        <f t="shared" si="43"/>
        <v>483.28</v>
      </c>
      <c r="T72" s="9">
        <v>53.54</v>
      </c>
      <c r="U72" s="25">
        <v>0.3</v>
      </c>
      <c r="V72" s="10">
        <f t="shared" si="34"/>
        <v>24.067344000000002</v>
      </c>
      <c r="W72" s="10">
        <f t="shared" si="35"/>
        <v>53.160799999999995</v>
      </c>
      <c r="X72" s="11">
        <f t="shared" si="44"/>
        <v>560.5081439999999</v>
      </c>
      <c r="Y72" s="26">
        <v>0.4</v>
      </c>
      <c r="Z72" s="9">
        <f t="shared" si="36"/>
        <v>21.416</v>
      </c>
      <c r="AA72" s="9">
        <f t="shared" si="16"/>
        <v>16.061999999999998</v>
      </c>
      <c r="AB72" s="9">
        <f t="shared" si="37"/>
        <v>8.2713945999999989</v>
      </c>
      <c r="AC72" s="9">
        <f t="shared" si="38"/>
        <v>4.0513717999999992</v>
      </c>
      <c r="AD72" s="9">
        <f t="shared" si="39"/>
        <v>15.291023999999997</v>
      </c>
      <c r="AE72" s="11">
        <f t="shared" si="40"/>
        <v>65.091790399999994</v>
      </c>
      <c r="AF72" s="9">
        <f t="shared" si="41"/>
        <v>625.59993439999994</v>
      </c>
      <c r="AG72" s="73">
        <f t="shared" si="42"/>
        <v>5.2289727850266656</v>
      </c>
      <c r="AH72" s="56"/>
      <c r="AI72" s="13"/>
    </row>
    <row r="73" spans="1:35" x14ac:dyDescent="0.3">
      <c r="A73" s="52" t="s">
        <v>136</v>
      </c>
      <c r="B73" s="20" t="s">
        <v>137</v>
      </c>
      <c r="C73" s="15" t="s">
        <v>44</v>
      </c>
      <c r="D73" t="s">
        <v>7</v>
      </c>
      <c r="E73" t="s">
        <v>22</v>
      </c>
      <c r="F73" t="s">
        <v>17</v>
      </c>
      <c r="G73" s="38">
        <v>673</v>
      </c>
      <c r="H73" s="37">
        <v>597.54999999999995</v>
      </c>
      <c r="J73" t="str">
        <f t="shared" si="31"/>
        <v>LP-20-A-AL-AB-TT-BK-MW</v>
      </c>
      <c r="K73" t="str">
        <f t="shared" si="32"/>
        <v>Light Pole-20’ MH-Style A-Aluminum-Anchor Base-Top Tenon-Black</v>
      </c>
      <c r="L73" s="32"/>
      <c r="M73" s="32"/>
      <c r="N73" s="32"/>
      <c r="O73" s="12">
        <f t="shared" si="45"/>
        <v>6.3367055936766663</v>
      </c>
      <c r="P73" s="32"/>
      <c r="R73">
        <f t="shared" si="33"/>
        <v>597.54999999999995</v>
      </c>
      <c r="S73" s="9">
        <f t="shared" si="43"/>
        <v>597.54999999999995</v>
      </c>
      <c r="T73" s="9">
        <v>53.54</v>
      </c>
      <c r="U73" s="25">
        <v>0.3</v>
      </c>
      <c r="V73" s="10">
        <f t="shared" si="34"/>
        <v>29.757989999999999</v>
      </c>
      <c r="W73" s="10">
        <f t="shared" si="35"/>
        <v>65.730499999999992</v>
      </c>
      <c r="X73" s="11">
        <f t="shared" si="44"/>
        <v>693.03848999999991</v>
      </c>
      <c r="Y73" s="26">
        <v>0.4</v>
      </c>
      <c r="Z73" s="9">
        <f t="shared" si="36"/>
        <v>21.416</v>
      </c>
      <c r="AA73" s="9">
        <f t="shared" ref="AA73:AA100" si="46">T73*U73</f>
        <v>16.061999999999998</v>
      </c>
      <c r="AB73" s="9">
        <f t="shared" si="37"/>
        <v>8.2713945999999989</v>
      </c>
      <c r="AC73" s="9">
        <f t="shared" si="38"/>
        <v>4.0513717999999992</v>
      </c>
      <c r="AD73" s="9">
        <f t="shared" si="39"/>
        <v>15.291023999999997</v>
      </c>
      <c r="AE73" s="11">
        <f t="shared" si="40"/>
        <v>65.091790399999994</v>
      </c>
      <c r="AF73" s="9">
        <f t="shared" si="41"/>
        <v>758.13028039999995</v>
      </c>
      <c r="AG73" s="73">
        <f t="shared" si="42"/>
        <v>6.3367055936766663</v>
      </c>
      <c r="AH73" s="56"/>
      <c r="AI73" s="13"/>
    </row>
    <row r="74" spans="1:35" x14ac:dyDescent="0.3">
      <c r="A74" s="52" t="s">
        <v>138</v>
      </c>
      <c r="B74" s="20" t="s">
        <v>139</v>
      </c>
      <c r="C74" s="15" t="s">
        <v>44</v>
      </c>
      <c r="D74" t="s">
        <v>7</v>
      </c>
      <c r="E74" t="s">
        <v>22</v>
      </c>
      <c r="F74" t="s">
        <v>17</v>
      </c>
      <c r="G74" s="38">
        <v>957</v>
      </c>
      <c r="H74" s="37">
        <v>945.43</v>
      </c>
      <c r="J74" t="str">
        <f t="shared" si="31"/>
        <v>LP-20-A-AL-DB-TT-BK-MW</v>
      </c>
      <c r="K74" t="str">
        <f t="shared" si="32"/>
        <v>Light Pole-20’ MH-Style A-Aluminum-Direct Buried-Top Tenon-Black</v>
      </c>
      <c r="L74" s="32"/>
      <c r="M74" s="32"/>
      <c r="N74" s="32"/>
      <c r="O74" s="12">
        <f t="shared" si="45"/>
        <v>9.7090525742766651</v>
      </c>
      <c r="P74" s="32"/>
      <c r="R74">
        <f t="shared" si="33"/>
        <v>945.43</v>
      </c>
      <c r="S74" s="9">
        <f t="shared" si="43"/>
        <v>945.43</v>
      </c>
      <c r="T74" s="9">
        <v>53.54</v>
      </c>
      <c r="U74" s="25">
        <v>0.3</v>
      </c>
      <c r="V74" s="10">
        <f t="shared" si="34"/>
        <v>47.082414</v>
      </c>
      <c r="W74" s="10">
        <f t="shared" si="35"/>
        <v>103.9973</v>
      </c>
      <c r="X74" s="11">
        <f t="shared" si="44"/>
        <v>1096.5097139999998</v>
      </c>
      <c r="Y74" s="26">
        <v>0.4</v>
      </c>
      <c r="Z74" s="9">
        <f t="shared" si="36"/>
        <v>21.416</v>
      </c>
      <c r="AA74" s="9">
        <f t="shared" si="46"/>
        <v>16.061999999999998</v>
      </c>
      <c r="AB74" s="9">
        <f t="shared" si="37"/>
        <v>8.2713945999999989</v>
      </c>
      <c r="AC74" s="9">
        <f t="shared" si="38"/>
        <v>4.0513717999999992</v>
      </c>
      <c r="AD74" s="9">
        <f t="shared" si="39"/>
        <v>15.291023999999997</v>
      </c>
      <c r="AE74" s="11">
        <f t="shared" si="40"/>
        <v>65.091790399999994</v>
      </c>
      <c r="AF74" s="9">
        <f t="shared" si="41"/>
        <v>1161.6015043999998</v>
      </c>
      <c r="AG74" s="73">
        <f t="shared" si="42"/>
        <v>9.7090525742766651</v>
      </c>
      <c r="AH74" s="56"/>
      <c r="AI74" s="13"/>
    </row>
    <row r="75" spans="1:35" x14ac:dyDescent="0.3">
      <c r="A75" s="52" t="s">
        <v>140</v>
      </c>
      <c r="B75" s="20" t="s">
        <v>141</v>
      </c>
      <c r="C75" s="15" t="s">
        <v>44</v>
      </c>
      <c r="D75" t="s">
        <v>7</v>
      </c>
      <c r="E75" t="s">
        <v>22</v>
      </c>
      <c r="F75" t="s">
        <v>17</v>
      </c>
      <c r="G75" s="38">
        <v>794</v>
      </c>
      <c r="H75" s="37">
        <v>718.16</v>
      </c>
      <c r="J75" t="str">
        <f t="shared" si="31"/>
        <v>LP-25-A-AL-AB-TT-BK-MW</v>
      </c>
      <c r="K75" t="str">
        <f t="shared" si="32"/>
        <v>Light Pole-25’ MH-Style A-Aluminum-Anchor Base-Top Tenon-Black</v>
      </c>
      <c r="L75" s="32"/>
      <c r="M75" s="32"/>
      <c r="N75" s="32"/>
      <c r="O75" s="12">
        <f t="shared" si="45"/>
        <v>7.5058983306266667</v>
      </c>
      <c r="P75" s="32"/>
      <c r="R75">
        <f t="shared" si="33"/>
        <v>718.16</v>
      </c>
      <c r="S75" s="9">
        <f t="shared" si="43"/>
        <v>718.16</v>
      </c>
      <c r="T75" s="9">
        <v>53.54</v>
      </c>
      <c r="U75" s="25">
        <v>0.3</v>
      </c>
      <c r="V75" s="10">
        <f t="shared" si="34"/>
        <v>35.764368000000005</v>
      </c>
      <c r="W75" s="10">
        <f t="shared" si="35"/>
        <v>78.997599999999991</v>
      </c>
      <c r="X75" s="11">
        <f t="shared" si="44"/>
        <v>832.92196799999999</v>
      </c>
      <c r="Y75" s="26">
        <v>0.4</v>
      </c>
      <c r="Z75" s="9">
        <f t="shared" si="36"/>
        <v>21.416</v>
      </c>
      <c r="AA75" s="9">
        <f t="shared" si="46"/>
        <v>16.061999999999998</v>
      </c>
      <c r="AB75" s="9">
        <f t="shared" si="37"/>
        <v>8.2713945999999989</v>
      </c>
      <c r="AC75" s="9">
        <f t="shared" si="38"/>
        <v>4.0513717999999992</v>
      </c>
      <c r="AD75" s="9">
        <f t="shared" si="39"/>
        <v>15.291023999999997</v>
      </c>
      <c r="AE75" s="11">
        <f t="shared" si="40"/>
        <v>65.091790399999994</v>
      </c>
      <c r="AF75" s="9">
        <f t="shared" si="41"/>
        <v>898.01375840000003</v>
      </c>
      <c r="AG75" s="73">
        <f t="shared" si="42"/>
        <v>7.5058983306266667</v>
      </c>
      <c r="AH75" s="56"/>
      <c r="AI75" s="13"/>
    </row>
    <row r="76" spans="1:35" x14ac:dyDescent="0.3">
      <c r="A76" s="52" t="s">
        <v>142</v>
      </c>
      <c r="B76" s="20" t="s">
        <v>143</v>
      </c>
      <c r="C76" s="15" t="s">
        <v>44</v>
      </c>
      <c r="D76" t="s">
        <v>7</v>
      </c>
      <c r="E76" t="s">
        <v>22</v>
      </c>
      <c r="F76" t="s">
        <v>17</v>
      </c>
      <c r="G76" s="38">
        <v>1067</v>
      </c>
      <c r="H76" s="37">
        <v>1060.1199999999999</v>
      </c>
      <c r="J76" t="str">
        <f t="shared" si="31"/>
        <v>LP-25-A-AL-DB-TT-BK-MW</v>
      </c>
      <c r="K76" t="str">
        <f t="shared" si="32"/>
        <v>Light Pole-25’ MH-Style A-Aluminum-Direct Buried-Top Tenon-Black</v>
      </c>
      <c r="L76" s="32"/>
      <c r="M76" s="32"/>
      <c r="N76" s="32"/>
      <c r="O76" s="12">
        <f t="shared" si="45"/>
        <v>10.820856860826666</v>
      </c>
      <c r="P76" s="32"/>
      <c r="R76">
        <f t="shared" si="33"/>
        <v>1060.1199999999999</v>
      </c>
      <c r="S76" s="9">
        <f t="shared" si="43"/>
        <v>1060.1199999999999</v>
      </c>
      <c r="T76" s="9">
        <v>53.54</v>
      </c>
      <c r="U76" s="25">
        <v>0.3</v>
      </c>
      <c r="V76" s="10">
        <f t="shared" si="34"/>
        <v>52.793976000000001</v>
      </c>
      <c r="W76" s="10">
        <f t="shared" si="35"/>
        <v>116.61319999999999</v>
      </c>
      <c r="X76" s="11">
        <f t="shared" si="44"/>
        <v>1229.5271759999998</v>
      </c>
      <c r="Y76" s="26">
        <v>0.4</v>
      </c>
      <c r="Z76" s="9">
        <f t="shared" si="36"/>
        <v>21.416</v>
      </c>
      <c r="AA76" s="9">
        <f t="shared" si="46"/>
        <v>16.061999999999998</v>
      </c>
      <c r="AB76" s="9">
        <f t="shared" si="37"/>
        <v>8.2713945999999989</v>
      </c>
      <c r="AC76" s="9">
        <f t="shared" si="38"/>
        <v>4.0513717999999992</v>
      </c>
      <c r="AD76" s="9">
        <f t="shared" si="39"/>
        <v>15.291023999999997</v>
      </c>
      <c r="AE76" s="11">
        <f t="shared" si="40"/>
        <v>65.091790399999994</v>
      </c>
      <c r="AF76" s="9">
        <f t="shared" si="41"/>
        <v>1294.6189663999999</v>
      </c>
      <c r="AG76" s="73">
        <f t="shared" si="42"/>
        <v>10.820856860826666</v>
      </c>
      <c r="AH76" s="56"/>
      <c r="AI76" s="13"/>
    </row>
    <row r="77" spans="1:35" x14ac:dyDescent="0.3">
      <c r="A77" s="52" t="s">
        <v>144</v>
      </c>
      <c r="B77" s="20" t="s">
        <v>145</v>
      </c>
      <c r="C77" s="15" t="s">
        <v>44</v>
      </c>
      <c r="D77" t="s">
        <v>7</v>
      </c>
      <c r="E77" t="s">
        <v>22</v>
      </c>
      <c r="F77" t="s">
        <v>17</v>
      </c>
      <c r="G77" s="38">
        <v>929</v>
      </c>
      <c r="H77" s="37">
        <v>859.76</v>
      </c>
      <c r="J77" t="str">
        <f t="shared" si="31"/>
        <v>LP-30-A-AL-AB-TT-BK-MW</v>
      </c>
      <c r="K77" t="str">
        <f t="shared" si="32"/>
        <v>Light Pole-30’ MH-Style A-Aluminum-Anchor Base-Top Tenon-Black</v>
      </c>
      <c r="L77" s="32"/>
      <c r="M77" s="32"/>
      <c r="N77" s="32"/>
      <c r="O77" s="12">
        <f t="shared" si="45"/>
        <v>8.8785680226266681</v>
      </c>
      <c r="P77" s="32"/>
      <c r="R77">
        <f t="shared" si="33"/>
        <v>859.76</v>
      </c>
      <c r="S77" s="9">
        <f t="shared" si="43"/>
        <v>859.76</v>
      </c>
      <c r="T77" s="9">
        <v>53.54</v>
      </c>
      <c r="U77" s="25">
        <v>0.3</v>
      </c>
      <c r="V77" s="10">
        <f t="shared" si="34"/>
        <v>42.816048000000002</v>
      </c>
      <c r="W77" s="10">
        <f t="shared" si="35"/>
        <v>94.573599999999999</v>
      </c>
      <c r="X77" s="11">
        <f t="shared" si="44"/>
        <v>997.14964800000007</v>
      </c>
      <c r="Y77" s="26">
        <v>0.4</v>
      </c>
      <c r="Z77" s="9">
        <f t="shared" si="36"/>
        <v>21.416</v>
      </c>
      <c r="AA77" s="9">
        <f t="shared" si="46"/>
        <v>16.061999999999998</v>
      </c>
      <c r="AB77" s="9">
        <f t="shared" si="37"/>
        <v>8.2713945999999989</v>
      </c>
      <c r="AC77" s="9">
        <f t="shared" si="38"/>
        <v>4.0513717999999992</v>
      </c>
      <c r="AD77" s="9">
        <f t="shared" si="39"/>
        <v>15.291023999999997</v>
      </c>
      <c r="AE77" s="11">
        <f t="shared" si="40"/>
        <v>65.091790399999994</v>
      </c>
      <c r="AF77" s="9">
        <f t="shared" si="41"/>
        <v>1062.2414384000001</v>
      </c>
      <c r="AG77" s="73">
        <f t="shared" si="42"/>
        <v>8.8785680226266681</v>
      </c>
      <c r="AH77" s="56"/>
      <c r="AI77" s="13"/>
    </row>
    <row r="78" spans="1:35" x14ac:dyDescent="0.3">
      <c r="A78" s="52" t="s">
        <v>146</v>
      </c>
      <c r="B78" s="20" t="s">
        <v>147</v>
      </c>
      <c r="C78" s="15" t="s">
        <v>44</v>
      </c>
      <c r="D78" t="s">
        <v>7</v>
      </c>
      <c r="E78" t="s">
        <v>22</v>
      </c>
      <c r="F78" t="s">
        <v>17</v>
      </c>
      <c r="G78" s="38">
        <v>1188</v>
      </c>
      <c r="H78" s="37">
        <v>1186.3399999999999</v>
      </c>
      <c r="J78" t="str">
        <f t="shared" si="31"/>
        <v>LP-30-A-AL-DB-TT-BK-MW</v>
      </c>
      <c r="K78" t="str">
        <f t="shared" si="32"/>
        <v>Light Pole-30’ MH-Style A-Aluminum-Direct Buried-Top Tenon-Black</v>
      </c>
      <c r="L78" s="32"/>
      <c r="M78" s="32"/>
      <c r="N78" s="32"/>
      <c r="O78" s="12">
        <f t="shared" si="45"/>
        <v>12.044432909726666</v>
      </c>
      <c r="P78" s="32"/>
      <c r="R78">
        <f t="shared" si="33"/>
        <v>1186.3399999999999</v>
      </c>
      <c r="S78" s="9">
        <f t="shared" si="43"/>
        <v>1186.3399999999999</v>
      </c>
      <c r="T78" s="9">
        <v>53.54</v>
      </c>
      <c r="U78" s="25">
        <v>0.3</v>
      </c>
      <c r="V78" s="10">
        <f t="shared" si="34"/>
        <v>59.079732</v>
      </c>
      <c r="W78" s="10">
        <f t="shared" si="35"/>
        <v>130.4974</v>
      </c>
      <c r="X78" s="11">
        <f t="shared" si="44"/>
        <v>1375.9171319999998</v>
      </c>
      <c r="Y78" s="26">
        <v>0.4</v>
      </c>
      <c r="Z78" s="9">
        <f t="shared" si="36"/>
        <v>21.416</v>
      </c>
      <c r="AA78" s="9">
        <f t="shared" si="46"/>
        <v>16.061999999999998</v>
      </c>
      <c r="AB78" s="9">
        <f t="shared" si="37"/>
        <v>8.2713945999999989</v>
      </c>
      <c r="AC78" s="9">
        <f t="shared" si="38"/>
        <v>4.0513717999999992</v>
      </c>
      <c r="AD78" s="9">
        <f t="shared" si="39"/>
        <v>15.291023999999997</v>
      </c>
      <c r="AE78" s="11">
        <f t="shared" si="40"/>
        <v>65.091790399999994</v>
      </c>
      <c r="AF78" s="9">
        <f t="shared" si="41"/>
        <v>1441.0089223999998</v>
      </c>
      <c r="AG78" s="73">
        <f t="shared" si="42"/>
        <v>12.044432909726666</v>
      </c>
      <c r="AH78" s="56"/>
      <c r="AI78" s="13"/>
    </row>
    <row r="79" spans="1:35" x14ac:dyDescent="0.3">
      <c r="A79" s="52" t="s">
        <v>148</v>
      </c>
      <c r="B79" s="20" t="s">
        <v>164</v>
      </c>
      <c r="C79" s="15" t="s">
        <v>44</v>
      </c>
      <c r="D79" t="s">
        <v>7</v>
      </c>
      <c r="E79" t="s">
        <v>22</v>
      </c>
      <c r="F79" t="s">
        <v>17</v>
      </c>
      <c r="G79" s="38">
        <v>1065</v>
      </c>
      <c r="H79" s="37">
        <v>1001.36</v>
      </c>
      <c r="J79" t="str">
        <f t="shared" si="31"/>
        <v>LP-35-A-AL-AB-TT-BK-MW</v>
      </c>
      <c r="K79" t="str">
        <f t="shared" si="32"/>
        <v>Light Pole-35’ MH-Style A-Aluminum-Anchor Base-Top Tenon-Black</v>
      </c>
      <c r="L79" s="32"/>
      <c r="M79" s="32"/>
      <c r="N79" s="32"/>
      <c r="O79" s="12">
        <f t="shared" si="45"/>
        <v>10.251237714626667</v>
      </c>
      <c r="P79" s="32"/>
      <c r="R79">
        <f t="shared" si="33"/>
        <v>1001.36</v>
      </c>
      <c r="S79" s="9">
        <f t="shared" si="43"/>
        <v>1001.36</v>
      </c>
      <c r="T79" s="9">
        <v>53.54</v>
      </c>
      <c r="U79" s="25">
        <v>0.3</v>
      </c>
      <c r="V79" s="10">
        <f t="shared" si="34"/>
        <v>49.867728000000007</v>
      </c>
      <c r="W79" s="10">
        <f t="shared" si="35"/>
        <v>110.14960000000001</v>
      </c>
      <c r="X79" s="11">
        <f t="shared" si="44"/>
        <v>1161.377328</v>
      </c>
      <c r="Y79" s="26">
        <v>0.4</v>
      </c>
      <c r="Z79" s="9">
        <f t="shared" si="36"/>
        <v>21.416</v>
      </c>
      <c r="AA79" s="9">
        <f t="shared" si="46"/>
        <v>16.061999999999998</v>
      </c>
      <c r="AB79" s="9">
        <f t="shared" si="37"/>
        <v>8.2713945999999989</v>
      </c>
      <c r="AC79" s="9">
        <f t="shared" si="38"/>
        <v>4.0513717999999992</v>
      </c>
      <c r="AD79" s="9">
        <f t="shared" si="39"/>
        <v>15.291023999999997</v>
      </c>
      <c r="AE79" s="11">
        <f t="shared" si="40"/>
        <v>65.091790399999994</v>
      </c>
      <c r="AF79" s="9">
        <f t="shared" si="41"/>
        <v>1226.4691184000001</v>
      </c>
      <c r="AG79" s="73">
        <f t="shared" si="42"/>
        <v>10.251237714626667</v>
      </c>
      <c r="AH79" s="56"/>
      <c r="AI79" s="13"/>
    </row>
    <row r="80" spans="1:35" x14ac:dyDescent="0.3">
      <c r="A80" s="52" t="s">
        <v>149</v>
      </c>
      <c r="B80" s="20" t="s">
        <v>150</v>
      </c>
      <c r="C80" s="15" t="s">
        <v>44</v>
      </c>
      <c r="D80" t="s">
        <v>7</v>
      </c>
      <c r="E80" t="s">
        <v>22</v>
      </c>
      <c r="F80" t="s">
        <v>17</v>
      </c>
      <c r="G80" s="38">
        <v>1288</v>
      </c>
      <c r="H80" s="37">
        <v>1285.9100000000001</v>
      </c>
      <c r="J80" t="str">
        <f t="shared" si="31"/>
        <v>LP-35-A-AL-DB-TT-BK-MW</v>
      </c>
      <c r="K80" t="str">
        <f t="shared" si="32"/>
        <v>Light Pole-35’ MH-Style A-Aluminum-Direct Buried-Top Tenon-Black</v>
      </c>
      <c r="L80" s="32"/>
      <c r="M80" s="32"/>
      <c r="N80" s="32"/>
      <c r="O80" s="12">
        <f t="shared" si="45"/>
        <v>13.009663991876669</v>
      </c>
      <c r="P80" s="32"/>
      <c r="R80">
        <f t="shared" si="33"/>
        <v>1285.9100000000001</v>
      </c>
      <c r="S80" s="9">
        <f t="shared" si="43"/>
        <v>1285.9100000000001</v>
      </c>
      <c r="T80" s="9">
        <v>53.54</v>
      </c>
      <c r="U80" s="25">
        <v>0.3</v>
      </c>
      <c r="V80" s="10">
        <f t="shared" si="34"/>
        <v>64.038318000000004</v>
      </c>
      <c r="W80" s="10">
        <f t="shared" si="35"/>
        <v>141.45010000000002</v>
      </c>
      <c r="X80" s="11">
        <f t="shared" si="44"/>
        <v>1491.3984180000002</v>
      </c>
      <c r="Y80" s="26">
        <v>0.4</v>
      </c>
      <c r="Z80" s="9">
        <f t="shared" si="36"/>
        <v>21.416</v>
      </c>
      <c r="AA80" s="9">
        <f t="shared" si="46"/>
        <v>16.061999999999998</v>
      </c>
      <c r="AB80" s="9">
        <f t="shared" si="37"/>
        <v>8.2713945999999989</v>
      </c>
      <c r="AC80" s="9">
        <f t="shared" si="38"/>
        <v>4.0513717999999992</v>
      </c>
      <c r="AD80" s="9">
        <f t="shared" si="39"/>
        <v>15.291023999999997</v>
      </c>
      <c r="AE80" s="11">
        <f t="shared" si="40"/>
        <v>65.091790399999994</v>
      </c>
      <c r="AF80" s="9">
        <f t="shared" si="41"/>
        <v>1556.4902084000003</v>
      </c>
      <c r="AG80" s="73">
        <f t="shared" si="42"/>
        <v>13.009663991876669</v>
      </c>
      <c r="AH80" s="56"/>
      <c r="AI80" s="13"/>
    </row>
    <row r="81" spans="1:35" x14ac:dyDescent="0.3">
      <c r="A81" s="52" t="s">
        <v>156</v>
      </c>
      <c r="B81" s="31" t="s">
        <v>60</v>
      </c>
      <c r="C81" s="15" t="s">
        <v>44</v>
      </c>
      <c r="D81" t="s">
        <v>7</v>
      </c>
      <c r="E81" t="s">
        <v>22</v>
      </c>
      <c r="F81" t="s">
        <v>17</v>
      </c>
      <c r="G81" s="38">
        <v>808</v>
      </c>
      <c r="H81" s="37">
        <v>681.58</v>
      </c>
      <c r="J81" t="str">
        <f t="shared" si="31"/>
        <v>LP-12-B-AL-AB-TT-GN-MW</v>
      </c>
      <c r="K81" t="str">
        <f t="shared" si="32"/>
        <v>MW-Light Pole-12’ MH- Style B Aluminum Anchor Base-Top Tenon Black Pri</v>
      </c>
      <c r="L81" s="32"/>
      <c r="M81" s="32"/>
      <c r="N81" s="32"/>
      <c r="O81" s="12">
        <f t="shared" si="45"/>
        <v>7.1512919935266668</v>
      </c>
      <c r="P81" s="32"/>
      <c r="R81">
        <f t="shared" si="33"/>
        <v>681.58</v>
      </c>
      <c r="S81" s="9">
        <f t="shared" si="43"/>
        <v>681.58</v>
      </c>
      <c r="T81" s="9">
        <v>53.54</v>
      </c>
      <c r="U81" s="25">
        <v>0.3</v>
      </c>
      <c r="V81" s="10">
        <f t="shared" si="34"/>
        <v>33.942684000000007</v>
      </c>
      <c r="W81" s="10">
        <f t="shared" si="35"/>
        <v>74.973800000000011</v>
      </c>
      <c r="X81" s="11">
        <f t="shared" si="44"/>
        <v>790.49648400000001</v>
      </c>
      <c r="Y81" s="26">
        <v>0.4</v>
      </c>
      <c r="Z81" s="9">
        <f t="shared" si="36"/>
        <v>21.416</v>
      </c>
      <c r="AA81" s="9">
        <f t="shared" si="46"/>
        <v>16.061999999999998</v>
      </c>
      <c r="AB81" s="9">
        <f t="shared" si="37"/>
        <v>8.2713945999999989</v>
      </c>
      <c r="AC81" s="9">
        <f t="shared" si="38"/>
        <v>4.0513717999999992</v>
      </c>
      <c r="AD81" s="9">
        <f t="shared" si="39"/>
        <v>15.291023999999997</v>
      </c>
      <c r="AE81" s="11">
        <f t="shared" si="40"/>
        <v>65.091790399999994</v>
      </c>
      <c r="AF81" s="9">
        <f t="shared" si="41"/>
        <v>855.58827440000005</v>
      </c>
      <c r="AG81" s="73">
        <f t="shared" si="42"/>
        <v>7.1512919935266668</v>
      </c>
      <c r="AH81" s="56"/>
      <c r="AI81" s="13"/>
    </row>
    <row r="82" spans="1:35" x14ac:dyDescent="0.3">
      <c r="A82" s="52" t="s">
        <v>151</v>
      </c>
      <c r="B82" s="31" t="s">
        <v>61</v>
      </c>
      <c r="C82" s="15" t="s">
        <v>44</v>
      </c>
      <c r="D82" t="s">
        <v>7</v>
      </c>
      <c r="E82" t="s">
        <v>22</v>
      </c>
      <c r="F82" t="s">
        <v>17</v>
      </c>
      <c r="G82" s="38">
        <v>951</v>
      </c>
      <c r="H82" s="37">
        <v>942.95</v>
      </c>
      <c r="J82" t="str">
        <f t="shared" si="31"/>
        <v>LP-12-C-PT-AL-AB-TT-BK-MW</v>
      </c>
      <c r="K82" t="str">
        <f t="shared" si="32"/>
        <v xml:space="preserve">MW-Light Pole-12’ MH-Style C-Post Top-Alum-Anchor Base-TT-Black Pri </v>
      </c>
      <c r="L82" s="32"/>
      <c r="M82" s="32"/>
      <c r="N82" s="32"/>
      <c r="O82" s="12">
        <f t="shared" si="45"/>
        <v>9.6850114666766682</v>
      </c>
      <c r="P82" s="32"/>
      <c r="R82">
        <f t="shared" si="33"/>
        <v>942.95</v>
      </c>
      <c r="S82" s="9">
        <f t="shared" si="43"/>
        <v>942.95</v>
      </c>
      <c r="T82" s="9">
        <v>53.54</v>
      </c>
      <c r="U82" s="25">
        <v>0.3</v>
      </c>
      <c r="V82" s="10">
        <f t="shared" si="34"/>
        <v>46.958910000000003</v>
      </c>
      <c r="W82" s="10">
        <f t="shared" si="35"/>
        <v>103.72450000000001</v>
      </c>
      <c r="X82" s="11">
        <f t="shared" si="44"/>
        <v>1093.6334100000001</v>
      </c>
      <c r="Y82" s="26">
        <v>0.4</v>
      </c>
      <c r="Z82" s="9">
        <f t="shared" si="36"/>
        <v>21.416</v>
      </c>
      <c r="AA82" s="9">
        <f t="shared" si="46"/>
        <v>16.061999999999998</v>
      </c>
      <c r="AB82" s="9">
        <f t="shared" si="37"/>
        <v>8.2713945999999989</v>
      </c>
      <c r="AC82" s="9">
        <f t="shared" si="38"/>
        <v>4.0513717999999992</v>
      </c>
      <c r="AD82" s="9">
        <f t="shared" si="39"/>
        <v>15.291023999999997</v>
      </c>
      <c r="AE82" s="11">
        <f t="shared" si="40"/>
        <v>65.091790399999994</v>
      </c>
      <c r="AF82" s="9">
        <f t="shared" si="41"/>
        <v>1158.7252004000002</v>
      </c>
      <c r="AG82" s="73">
        <f t="shared" si="42"/>
        <v>9.6850114666766682</v>
      </c>
      <c r="AH82" s="56"/>
      <c r="AI82" s="13"/>
    </row>
    <row r="83" spans="1:35" x14ac:dyDescent="0.3">
      <c r="A83" s="52" t="s">
        <v>157</v>
      </c>
      <c r="B83" s="31" t="s">
        <v>152</v>
      </c>
      <c r="C83" s="15" t="s">
        <v>44</v>
      </c>
      <c r="D83" t="s">
        <v>7</v>
      </c>
      <c r="E83" t="s">
        <v>22</v>
      </c>
      <c r="F83" t="s">
        <v>17</v>
      </c>
      <c r="G83" s="38">
        <v>855</v>
      </c>
      <c r="H83" s="37">
        <v>1281.02</v>
      </c>
      <c r="J83" t="str">
        <f t="shared" si="31"/>
        <v>LP-16-C-DV-AL-AB-TT-GN-MW</v>
      </c>
      <c r="K83" t="str">
        <f t="shared" si="32"/>
        <v xml:space="preserve">MW-LT Pole-16’ MH-Style C-Davit Bracket-Alum-Anchor Base-TT-Black </v>
      </c>
      <c r="L83" s="32"/>
      <c r="M83" s="32"/>
      <c r="N83" s="32"/>
      <c r="O83" s="12">
        <f t="shared" si="45"/>
        <v>12.962260356326667</v>
      </c>
      <c r="P83" s="32"/>
      <c r="R83">
        <f t="shared" si="33"/>
        <v>1281.02</v>
      </c>
      <c r="S83" s="9">
        <f t="shared" si="43"/>
        <v>1281.02</v>
      </c>
      <c r="T83" s="9">
        <v>53.54</v>
      </c>
      <c r="U83" s="25">
        <v>0.3</v>
      </c>
      <c r="V83" s="10">
        <f t="shared" si="34"/>
        <v>63.794796000000005</v>
      </c>
      <c r="W83" s="10">
        <f t="shared" si="35"/>
        <v>140.91220000000001</v>
      </c>
      <c r="X83" s="11">
        <f t="shared" si="44"/>
        <v>1485.7269959999999</v>
      </c>
      <c r="Y83" s="26">
        <v>0.4</v>
      </c>
      <c r="Z83" s="9">
        <f t="shared" si="36"/>
        <v>21.416</v>
      </c>
      <c r="AA83" s="9">
        <f t="shared" si="46"/>
        <v>16.061999999999998</v>
      </c>
      <c r="AB83" s="9">
        <f t="shared" si="37"/>
        <v>8.2713945999999989</v>
      </c>
      <c r="AC83" s="9">
        <f t="shared" si="38"/>
        <v>4.0513717999999992</v>
      </c>
      <c r="AD83" s="9">
        <f t="shared" si="39"/>
        <v>15.291023999999997</v>
      </c>
      <c r="AE83" s="11">
        <f t="shared" si="40"/>
        <v>65.091790399999994</v>
      </c>
      <c r="AF83" s="9">
        <f t="shared" si="41"/>
        <v>1550.8187863999999</v>
      </c>
      <c r="AG83" s="73">
        <f t="shared" si="42"/>
        <v>12.962260356326667</v>
      </c>
      <c r="AH83" s="56"/>
      <c r="AI83" s="13"/>
    </row>
    <row r="84" spans="1:35" x14ac:dyDescent="0.3">
      <c r="A84" s="52" t="s">
        <v>153</v>
      </c>
      <c r="B84" s="31" t="s">
        <v>62</v>
      </c>
      <c r="C84" s="15" t="s">
        <v>44</v>
      </c>
      <c r="D84" t="s">
        <v>7</v>
      </c>
      <c r="E84" t="s">
        <v>22</v>
      </c>
      <c r="F84" t="s">
        <v>17</v>
      </c>
      <c r="G84" s="38">
        <v>2500</v>
      </c>
      <c r="H84" s="37">
        <v>2572.1799999999998</v>
      </c>
      <c r="J84" t="str">
        <f t="shared" si="31"/>
        <v>LP-25-C-DV-AL-AB-TT-BK-MW</v>
      </c>
      <c r="K84" t="str">
        <f t="shared" si="32"/>
        <v xml:space="preserve">MW-Light Pole-25’ MH-Style C-Davit Bracket-Alum-Anchor Base-TT-Black Pri </v>
      </c>
      <c r="L84" s="32"/>
      <c r="M84" s="32"/>
      <c r="N84" s="32"/>
      <c r="O84" s="12">
        <f t="shared" si="45"/>
        <v>25.478758940526664</v>
      </c>
      <c r="P84" s="32"/>
      <c r="R84">
        <f t="shared" si="33"/>
        <v>2572.1799999999998</v>
      </c>
      <c r="S84" s="9">
        <f t="shared" si="43"/>
        <v>2572.1799999999998</v>
      </c>
      <c r="T84" s="9">
        <v>53.54</v>
      </c>
      <c r="U84" s="25">
        <v>0.3</v>
      </c>
      <c r="V84" s="10">
        <f t="shared" si="34"/>
        <v>128.09456399999999</v>
      </c>
      <c r="W84" s="10">
        <f t="shared" si="35"/>
        <v>282.93979999999999</v>
      </c>
      <c r="X84" s="11">
        <f t="shared" si="44"/>
        <v>2983.2143639999999</v>
      </c>
      <c r="Y84" s="26">
        <v>0.4</v>
      </c>
      <c r="Z84" s="9">
        <f t="shared" si="36"/>
        <v>21.416</v>
      </c>
      <c r="AA84" s="9">
        <f t="shared" si="46"/>
        <v>16.061999999999998</v>
      </c>
      <c r="AB84" s="9">
        <f t="shared" si="37"/>
        <v>8.2713945999999989</v>
      </c>
      <c r="AC84" s="9">
        <f t="shared" si="38"/>
        <v>4.0513717999999992</v>
      </c>
      <c r="AD84" s="9">
        <f t="shared" si="39"/>
        <v>15.291023999999997</v>
      </c>
      <c r="AE84" s="11">
        <f t="shared" si="40"/>
        <v>65.091790399999994</v>
      </c>
      <c r="AF84" s="9">
        <f t="shared" si="41"/>
        <v>3048.3061543999997</v>
      </c>
      <c r="AG84" s="73">
        <f t="shared" si="42"/>
        <v>25.478758940526664</v>
      </c>
      <c r="AH84" s="56"/>
      <c r="AI84" s="13"/>
    </row>
    <row r="85" spans="1:35" x14ac:dyDescent="0.3">
      <c r="A85" s="52" t="s">
        <v>158</v>
      </c>
      <c r="B85" s="23" t="s">
        <v>63</v>
      </c>
      <c r="C85" s="15" t="s">
        <v>44</v>
      </c>
      <c r="D85" t="s">
        <v>7</v>
      </c>
      <c r="E85" t="s">
        <v>22</v>
      </c>
      <c r="F85" t="s">
        <v>17</v>
      </c>
      <c r="G85" s="38">
        <v>1049</v>
      </c>
      <c r="H85" s="37">
        <v>1015.52</v>
      </c>
      <c r="J85" t="str">
        <f t="shared" si="31"/>
        <v>LP-16-C-BH-AL-AB-TT-GN-MW</v>
      </c>
      <c r="K85" t="str">
        <f t="shared" si="32"/>
        <v>MW-LT Pole-16’ MH-Style C-Boston Harbor Bracket-AL-AB-TT-Black Pri</v>
      </c>
      <c r="L85" s="32"/>
      <c r="M85" s="32"/>
      <c r="N85" s="32"/>
      <c r="O85" s="12">
        <f t="shared" si="45"/>
        <v>10.388504683826666</v>
      </c>
      <c r="P85" s="32"/>
      <c r="R85">
        <f t="shared" si="33"/>
        <v>1015.52</v>
      </c>
      <c r="S85" s="9">
        <f t="shared" si="43"/>
        <v>1015.52</v>
      </c>
      <c r="T85" s="9">
        <v>53.54</v>
      </c>
      <c r="U85" s="25">
        <v>0.3</v>
      </c>
      <c r="V85" s="10">
        <f t="shared" si="34"/>
        <v>50.572896</v>
      </c>
      <c r="W85" s="10">
        <f t="shared" si="35"/>
        <v>111.7072</v>
      </c>
      <c r="X85" s="11">
        <f t="shared" si="44"/>
        <v>1177.8000959999999</v>
      </c>
      <c r="Y85" s="26">
        <v>0.4</v>
      </c>
      <c r="Z85" s="9">
        <f t="shared" si="36"/>
        <v>21.416</v>
      </c>
      <c r="AA85" s="9">
        <f t="shared" si="46"/>
        <v>16.061999999999998</v>
      </c>
      <c r="AB85" s="9">
        <f t="shared" si="37"/>
        <v>8.2713945999999989</v>
      </c>
      <c r="AC85" s="9">
        <f t="shared" si="38"/>
        <v>4.0513717999999992</v>
      </c>
      <c r="AD85" s="9">
        <f t="shared" si="39"/>
        <v>15.291023999999997</v>
      </c>
      <c r="AE85" s="11">
        <f t="shared" si="40"/>
        <v>65.091790399999994</v>
      </c>
      <c r="AF85" s="9">
        <f t="shared" si="41"/>
        <v>1242.8918864</v>
      </c>
      <c r="AG85" s="73">
        <f t="shared" si="42"/>
        <v>10.388504683826666</v>
      </c>
      <c r="AH85" s="56"/>
      <c r="AI85" s="13"/>
    </row>
    <row r="86" spans="1:35" x14ac:dyDescent="0.3">
      <c r="A86" s="52" t="s">
        <v>154</v>
      </c>
      <c r="B86" s="23" t="s">
        <v>64</v>
      </c>
      <c r="C86" s="15" t="s">
        <v>44</v>
      </c>
      <c r="D86" t="s">
        <v>7</v>
      </c>
      <c r="E86" t="s">
        <v>22</v>
      </c>
      <c r="F86" t="s">
        <v>17</v>
      </c>
      <c r="G86" s="38">
        <v>2526</v>
      </c>
      <c r="H86" s="37">
        <v>2600.67</v>
      </c>
      <c r="J86" t="str">
        <f t="shared" si="31"/>
        <v>LP-25-C-BH-AL-AB-TT-BK-MW</v>
      </c>
      <c r="K86" t="str">
        <f t="shared" si="32"/>
        <v xml:space="preserve">MW-LT Pole-25’ MH-Style C-Boston Harbor Bracket-AL-AB-TT-Black Pri </v>
      </c>
      <c r="L86" s="32"/>
      <c r="M86" s="32"/>
      <c r="N86" s="32"/>
      <c r="O86" s="12">
        <f t="shared" si="45"/>
        <v>25.754940858076665</v>
      </c>
      <c r="P86" s="32"/>
      <c r="R86">
        <f t="shared" si="33"/>
        <v>2600.67</v>
      </c>
      <c r="S86" s="9">
        <f t="shared" si="43"/>
        <v>2600.67</v>
      </c>
      <c r="T86" s="9">
        <v>53.54</v>
      </c>
      <c r="U86" s="25">
        <v>0.3</v>
      </c>
      <c r="V86" s="10">
        <f t="shared" si="34"/>
        <v>129.51336600000002</v>
      </c>
      <c r="W86" s="10">
        <f t="shared" si="35"/>
        <v>286.07370000000003</v>
      </c>
      <c r="X86" s="11">
        <f t="shared" si="44"/>
        <v>3016.2570660000001</v>
      </c>
      <c r="Y86" s="26">
        <v>0.4</v>
      </c>
      <c r="Z86" s="9">
        <f t="shared" si="36"/>
        <v>21.416</v>
      </c>
      <c r="AA86" s="9">
        <f t="shared" si="46"/>
        <v>16.061999999999998</v>
      </c>
      <c r="AB86" s="9">
        <f t="shared" si="37"/>
        <v>8.2713945999999989</v>
      </c>
      <c r="AC86" s="9">
        <f t="shared" si="38"/>
        <v>4.0513717999999992</v>
      </c>
      <c r="AD86" s="9">
        <f t="shared" si="39"/>
        <v>15.291023999999997</v>
      </c>
      <c r="AE86" s="11">
        <f t="shared" si="40"/>
        <v>65.091790399999994</v>
      </c>
      <c r="AF86" s="9">
        <f t="shared" si="41"/>
        <v>3081.3488563999999</v>
      </c>
      <c r="AG86" s="73">
        <f t="shared" si="42"/>
        <v>25.754940858076665</v>
      </c>
      <c r="AH86" s="56"/>
      <c r="AI86" s="13"/>
    </row>
    <row r="87" spans="1:35" x14ac:dyDescent="0.3">
      <c r="A87" s="52" t="s">
        <v>159</v>
      </c>
      <c r="B87" s="23" t="s">
        <v>65</v>
      </c>
      <c r="C87" s="15" t="s">
        <v>44</v>
      </c>
      <c r="D87" t="s">
        <v>7</v>
      </c>
      <c r="E87" t="s">
        <v>22</v>
      </c>
      <c r="F87" t="s">
        <v>17</v>
      </c>
      <c r="G87" s="38">
        <v>988</v>
      </c>
      <c r="H87" s="37">
        <v>932.99</v>
      </c>
      <c r="J87" t="str">
        <f t="shared" ref="J87:J100" si="47">A87</f>
        <v>LP-12-D-AL-AB-TT-GN-MW</v>
      </c>
      <c r="K87" t="str">
        <f t="shared" ref="K87:K100" si="48">B87</f>
        <v>MW-LT Pole 12 Ft MH Style D Alum Breakaway Anchor Base TT Black Pri</v>
      </c>
      <c r="L87" s="32"/>
      <c r="M87" s="32"/>
      <c r="N87" s="32"/>
      <c r="O87" s="12">
        <f t="shared" si="45"/>
        <v>9.5884592764766658</v>
      </c>
      <c r="P87" s="32"/>
      <c r="R87">
        <f t="shared" si="33"/>
        <v>932.99</v>
      </c>
      <c r="S87" s="9">
        <f t="shared" si="43"/>
        <v>932.99</v>
      </c>
      <c r="T87" s="9">
        <v>53.54</v>
      </c>
      <c r="U87" s="25">
        <v>0.3</v>
      </c>
      <c r="V87" s="10">
        <f t="shared" si="34"/>
        <v>46.462902000000007</v>
      </c>
      <c r="W87" s="10">
        <f t="shared" si="35"/>
        <v>102.6289</v>
      </c>
      <c r="X87" s="11">
        <f t="shared" si="44"/>
        <v>1082.0818019999999</v>
      </c>
      <c r="Y87" s="26">
        <v>0.4</v>
      </c>
      <c r="Z87" s="9">
        <f t="shared" si="36"/>
        <v>21.416</v>
      </c>
      <c r="AA87" s="9">
        <f t="shared" si="46"/>
        <v>16.061999999999998</v>
      </c>
      <c r="AB87" s="9">
        <f t="shared" si="37"/>
        <v>8.2713945999999989</v>
      </c>
      <c r="AC87" s="9">
        <f t="shared" si="38"/>
        <v>4.0513717999999992</v>
      </c>
      <c r="AD87" s="9">
        <f t="shared" si="39"/>
        <v>15.291023999999997</v>
      </c>
      <c r="AE87" s="11">
        <f t="shared" si="40"/>
        <v>65.091790399999994</v>
      </c>
      <c r="AF87" s="9">
        <f t="shared" si="41"/>
        <v>1147.1735924</v>
      </c>
      <c r="AG87" s="73">
        <f t="shared" si="42"/>
        <v>9.5884592764766658</v>
      </c>
      <c r="AH87" s="56"/>
      <c r="AI87" s="13"/>
    </row>
    <row r="88" spans="1:35" x14ac:dyDescent="0.3">
      <c r="A88" s="52" t="s">
        <v>155</v>
      </c>
      <c r="B88" s="31" t="s">
        <v>104</v>
      </c>
      <c r="C88" s="15" t="s">
        <v>44</v>
      </c>
      <c r="D88" t="s">
        <v>7</v>
      </c>
      <c r="E88" t="s">
        <v>22</v>
      </c>
      <c r="F88" t="s">
        <v>17</v>
      </c>
      <c r="G88" s="38">
        <v>965</v>
      </c>
      <c r="H88" s="37">
        <v>942.56</v>
      </c>
      <c r="J88" t="str">
        <f t="shared" si="47"/>
        <v>LP-12-E-AL-AB-TT-BK-MW</v>
      </c>
      <c r="K88" t="str">
        <f t="shared" si="48"/>
        <v xml:space="preserve">MW-Light Pole-12’ MH-Style E-Alum-Anchor Base-Top Tenon-Black  </v>
      </c>
      <c r="L88" s="32"/>
      <c r="M88" s="32"/>
      <c r="N88" s="32"/>
      <c r="O88" s="12">
        <f t="shared" si="45"/>
        <v>9.6812308086266654</v>
      </c>
      <c r="P88" s="32"/>
      <c r="R88">
        <f t="shared" si="33"/>
        <v>942.56</v>
      </c>
      <c r="S88" s="9">
        <f t="shared" si="43"/>
        <v>942.56</v>
      </c>
      <c r="T88" s="9">
        <v>53.54</v>
      </c>
      <c r="U88" s="25">
        <v>0.3</v>
      </c>
      <c r="V88" s="10">
        <f t="shared" si="34"/>
        <v>46.939488000000004</v>
      </c>
      <c r="W88" s="10">
        <f t="shared" si="35"/>
        <v>103.68159999999999</v>
      </c>
      <c r="X88" s="11">
        <f t="shared" si="44"/>
        <v>1093.1810879999998</v>
      </c>
      <c r="Y88" s="26">
        <v>0.4</v>
      </c>
      <c r="Z88" s="9">
        <f t="shared" si="36"/>
        <v>21.416</v>
      </c>
      <c r="AA88" s="9">
        <f t="shared" si="46"/>
        <v>16.061999999999998</v>
      </c>
      <c r="AB88" s="9">
        <f t="shared" si="37"/>
        <v>8.2713945999999989</v>
      </c>
      <c r="AC88" s="9">
        <f t="shared" si="38"/>
        <v>4.0513717999999992</v>
      </c>
      <c r="AD88" s="9">
        <f t="shared" si="39"/>
        <v>15.291023999999997</v>
      </c>
      <c r="AE88" s="11">
        <f t="shared" si="40"/>
        <v>65.091790399999994</v>
      </c>
      <c r="AF88" s="9">
        <f t="shared" si="41"/>
        <v>1158.2728783999999</v>
      </c>
      <c r="AG88" s="73">
        <f t="shared" si="42"/>
        <v>9.6812308086266654</v>
      </c>
      <c r="AH88" s="56"/>
      <c r="AI88" s="13"/>
    </row>
    <row r="89" spans="1:35" x14ac:dyDescent="0.3">
      <c r="A89" s="52" t="s">
        <v>160</v>
      </c>
      <c r="B89" s="23" t="s">
        <v>66</v>
      </c>
      <c r="C89" s="15" t="s">
        <v>44</v>
      </c>
      <c r="D89" t="s">
        <v>7</v>
      </c>
      <c r="E89" t="s">
        <v>22</v>
      </c>
      <c r="F89" t="s">
        <v>17</v>
      </c>
      <c r="G89" s="38">
        <v>1048</v>
      </c>
      <c r="H89" s="37">
        <v>1014.34</v>
      </c>
      <c r="J89" t="str">
        <f t="shared" si="47"/>
        <v>LP-12-F-AL-AB-TT-GN-MW</v>
      </c>
      <c r="K89" t="str">
        <f t="shared" si="48"/>
        <v xml:space="preserve">MW-Light Pole-12’ MH-Style F-Alum-Anchor Base-Top Tenon-Black Prie </v>
      </c>
      <c r="L89" s="32"/>
      <c r="M89" s="32"/>
      <c r="N89" s="32"/>
      <c r="O89" s="12">
        <f t="shared" si="45"/>
        <v>10.377065769726665</v>
      </c>
      <c r="P89" s="32"/>
      <c r="R89">
        <f t="shared" si="33"/>
        <v>1014.34</v>
      </c>
      <c r="S89" s="9">
        <f t="shared" si="43"/>
        <v>1014.34</v>
      </c>
      <c r="T89" s="9">
        <v>53.54</v>
      </c>
      <c r="U89" s="25">
        <v>0.3</v>
      </c>
      <c r="V89" s="10">
        <f t="shared" si="34"/>
        <v>50.514132000000004</v>
      </c>
      <c r="W89" s="10">
        <f t="shared" si="35"/>
        <v>111.5774</v>
      </c>
      <c r="X89" s="11">
        <f t="shared" si="44"/>
        <v>1176.4315319999998</v>
      </c>
      <c r="Y89" s="26">
        <v>0.4</v>
      </c>
      <c r="Z89" s="9">
        <f t="shared" si="36"/>
        <v>21.416</v>
      </c>
      <c r="AA89" s="9">
        <f t="shared" si="46"/>
        <v>16.061999999999998</v>
      </c>
      <c r="AB89" s="9">
        <f t="shared" si="37"/>
        <v>8.2713945999999989</v>
      </c>
      <c r="AC89" s="9">
        <f t="shared" si="38"/>
        <v>4.0513717999999992</v>
      </c>
      <c r="AD89" s="9">
        <f t="shared" si="39"/>
        <v>15.291023999999997</v>
      </c>
      <c r="AE89" s="11">
        <f t="shared" si="40"/>
        <v>65.091790399999994</v>
      </c>
      <c r="AF89" s="9">
        <f t="shared" si="41"/>
        <v>1241.5233223999999</v>
      </c>
      <c r="AG89" s="73">
        <f t="shared" si="42"/>
        <v>10.377065769726665</v>
      </c>
      <c r="AH89" s="56"/>
      <c r="AI89" s="13"/>
    </row>
    <row r="90" spans="1:35" x14ac:dyDescent="0.3">
      <c r="A90" s="52" t="s">
        <v>101</v>
      </c>
      <c r="B90" s="23" t="s">
        <v>105</v>
      </c>
      <c r="C90" s="15" t="s">
        <v>44</v>
      </c>
      <c r="D90" t="s">
        <v>22</v>
      </c>
      <c r="E90" t="s">
        <v>22</v>
      </c>
      <c r="F90" t="s">
        <v>17</v>
      </c>
      <c r="G90" s="38">
        <v>821</v>
      </c>
      <c r="H90" s="37">
        <v>837.63</v>
      </c>
      <c r="J90" t="str">
        <f t="shared" si="47"/>
        <v xml:space="preserve">15210-20BRZSTL-OLE </v>
      </c>
      <c r="K90" t="str">
        <f t="shared" si="48"/>
        <v xml:space="preserve">MW-15210-Galleria Anchor Base-20FT Bronze Steel-OLE </v>
      </c>
      <c r="L90" s="32"/>
      <c r="M90" s="32"/>
      <c r="N90" s="32"/>
      <c r="O90" s="12">
        <f t="shared" si="45"/>
        <v>8.6640399132766657</v>
      </c>
      <c r="P90" s="32"/>
      <c r="R90">
        <f t="shared" si="33"/>
        <v>837.63</v>
      </c>
      <c r="S90" s="9">
        <f t="shared" si="43"/>
        <v>837.63</v>
      </c>
      <c r="T90" s="9">
        <v>53.54</v>
      </c>
      <c r="U90" s="25">
        <v>0.3</v>
      </c>
      <c r="V90" s="10">
        <f t="shared" si="34"/>
        <v>41.713974</v>
      </c>
      <c r="W90" s="10">
        <f t="shared" si="35"/>
        <v>92.139300000000006</v>
      </c>
      <c r="X90" s="11">
        <f t="shared" si="44"/>
        <v>971.48327400000005</v>
      </c>
      <c r="Y90" s="26">
        <v>0.4</v>
      </c>
      <c r="Z90" s="9">
        <f t="shared" si="36"/>
        <v>21.416</v>
      </c>
      <c r="AA90" s="9">
        <f t="shared" si="46"/>
        <v>16.061999999999998</v>
      </c>
      <c r="AB90" s="9">
        <f t="shared" si="37"/>
        <v>8.2713945999999989</v>
      </c>
      <c r="AC90" s="9">
        <f t="shared" si="38"/>
        <v>4.0513717999999992</v>
      </c>
      <c r="AD90" s="9">
        <f t="shared" si="39"/>
        <v>15.291023999999997</v>
      </c>
      <c r="AE90" s="11">
        <f t="shared" si="40"/>
        <v>65.091790399999994</v>
      </c>
      <c r="AF90" s="9">
        <f t="shared" si="41"/>
        <v>1036.5750644</v>
      </c>
      <c r="AG90" s="73">
        <f t="shared" si="42"/>
        <v>8.6640399132766657</v>
      </c>
      <c r="AH90" s="56"/>
      <c r="AI90" s="13"/>
    </row>
    <row r="91" spans="1:35" x14ac:dyDescent="0.3">
      <c r="A91" s="52" t="s">
        <v>102</v>
      </c>
      <c r="B91" s="23" t="s">
        <v>106</v>
      </c>
      <c r="C91" s="15" t="s">
        <v>44</v>
      </c>
      <c r="D91" t="s">
        <v>22</v>
      </c>
      <c r="E91" t="s">
        <v>22</v>
      </c>
      <c r="F91" t="s">
        <v>17</v>
      </c>
      <c r="G91" s="38">
        <v>978</v>
      </c>
      <c r="H91" s="37">
        <v>1000.57</v>
      </c>
      <c r="J91" t="str">
        <f t="shared" si="47"/>
        <v xml:space="preserve">15210-30BRZSTL-OLE </v>
      </c>
      <c r="K91" t="str">
        <f t="shared" si="48"/>
        <v xml:space="preserve">MW-15210-Galleria Anchor Base-30FT Bronze Steel-OLE </v>
      </c>
      <c r="L91" s="32"/>
      <c r="M91" s="32"/>
      <c r="N91" s="32"/>
      <c r="O91" s="12">
        <f t="shared" si="45"/>
        <v>10.243579458576667</v>
      </c>
      <c r="P91" s="32"/>
      <c r="R91">
        <f t="shared" si="33"/>
        <v>1000.57</v>
      </c>
      <c r="S91" s="9">
        <f t="shared" si="43"/>
        <v>1000.57</v>
      </c>
      <c r="T91" s="9">
        <v>53.54</v>
      </c>
      <c r="U91" s="25">
        <v>0.3</v>
      </c>
      <c r="V91" s="10">
        <f t="shared" si="34"/>
        <v>49.828386000000009</v>
      </c>
      <c r="W91" s="10">
        <f t="shared" si="35"/>
        <v>110.06270000000001</v>
      </c>
      <c r="X91" s="11">
        <f t="shared" si="44"/>
        <v>1160.461086</v>
      </c>
      <c r="Y91" s="26">
        <v>0.4</v>
      </c>
      <c r="Z91" s="9">
        <f t="shared" si="36"/>
        <v>21.416</v>
      </c>
      <c r="AA91" s="9">
        <f t="shared" si="46"/>
        <v>16.061999999999998</v>
      </c>
      <c r="AB91" s="9">
        <f t="shared" si="37"/>
        <v>8.2713945999999989</v>
      </c>
      <c r="AC91" s="9">
        <f t="shared" si="38"/>
        <v>4.0513717999999992</v>
      </c>
      <c r="AD91" s="9">
        <f t="shared" si="39"/>
        <v>15.291023999999997</v>
      </c>
      <c r="AE91" s="11">
        <f t="shared" si="40"/>
        <v>65.091790399999994</v>
      </c>
      <c r="AF91" s="9">
        <f t="shared" si="41"/>
        <v>1225.5528764000001</v>
      </c>
      <c r="AG91" s="73">
        <f t="shared" si="42"/>
        <v>10.243579458576667</v>
      </c>
      <c r="AH91" s="56"/>
      <c r="AI91" s="13"/>
    </row>
    <row r="92" spans="1:35" x14ac:dyDescent="0.3">
      <c r="A92" s="52" t="s">
        <v>103</v>
      </c>
      <c r="B92" s="23" t="s">
        <v>107</v>
      </c>
      <c r="C92" s="15" t="s">
        <v>44</v>
      </c>
      <c r="D92" t="s">
        <v>22</v>
      </c>
      <c r="E92" t="s">
        <v>22</v>
      </c>
      <c r="F92" t="s">
        <v>17</v>
      </c>
      <c r="G92" s="38">
        <v>2821</v>
      </c>
      <c r="H92" s="37">
        <v>2983.69</v>
      </c>
      <c r="J92" t="str">
        <f t="shared" si="47"/>
        <v xml:space="preserve">15210-35BRZSTL-OLE </v>
      </c>
      <c r="K92" t="str">
        <f t="shared" si="48"/>
        <v xml:space="preserve">MW-15210-Galleria Anchor Base-35FT Bronze Steel-OLE </v>
      </c>
      <c r="L92" s="32"/>
      <c r="M92" s="32"/>
      <c r="N92" s="32"/>
      <c r="O92" s="12">
        <f t="shared" si="45"/>
        <v>29.467934822976662</v>
      </c>
      <c r="P92" s="32"/>
      <c r="R92">
        <f t="shared" si="33"/>
        <v>2983.69</v>
      </c>
      <c r="S92" s="9">
        <f t="shared" si="43"/>
        <v>2983.69</v>
      </c>
      <c r="T92" s="9">
        <v>53.54</v>
      </c>
      <c r="U92" s="25">
        <v>0.3</v>
      </c>
      <c r="V92" s="10">
        <f t="shared" si="34"/>
        <v>148.58776200000003</v>
      </c>
      <c r="W92" s="10">
        <f t="shared" si="35"/>
        <v>328.20589999999999</v>
      </c>
      <c r="X92" s="11">
        <f t="shared" si="44"/>
        <v>3460.4836620000001</v>
      </c>
      <c r="Y92" s="26">
        <v>0.4</v>
      </c>
      <c r="Z92" s="9">
        <f t="shared" si="36"/>
        <v>21.416</v>
      </c>
      <c r="AA92" s="9">
        <f t="shared" si="46"/>
        <v>16.061999999999998</v>
      </c>
      <c r="AB92" s="9">
        <f t="shared" si="37"/>
        <v>8.2713945999999989</v>
      </c>
      <c r="AC92" s="9">
        <f t="shared" si="38"/>
        <v>4.0513717999999992</v>
      </c>
      <c r="AD92" s="9">
        <f t="shared" si="39"/>
        <v>15.291023999999997</v>
      </c>
      <c r="AE92" s="11">
        <f t="shared" si="40"/>
        <v>65.091790399999994</v>
      </c>
      <c r="AF92" s="9">
        <f t="shared" si="41"/>
        <v>3525.5754523999999</v>
      </c>
      <c r="AG92" s="73">
        <f t="shared" si="42"/>
        <v>29.467934822976662</v>
      </c>
      <c r="AH92" s="56"/>
      <c r="AI92" s="13"/>
    </row>
    <row r="93" spans="1:35" x14ac:dyDescent="0.3">
      <c r="A93" s="52" t="s">
        <v>108</v>
      </c>
      <c r="B93" s="23" t="s">
        <v>109</v>
      </c>
      <c r="C93" s="15" t="s">
        <v>44</v>
      </c>
      <c r="D93" t="s">
        <v>22</v>
      </c>
      <c r="E93" t="s">
        <v>22</v>
      </c>
      <c r="F93" t="s">
        <v>17</v>
      </c>
      <c r="G93" s="38">
        <v>1626</v>
      </c>
      <c r="H93" s="37">
        <v>1635.53</v>
      </c>
      <c r="J93" t="str">
        <f t="shared" si="47"/>
        <v xml:space="preserve">15310-40FTALEMB-OLE </v>
      </c>
      <c r="K93" t="str">
        <f t="shared" si="48"/>
        <v xml:space="preserve">MW-15310-35FT MH Aluminum Direct Embedded Pole-OLE </v>
      </c>
      <c r="L93" s="32"/>
      <c r="M93" s="32"/>
      <c r="N93" s="32"/>
      <c r="O93" s="12">
        <f t="shared" si="45"/>
        <v>16.398878523776666</v>
      </c>
      <c r="P93" s="32"/>
      <c r="R93">
        <f t="shared" si="33"/>
        <v>1635.53</v>
      </c>
      <c r="S93" s="9">
        <f t="shared" si="43"/>
        <v>1635.53</v>
      </c>
      <c r="T93" s="9">
        <v>53.54</v>
      </c>
      <c r="U93" s="25">
        <v>0.3</v>
      </c>
      <c r="V93" s="10">
        <f t="shared" si="34"/>
        <v>81.449393999999998</v>
      </c>
      <c r="W93" s="10">
        <f t="shared" si="35"/>
        <v>179.9083</v>
      </c>
      <c r="X93" s="11">
        <f t="shared" si="44"/>
        <v>1896.887694</v>
      </c>
      <c r="Y93" s="26">
        <v>0.4</v>
      </c>
      <c r="Z93" s="9">
        <f t="shared" si="36"/>
        <v>21.416</v>
      </c>
      <c r="AA93" s="9">
        <f t="shared" si="46"/>
        <v>16.061999999999998</v>
      </c>
      <c r="AB93" s="9">
        <f t="shared" si="37"/>
        <v>8.2713945999999989</v>
      </c>
      <c r="AC93" s="9">
        <f t="shared" si="38"/>
        <v>4.0513717999999992</v>
      </c>
      <c r="AD93" s="9">
        <f t="shared" si="39"/>
        <v>15.291023999999997</v>
      </c>
      <c r="AE93" s="11">
        <f t="shared" si="40"/>
        <v>65.091790399999994</v>
      </c>
      <c r="AF93" s="9">
        <f t="shared" si="41"/>
        <v>1961.9794844</v>
      </c>
      <c r="AG93" s="73">
        <f t="shared" si="42"/>
        <v>16.398878523776666</v>
      </c>
      <c r="AH93" s="56"/>
      <c r="AI93" s="13"/>
    </row>
    <row r="94" spans="1:35" x14ac:dyDescent="0.3">
      <c r="A94" s="52" t="s">
        <v>98</v>
      </c>
      <c r="B94" s="23" t="s">
        <v>110</v>
      </c>
      <c r="C94" s="15" t="s">
        <v>44</v>
      </c>
      <c r="D94" t="s">
        <v>22</v>
      </c>
      <c r="E94" t="s">
        <v>22</v>
      </c>
      <c r="F94" t="s">
        <v>17</v>
      </c>
      <c r="G94" s="38">
        <v>1201</v>
      </c>
      <c r="H94" s="37">
        <v>1246.71</v>
      </c>
      <c r="J94" t="str">
        <f t="shared" si="47"/>
        <v xml:space="preserve">15320-30FTALAB-OLE </v>
      </c>
      <c r="K94" t="str">
        <f t="shared" si="48"/>
        <v xml:space="preserve">MW-15320-30FT Mounting Height Aluminum Achor Base Pole-OLE </v>
      </c>
      <c r="L94" s="32"/>
      <c r="M94" s="32"/>
      <c r="N94" s="32"/>
      <c r="O94" s="12">
        <f t="shared" si="45"/>
        <v>12.62965938787667</v>
      </c>
      <c r="P94" s="32"/>
      <c r="R94">
        <f t="shared" si="33"/>
        <v>1246.71</v>
      </c>
      <c r="S94" s="9">
        <f t="shared" si="43"/>
        <v>1246.71</v>
      </c>
      <c r="T94" s="9">
        <v>53.54</v>
      </c>
      <c r="U94" s="25">
        <v>0.3</v>
      </c>
      <c r="V94" s="10">
        <f t="shared" si="34"/>
        <v>62.086158000000005</v>
      </c>
      <c r="W94" s="10">
        <f t="shared" si="35"/>
        <v>137.13810000000001</v>
      </c>
      <c r="X94" s="11">
        <f t="shared" si="44"/>
        <v>1445.9342580000002</v>
      </c>
      <c r="Y94" s="26">
        <v>0.4</v>
      </c>
      <c r="Z94" s="9">
        <f t="shared" si="36"/>
        <v>21.416</v>
      </c>
      <c r="AA94" s="9">
        <f t="shared" si="46"/>
        <v>16.061999999999998</v>
      </c>
      <c r="AB94" s="9">
        <f t="shared" ref="AB94:AB100" si="49">+(Z94+AA94)*$AB$4</f>
        <v>8.2713945999999989</v>
      </c>
      <c r="AC94" s="9">
        <f t="shared" ref="AC94:AC100" si="50">+(Z94+AA94)*$AC$4</f>
        <v>4.0513717999999992</v>
      </c>
      <c r="AD94" s="9">
        <f t="shared" ref="AD94:AD100" si="51">+(Z94+AA94)*$AD$4</f>
        <v>15.291023999999997</v>
      </c>
      <c r="AE94" s="11">
        <f t="shared" ref="AE94:AE100" si="52">SUM(Z94:AD94)</f>
        <v>65.091790399999994</v>
      </c>
      <c r="AF94" s="9">
        <f t="shared" ref="AF94:AF100" si="53">+X94+AE94</f>
        <v>1511.0260484000003</v>
      </c>
      <c r="AG94" s="73">
        <f t="shared" si="42"/>
        <v>12.62965938787667</v>
      </c>
      <c r="AH94" s="56"/>
      <c r="AI94" s="13"/>
    </row>
    <row r="95" spans="1:35" x14ac:dyDescent="0.3">
      <c r="A95" s="52" t="s">
        <v>99</v>
      </c>
      <c r="B95" s="23" t="s">
        <v>111</v>
      </c>
      <c r="C95" s="15" t="s">
        <v>44</v>
      </c>
      <c r="D95" t="s">
        <v>22</v>
      </c>
      <c r="E95" t="s">
        <v>22</v>
      </c>
      <c r="F95" t="s">
        <v>17</v>
      </c>
      <c r="G95" s="38">
        <v>1105</v>
      </c>
      <c r="H95" s="37">
        <v>1211.6400000000001</v>
      </c>
      <c r="J95" t="str">
        <f t="shared" si="47"/>
        <v xml:space="preserve">15320-35FTALAB-OLE </v>
      </c>
      <c r="K95" t="str">
        <f t="shared" si="48"/>
        <v xml:space="preserve">MW-15320-35FT Mounting Height Aluminum Achor Base Pole-OLE </v>
      </c>
      <c r="L95" s="32"/>
      <c r="M95" s="32"/>
      <c r="N95" s="32"/>
      <c r="O95" s="12">
        <f t="shared" si="45"/>
        <v>12.28969098322667</v>
      </c>
      <c r="P95" s="32"/>
      <c r="R95">
        <f t="shared" si="33"/>
        <v>1211.6400000000001</v>
      </c>
      <c r="S95" s="9">
        <f t="shared" si="43"/>
        <v>1211.6400000000001</v>
      </c>
      <c r="T95" s="9">
        <v>53.54</v>
      </c>
      <c r="U95" s="25">
        <v>0.3</v>
      </c>
      <c r="V95" s="10">
        <f t="shared" si="34"/>
        <v>60.339672000000007</v>
      </c>
      <c r="W95" s="10">
        <f t="shared" si="35"/>
        <v>133.28040000000001</v>
      </c>
      <c r="X95" s="11">
        <f t="shared" si="44"/>
        <v>1405.2600720000003</v>
      </c>
      <c r="Y95" s="26">
        <v>0.4</v>
      </c>
      <c r="Z95" s="9">
        <f t="shared" si="36"/>
        <v>21.416</v>
      </c>
      <c r="AA95" s="9">
        <f t="shared" si="46"/>
        <v>16.061999999999998</v>
      </c>
      <c r="AB95" s="9">
        <f t="shared" si="49"/>
        <v>8.2713945999999989</v>
      </c>
      <c r="AC95" s="9">
        <f t="shared" si="50"/>
        <v>4.0513717999999992</v>
      </c>
      <c r="AD95" s="9">
        <f t="shared" si="51"/>
        <v>15.291023999999997</v>
      </c>
      <c r="AE95" s="11">
        <f t="shared" si="52"/>
        <v>65.091790399999994</v>
      </c>
      <c r="AF95" s="9">
        <f t="shared" si="53"/>
        <v>1470.3518624000003</v>
      </c>
      <c r="AG95" s="73">
        <f t="shared" si="42"/>
        <v>12.28969098322667</v>
      </c>
      <c r="AH95" s="56"/>
      <c r="AI95" s="13"/>
    </row>
    <row r="96" spans="1:35" x14ac:dyDescent="0.3">
      <c r="A96" s="52" t="s">
        <v>100</v>
      </c>
      <c r="B96" s="23" t="s">
        <v>112</v>
      </c>
      <c r="C96" s="15" t="s">
        <v>44</v>
      </c>
      <c r="D96" t="s">
        <v>22</v>
      </c>
      <c r="E96" t="s">
        <v>22</v>
      </c>
      <c r="F96" t="s">
        <v>17</v>
      </c>
      <c r="G96" s="38">
        <v>1422</v>
      </c>
      <c r="H96" s="37">
        <v>1511.43</v>
      </c>
      <c r="J96" t="str">
        <f t="shared" si="47"/>
        <v xml:space="preserve">15320-40FTALAB-OLE </v>
      </c>
      <c r="K96" t="str">
        <f t="shared" si="48"/>
        <v xml:space="preserve">MW-15320-40FT Mounting Height Aluminum Achor Base Pole-OLE </v>
      </c>
      <c r="L96" s="32"/>
      <c r="M96" s="32"/>
      <c r="N96" s="32"/>
      <c r="O96" s="12">
        <f t="shared" si="45"/>
        <v>15.195853744276667</v>
      </c>
      <c r="P96" s="32"/>
      <c r="R96">
        <f t="shared" si="33"/>
        <v>1511.43</v>
      </c>
      <c r="S96" s="9">
        <f t="shared" si="43"/>
        <v>1511.43</v>
      </c>
      <c r="T96" s="9">
        <v>53.54</v>
      </c>
      <c r="U96" s="25">
        <v>0.3</v>
      </c>
      <c r="V96" s="10">
        <f t="shared" si="34"/>
        <v>75.269214000000005</v>
      </c>
      <c r="W96" s="10">
        <f t="shared" si="35"/>
        <v>166.25730000000001</v>
      </c>
      <c r="X96" s="11">
        <f t="shared" si="44"/>
        <v>1752.956514</v>
      </c>
      <c r="Y96" s="26">
        <v>0.4</v>
      </c>
      <c r="Z96" s="9">
        <f t="shared" si="36"/>
        <v>21.416</v>
      </c>
      <c r="AA96" s="9">
        <f t="shared" si="46"/>
        <v>16.061999999999998</v>
      </c>
      <c r="AB96" s="9">
        <f t="shared" si="49"/>
        <v>8.2713945999999989</v>
      </c>
      <c r="AC96" s="9">
        <f t="shared" si="50"/>
        <v>4.0513717999999992</v>
      </c>
      <c r="AD96" s="9">
        <f t="shared" si="51"/>
        <v>15.291023999999997</v>
      </c>
      <c r="AE96" s="11">
        <f t="shared" si="52"/>
        <v>65.091790399999994</v>
      </c>
      <c r="AF96" s="9">
        <f t="shared" si="53"/>
        <v>1818.0483044</v>
      </c>
      <c r="AG96" s="73">
        <f t="shared" si="42"/>
        <v>15.195853744276667</v>
      </c>
      <c r="AH96" s="56"/>
      <c r="AI96" s="13"/>
    </row>
    <row r="97" spans="1:35" x14ac:dyDescent="0.3">
      <c r="A97" s="52" t="s">
        <v>49</v>
      </c>
      <c r="B97" s="23" t="s">
        <v>67</v>
      </c>
      <c r="C97" s="15" t="s">
        <v>44</v>
      </c>
      <c r="D97" t="s">
        <v>22</v>
      </c>
      <c r="E97" t="s">
        <v>22</v>
      </c>
      <c r="F97" t="s">
        <v>15</v>
      </c>
      <c r="G97" s="38">
        <v>590</v>
      </c>
      <c r="H97" s="37">
        <v>563.6</v>
      </c>
      <c r="J97" t="str">
        <f t="shared" si="47"/>
        <v>POLE-30-7</v>
      </c>
      <c r="K97" t="str">
        <f t="shared" si="48"/>
        <v>MW-POLE-30-7</v>
      </c>
      <c r="L97" s="32"/>
      <c r="M97" s="32"/>
      <c r="N97" s="32"/>
      <c r="O97" s="12">
        <f t="shared" si="45"/>
        <v>6.0075944634266669</v>
      </c>
      <c r="P97" s="32"/>
      <c r="R97">
        <f t="shared" si="33"/>
        <v>563.6</v>
      </c>
      <c r="S97" s="9">
        <f t="shared" si="43"/>
        <v>563.6</v>
      </c>
      <c r="T97" s="9">
        <v>53.54</v>
      </c>
      <c r="U97" s="25">
        <v>0.3</v>
      </c>
      <c r="V97" s="10">
        <f t="shared" si="34"/>
        <v>28.067280000000004</v>
      </c>
      <c r="W97" s="10">
        <f t="shared" si="35"/>
        <v>61.996000000000002</v>
      </c>
      <c r="X97" s="11">
        <f t="shared" si="44"/>
        <v>653.66327999999999</v>
      </c>
      <c r="Y97" s="26">
        <v>0.4</v>
      </c>
      <c r="Z97" s="9">
        <f t="shared" si="36"/>
        <v>21.416</v>
      </c>
      <c r="AA97" s="9">
        <f t="shared" si="46"/>
        <v>16.061999999999998</v>
      </c>
      <c r="AB97" s="9">
        <f t="shared" si="49"/>
        <v>8.2713945999999989</v>
      </c>
      <c r="AC97" s="9">
        <f t="shared" si="50"/>
        <v>4.0513717999999992</v>
      </c>
      <c r="AD97" s="9">
        <f t="shared" si="51"/>
        <v>15.291023999999997</v>
      </c>
      <c r="AE97" s="11">
        <f t="shared" si="52"/>
        <v>65.091790399999994</v>
      </c>
      <c r="AF97" s="9">
        <f t="shared" si="53"/>
        <v>718.75507040000002</v>
      </c>
      <c r="AG97" s="73">
        <f t="shared" si="42"/>
        <v>6.0075944634266669</v>
      </c>
      <c r="AH97" s="56"/>
      <c r="AI97" s="13"/>
    </row>
    <row r="98" spans="1:35" x14ac:dyDescent="0.3">
      <c r="A98" s="52" t="s">
        <v>51</v>
      </c>
      <c r="B98" s="23" t="s">
        <v>68</v>
      </c>
      <c r="C98" s="15" t="s">
        <v>44</v>
      </c>
      <c r="D98" t="s">
        <v>22</v>
      </c>
      <c r="E98" t="s">
        <v>22</v>
      </c>
      <c r="F98" t="s">
        <v>15</v>
      </c>
      <c r="G98" s="38">
        <v>640</v>
      </c>
      <c r="H98" s="37">
        <v>617.4</v>
      </c>
      <c r="J98" t="str">
        <f t="shared" si="47"/>
        <v>POLE-35-5</v>
      </c>
      <c r="K98" t="str">
        <f t="shared" si="48"/>
        <v>MW-POLE-35-5</v>
      </c>
      <c r="L98" s="32"/>
      <c r="M98" s="32"/>
      <c r="N98" s="32"/>
      <c r="O98" s="12">
        <f t="shared" si="45"/>
        <v>6.5291313944266669</v>
      </c>
      <c r="P98" s="32"/>
      <c r="R98">
        <f t="shared" si="33"/>
        <v>617.4</v>
      </c>
      <c r="S98" s="9">
        <f t="shared" si="43"/>
        <v>617.4</v>
      </c>
      <c r="T98" s="9">
        <v>53.54</v>
      </c>
      <c r="U98" s="25">
        <v>0.3</v>
      </c>
      <c r="V98" s="10">
        <f t="shared" si="34"/>
        <v>30.74652</v>
      </c>
      <c r="W98" s="10">
        <f t="shared" si="35"/>
        <v>67.914000000000001</v>
      </c>
      <c r="X98" s="11">
        <f t="shared" si="44"/>
        <v>716.06052</v>
      </c>
      <c r="Y98" s="26">
        <v>0.4</v>
      </c>
      <c r="Z98" s="9">
        <f t="shared" si="36"/>
        <v>21.416</v>
      </c>
      <c r="AA98" s="9">
        <f t="shared" si="46"/>
        <v>16.061999999999998</v>
      </c>
      <c r="AB98" s="9">
        <f t="shared" si="49"/>
        <v>8.2713945999999989</v>
      </c>
      <c r="AC98" s="9">
        <f t="shared" si="50"/>
        <v>4.0513717999999992</v>
      </c>
      <c r="AD98" s="9">
        <f t="shared" si="51"/>
        <v>15.291023999999997</v>
      </c>
      <c r="AE98" s="11">
        <f t="shared" si="52"/>
        <v>65.091790399999994</v>
      </c>
      <c r="AF98" s="9">
        <f t="shared" si="53"/>
        <v>781.15231040000003</v>
      </c>
      <c r="AG98" s="73">
        <f t="shared" si="42"/>
        <v>6.5291313944266669</v>
      </c>
      <c r="AH98" s="56"/>
      <c r="AI98" s="13"/>
    </row>
    <row r="99" spans="1:35" x14ac:dyDescent="0.3">
      <c r="A99" s="52" t="s">
        <v>53</v>
      </c>
      <c r="B99" s="23" t="s">
        <v>69</v>
      </c>
      <c r="C99" s="15" t="s">
        <v>44</v>
      </c>
      <c r="D99" t="s">
        <v>22</v>
      </c>
      <c r="E99" t="s">
        <v>22</v>
      </c>
      <c r="F99" t="s">
        <v>15</v>
      </c>
      <c r="G99" s="38">
        <v>995</v>
      </c>
      <c r="H99" s="37">
        <v>958.3</v>
      </c>
      <c r="J99" t="str">
        <f t="shared" si="47"/>
        <v>POLE-40-4</v>
      </c>
      <c r="K99" t="str">
        <f t="shared" si="48"/>
        <v>MW-POLE-40-4</v>
      </c>
      <c r="L99" s="32"/>
      <c r="M99" s="32"/>
      <c r="N99" s="32"/>
      <c r="O99" s="12">
        <f t="shared" si="45"/>
        <v>9.8338142899266661</v>
      </c>
      <c r="P99" s="32"/>
      <c r="R99">
        <f t="shared" si="33"/>
        <v>958.3</v>
      </c>
      <c r="S99" s="9">
        <f t="shared" si="43"/>
        <v>958.3</v>
      </c>
      <c r="T99" s="9">
        <v>53.54</v>
      </c>
      <c r="U99" s="25">
        <v>0.3</v>
      </c>
      <c r="V99" s="10">
        <f t="shared" si="34"/>
        <v>47.72334</v>
      </c>
      <c r="W99" s="10">
        <f t="shared" si="35"/>
        <v>105.413</v>
      </c>
      <c r="X99" s="11">
        <f t="shared" si="44"/>
        <v>1111.43634</v>
      </c>
      <c r="Y99" s="26">
        <v>0.4</v>
      </c>
      <c r="Z99" s="9">
        <f t="shared" si="36"/>
        <v>21.416</v>
      </c>
      <c r="AA99" s="9">
        <f t="shared" si="46"/>
        <v>16.061999999999998</v>
      </c>
      <c r="AB99" s="9">
        <f t="shared" si="49"/>
        <v>8.2713945999999989</v>
      </c>
      <c r="AC99" s="9">
        <f t="shared" si="50"/>
        <v>4.0513717999999992</v>
      </c>
      <c r="AD99" s="9">
        <f t="shared" si="51"/>
        <v>15.291023999999997</v>
      </c>
      <c r="AE99" s="11">
        <f t="shared" si="52"/>
        <v>65.091790399999994</v>
      </c>
      <c r="AF99" s="9">
        <f t="shared" si="53"/>
        <v>1176.5281304</v>
      </c>
      <c r="AG99" s="73">
        <f t="shared" si="42"/>
        <v>9.8338142899266661</v>
      </c>
      <c r="AH99" s="56"/>
      <c r="AI99" s="13"/>
    </row>
    <row r="100" spans="1:35" x14ac:dyDescent="0.3">
      <c r="A100" s="52" t="s">
        <v>55</v>
      </c>
      <c r="B100" s="23" t="s">
        <v>70</v>
      </c>
      <c r="C100" s="15" t="s">
        <v>44</v>
      </c>
      <c r="D100" t="s">
        <v>22</v>
      </c>
      <c r="E100" t="s">
        <v>22</v>
      </c>
      <c r="F100" t="s">
        <v>15</v>
      </c>
      <c r="G100" s="38">
        <v>1028</v>
      </c>
      <c r="H100" s="37">
        <v>995.21</v>
      </c>
      <c r="J100" t="str">
        <f t="shared" si="47"/>
        <v>POLE-45-4</v>
      </c>
      <c r="K100" t="str">
        <f t="shared" si="48"/>
        <v>MW-POLE-45-4</v>
      </c>
      <c r="L100" s="32"/>
      <c r="M100" s="32"/>
      <c r="N100" s="32"/>
      <c r="O100" s="12">
        <f t="shared" si="45"/>
        <v>10.191619645376667</v>
      </c>
      <c r="P100" s="32"/>
      <c r="R100">
        <f t="shared" si="33"/>
        <v>995.21</v>
      </c>
      <c r="S100" s="9">
        <f t="shared" si="43"/>
        <v>995.21</v>
      </c>
      <c r="T100" s="9">
        <v>53.54</v>
      </c>
      <c r="U100" s="25">
        <v>0.3</v>
      </c>
      <c r="V100" s="10">
        <f t="shared" si="34"/>
        <v>49.561458000000009</v>
      </c>
      <c r="W100" s="10">
        <f t="shared" si="35"/>
        <v>109.4731</v>
      </c>
      <c r="X100" s="11">
        <f t="shared" si="44"/>
        <v>1154.2445579999999</v>
      </c>
      <c r="Y100" s="26">
        <v>0.4</v>
      </c>
      <c r="Z100" s="9">
        <f t="shared" si="36"/>
        <v>21.416</v>
      </c>
      <c r="AA100" s="9">
        <f t="shared" si="46"/>
        <v>16.061999999999998</v>
      </c>
      <c r="AB100" s="9">
        <f t="shared" si="49"/>
        <v>8.2713945999999989</v>
      </c>
      <c r="AC100" s="9">
        <f t="shared" si="50"/>
        <v>4.0513717999999992</v>
      </c>
      <c r="AD100" s="9">
        <f t="shared" si="51"/>
        <v>15.291023999999997</v>
      </c>
      <c r="AE100" s="11">
        <f t="shared" si="52"/>
        <v>65.091790399999994</v>
      </c>
      <c r="AF100" s="9">
        <f t="shared" si="53"/>
        <v>1219.3363483999999</v>
      </c>
      <c r="AG100" s="73">
        <f t="shared" si="42"/>
        <v>10.191619645376667</v>
      </c>
      <c r="AH100" s="56"/>
      <c r="AI100" s="13"/>
    </row>
  </sheetData>
  <conditionalFormatting sqref="E24:E48">
    <cfRule type="containsText" dxfId="3" priority="2" operator="containsText" text="none">
      <formula>NOT(ISERROR(SEARCH("none",E24)))</formula>
    </cfRule>
  </conditionalFormatting>
  <conditionalFormatting sqref="E49:E52">
    <cfRule type="containsText" dxfId="2" priority="1" operator="containsText" text="none">
      <formula>NOT(ISERROR(SEARCH("none",E49)))</formula>
    </cfRule>
  </conditionalFormatting>
  <dataValidations count="1">
    <dataValidation type="list" allowBlank="1" showInputMessage="1" showErrorMessage="1" sqref="C54:C100 C7:C52">
      <formula1>ddEquip</formula1>
    </dataValidation>
  </dataValidations>
  <printOptions headings="1"/>
  <pageMargins left="0.7" right="0.7" top="0.75" bottom="0.75" header="0.3" footer="0.3"/>
  <pageSetup paperSize="17" scale="39" fitToHeight="3" orientation="landscape" r:id="rId1"/>
  <headerFooter>
    <oddHeader>&amp;R&amp;"Times New Roman,Bold"KyPSC Case No. 2017-00321
STAFF-DR-04-015 Attachment 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0"/>
  <sheetViews>
    <sheetView tabSelected="1" view="pageBreakPreview" topLeftCell="A10" zoomScale="60" zoomScaleNormal="100" workbookViewId="0">
      <selection sqref="A1:AJ100"/>
    </sheetView>
  </sheetViews>
  <sheetFormatPr defaultRowHeight="14.4" x14ac:dyDescent="0.3"/>
  <cols>
    <col min="1" max="1" width="57.5546875" customWidth="1"/>
    <col min="2" max="2" width="75.6640625" bestFit="1" customWidth="1"/>
    <col min="3" max="3" width="10.88671875" bestFit="1" customWidth="1"/>
    <col min="6" max="6" width="8" bestFit="1" customWidth="1"/>
    <col min="7" max="7" width="9.109375" style="17"/>
    <col min="8" max="8" width="39.44140625" bestFit="1" customWidth="1"/>
    <col min="9" max="9" width="75.6640625" bestFit="1" customWidth="1"/>
  </cols>
  <sheetData>
    <row r="1" spans="1:14" ht="15" x14ac:dyDescent="0.25">
      <c r="A1" s="101" t="s">
        <v>223</v>
      </c>
      <c r="B1" s="101" t="s">
        <v>218</v>
      </c>
      <c r="C1" s="101" t="s">
        <v>219</v>
      </c>
      <c r="D1" s="101" t="s">
        <v>224</v>
      </c>
      <c r="H1" s="8" t="s">
        <v>72</v>
      </c>
    </row>
    <row r="2" spans="1:14" ht="15" x14ac:dyDescent="0.25">
      <c r="A2" s="101"/>
      <c r="H2" s="87" t="s">
        <v>212</v>
      </c>
      <c r="I2" s="88"/>
      <c r="J2" s="89"/>
      <c r="K2" s="89"/>
      <c r="L2" s="106"/>
      <c r="M2" s="107"/>
      <c r="N2" s="108"/>
    </row>
    <row r="3" spans="1:14" s="8" customFormat="1" ht="60" x14ac:dyDescent="0.25">
      <c r="A3" s="8" t="s">
        <v>73</v>
      </c>
      <c r="B3" s="8" t="s">
        <v>182</v>
      </c>
      <c r="G3" s="39"/>
      <c r="H3" s="83" t="s">
        <v>208</v>
      </c>
      <c r="I3" s="83" t="s">
        <v>1</v>
      </c>
      <c r="J3" s="84" t="s">
        <v>213</v>
      </c>
      <c r="K3" s="84"/>
      <c r="L3" s="85"/>
      <c r="M3" s="86"/>
      <c r="N3" s="86"/>
    </row>
    <row r="4" spans="1:14" x14ac:dyDescent="0.3">
      <c r="A4" t="s">
        <v>151</v>
      </c>
      <c r="B4" t="s">
        <v>74</v>
      </c>
      <c r="C4" s="32"/>
      <c r="D4" s="32"/>
      <c r="E4" s="32"/>
      <c r="F4" s="27">
        <f>'1. CUs FROM ET FILE'!AG54</f>
        <v>9.6850114666766682</v>
      </c>
      <c r="H4" s="102" t="str">
        <f>A4</f>
        <v>LP-12-C-PT-AL-AB-TT-BK-MW</v>
      </c>
      <c r="I4" s="102" t="str">
        <f>B4</f>
        <v>12' C-Post Top- Anchor Base-Black</v>
      </c>
      <c r="J4" s="105">
        <f>F4</f>
        <v>9.6850114666766682</v>
      </c>
    </row>
    <row r="5" spans="1:14" x14ac:dyDescent="0.3">
      <c r="A5" t="s">
        <v>153</v>
      </c>
      <c r="B5" t="s">
        <v>75</v>
      </c>
      <c r="C5" s="32"/>
      <c r="D5" s="32"/>
      <c r="E5" s="32"/>
      <c r="F5" s="27">
        <f>'1. CUs FROM ET FILE'!AG55</f>
        <v>25.478758940526664</v>
      </c>
      <c r="H5" s="102" t="str">
        <f t="shared" ref="H5:H47" si="0">A5</f>
        <v>LP-25-C-DV-AL-AB-TT-BK-MW</v>
      </c>
      <c r="I5" s="102" t="str">
        <f t="shared" ref="I5:I47" si="1">B5</f>
        <v>25' C-Davit Bracket- Anchor Base-Black</v>
      </c>
      <c r="J5" s="105">
        <f t="shared" ref="J5:J47" si="2">F5</f>
        <v>25.478758940526664</v>
      </c>
    </row>
    <row r="6" spans="1:14" x14ac:dyDescent="0.3">
      <c r="A6" t="s">
        <v>154</v>
      </c>
      <c r="B6" t="s">
        <v>76</v>
      </c>
      <c r="C6" s="32"/>
      <c r="D6" s="32"/>
      <c r="E6" s="32"/>
      <c r="F6" s="27">
        <f>'1. CUs FROM ET FILE'!AG56</f>
        <v>25.754940858076665</v>
      </c>
      <c r="H6" s="102" t="str">
        <f t="shared" si="0"/>
        <v>LP-25-C-BH-AL-AB-TT-BK-MW</v>
      </c>
      <c r="I6" s="102" t="str">
        <f t="shared" si="1"/>
        <v>25' C-Boston Harbor Bracket- Anchor Base-Black</v>
      </c>
      <c r="J6" s="105">
        <f t="shared" si="2"/>
        <v>25.754940858076665</v>
      </c>
    </row>
    <row r="7" spans="1:14" x14ac:dyDescent="0.3">
      <c r="A7" t="s">
        <v>155</v>
      </c>
      <c r="B7" t="s">
        <v>77</v>
      </c>
      <c r="C7" s="32"/>
      <c r="D7" s="32"/>
      <c r="E7" s="32"/>
      <c r="F7" s="27">
        <f>'1. CUs FROM ET FILE'!AG57</f>
        <v>9.6812308086266654</v>
      </c>
      <c r="H7" s="102" t="str">
        <f t="shared" si="0"/>
        <v>LP-12-E-AL-AB-TT-BK-MW</v>
      </c>
      <c r="I7" s="102" t="str">
        <f t="shared" si="1"/>
        <v>12' E-AL - Anchor Base-Black</v>
      </c>
      <c r="J7" s="105">
        <f t="shared" si="2"/>
        <v>9.6812308086266654</v>
      </c>
    </row>
    <row r="8" spans="1:14" x14ac:dyDescent="0.3">
      <c r="A8" t="s">
        <v>108</v>
      </c>
      <c r="B8" t="s">
        <v>45</v>
      </c>
      <c r="C8" s="32"/>
      <c r="D8" s="32"/>
      <c r="E8" s="32"/>
      <c r="F8" s="27">
        <f>'1. CUs FROM ET FILE'!AG58</f>
        <v>16.398878523776666</v>
      </c>
      <c r="H8" s="102" t="str">
        <f t="shared" si="0"/>
        <v xml:space="preserve">15310-40FTALEMB-OLE </v>
      </c>
      <c r="I8" s="102" t="str">
        <f t="shared" si="1"/>
        <v>35' AL-Side Mounted-Direct Buried Pole</v>
      </c>
      <c r="J8" s="105">
        <f t="shared" si="2"/>
        <v>16.398878523776666</v>
      </c>
    </row>
    <row r="9" spans="1:14" x14ac:dyDescent="0.3">
      <c r="A9" t="s">
        <v>98</v>
      </c>
      <c r="B9" t="s">
        <v>46</v>
      </c>
      <c r="C9" s="32"/>
      <c r="D9" s="32"/>
      <c r="E9" s="32"/>
      <c r="F9" s="27">
        <f>'1. CUs FROM ET FILE'!AG59</f>
        <v>12.62965938787667</v>
      </c>
      <c r="H9" s="102" t="str">
        <f t="shared" si="0"/>
        <v xml:space="preserve">15320-30FTALAB-OLE </v>
      </c>
      <c r="I9" s="102" t="str">
        <f t="shared" si="1"/>
        <v>30' AL-Side Mounted-Anchor Base</v>
      </c>
      <c r="J9" s="105">
        <f t="shared" si="2"/>
        <v>12.62965938787667</v>
      </c>
    </row>
    <row r="10" spans="1:14" x14ac:dyDescent="0.3">
      <c r="A10" t="s">
        <v>99</v>
      </c>
      <c r="B10" t="s">
        <v>47</v>
      </c>
      <c r="C10" s="32"/>
      <c r="D10" s="32"/>
      <c r="E10" s="32"/>
      <c r="F10" s="27">
        <f>'1. CUs FROM ET FILE'!AG60</f>
        <v>12.28969098322667</v>
      </c>
      <c r="H10" s="102" t="str">
        <f t="shared" si="0"/>
        <v xml:space="preserve">15320-35FTALAB-OLE </v>
      </c>
      <c r="I10" s="102" t="str">
        <f t="shared" si="1"/>
        <v>35' AL-Side Mounted-Anchor Base</v>
      </c>
      <c r="J10" s="105">
        <f t="shared" si="2"/>
        <v>12.28969098322667</v>
      </c>
    </row>
    <row r="11" spans="1:14" x14ac:dyDescent="0.3">
      <c r="A11" t="s">
        <v>100</v>
      </c>
      <c r="B11" t="s">
        <v>48</v>
      </c>
      <c r="C11" s="32"/>
      <c r="D11" s="32"/>
      <c r="E11" s="32"/>
      <c r="F11" s="27">
        <f>'1. CUs FROM ET FILE'!AG61</f>
        <v>15.195853744276667</v>
      </c>
      <c r="H11" s="102" t="str">
        <f t="shared" si="0"/>
        <v xml:space="preserve">15320-40FTALAB-OLE </v>
      </c>
      <c r="I11" s="102" t="str">
        <f t="shared" si="1"/>
        <v>40' AL-Side Mounted-Anchor Base</v>
      </c>
      <c r="J11" s="105">
        <f t="shared" si="2"/>
        <v>15.195853744276667</v>
      </c>
    </row>
    <row r="12" spans="1:14" x14ac:dyDescent="0.3">
      <c r="A12" t="s">
        <v>49</v>
      </c>
      <c r="B12" t="s">
        <v>50</v>
      </c>
      <c r="C12" s="32"/>
      <c r="D12" s="32"/>
      <c r="E12" s="32"/>
      <c r="F12" s="27">
        <f>'1. CUs FROM ET FILE'!AG62</f>
        <v>6.0075944634266669</v>
      </c>
      <c r="H12" s="102" t="str">
        <f t="shared" si="0"/>
        <v>POLE-30-7</v>
      </c>
      <c r="I12" s="102" t="str">
        <f t="shared" si="1"/>
        <v>30' Class 7 Wood Pole</v>
      </c>
      <c r="J12" s="105">
        <f t="shared" si="2"/>
        <v>6.0075944634266669</v>
      </c>
    </row>
    <row r="13" spans="1:14" x14ac:dyDescent="0.3">
      <c r="A13" t="s">
        <v>51</v>
      </c>
      <c r="B13" t="s">
        <v>52</v>
      </c>
      <c r="C13" s="32"/>
      <c r="D13" s="32"/>
      <c r="E13" s="32"/>
      <c r="F13" s="27">
        <f>'1. CUs FROM ET FILE'!AG63</f>
        <v>6.5291313944266669</v>
      </c>
      <c r="H13" s="102" t="str">
        <f t="shared" si="0"/>
        <v>POLE-35-5</v>
      </c>
      <c r="I13" s="102" t="str">
        <f t="shared" si="1"/>
        <v>35' Class 5 Wood Pole</v>
      </c>
      <c r="J13" s="105">
        <f t="shared" si="2"/>
        <v>6.5291313944266669</v>
      </c>
    </row>
    <row r="14" spans="1:14" x14ac:dyDescent="0.3">
      <c r="A14" t="s">
        <v>53</v>
      </c>
      <c r="B14" t="s">
        <v>54</v>
      </c>
      <c r="C14" s="32"/>
      <c r="D14" s="32"/>
      <c r="E14" s="32"/>
      <c r="F14" s="27">
        <f>'1. CUs FROM ET FILE'!AG64</f>
        <v>9.8338142899266661</v>
      </c>
      <c r="H14" s="102" t="str">
        <f t="shared" si="0"/>
        <v>POLE-40-4</v>
      </c>
      <c r="I14" s="102" t="str">
        <f t="shared" si="1"/>
        <v>40' Class 4 Wood Pole</v>
      </c>
      <c r="J14" s="105">
        <f t="shared" si="2"/>
        <v>9.8338142899266661</v>
      </c>
    </row>
    <row r="15" spans="1:14" x14ac:dyDescent="0.3">
      <c r="A15" t="s">
        <v>55</v>
      </c>
      <c r="B15" t="s">
        <v>56</v>
      </c>
      <c r="C15" s="32"/>
      <c r="D15" s="32"/>
      <c r="E15" s="32"/>
      <c r="F15" s="27">
        <f>'1. CUs FROM ET FILE'!AG65</f>
        <v>10.191619645376667</v>
      </c>
      <c r="H15" s="102" t="str">
        <f t="shared" si="0"/>
        <v>POLE-45-4</v>
      </c>
      <c r="I15" s="102" t="str">
        <f t="shared" si="1"/>
        <v>45' Class 4 Wood Pole</v>
      </c>
      <c r="J15" s="105">
        <f t="shared" si="2"/>
        <v>10.191619645376667</v>
      </c>
    </row>
    <row r="16" spans="1:14" ht="15" x14ac:dyDescent="0.25">
      <c r="A16" t="s">
        <v>101</v>
      </c>
      <c r="B16" t="s">
        <v>57</v>
      </c>
      <c r="C16" s="32"/>
      <c r="D16" s="32"/>
      <c r="E16" s="32"/>
      <c r="F16" s="27">
        <f>'1. CUs FROM ET FILE'!AG66</f>
        <v>8.6640399132766657</v>
      </c>
      <c r="H16" s="102" t="str">
        <f t="shared" si="0"/>
        <v xml:space="preserve">15210-20BRZSTL-OLE </v>
      </c>
      <c r="I16" s="102" t="str">
        <f t="shared" si="1"/>
        <v>20' Galleria Anchor Based Pole</v>
      </c>
      <c r="J16" s="105">
        <f t="shared" si="2"/>
        <v>8.6640399132766657</v>
      </c>
    </row>
    <row r="17" spans="1:10" ht="15" x14ac:dyDescent="0.25">
      <c r="A17" t="s">
        <v>102</v>
      </c>
      <c r="B17" t="s">
        <v>58</v>
      </c>
      <c r="C17" s="32"/>
      <c r="D17" s="32"/>
      <c r="E17" s="32"/>
      <c r="F17" s="27">
        <f>'1. CUs FROM ET FILE'!AG67</f>
        <v>10.243579458576667</v>
      </c>
      <c r="H17" s="102" t="str">
        <f t="shared" si="0"/>
        <v xml:space="preserve">15210-30BRZSTL-OLE </v>
      </c>
      <c r="I17" s="102" t="str">
        <f t="shared" si="1"/>
        <v>30' Galleria Anchor Based Pole</v>
      </c>
      <c r="J17" s="105">
        <f t="shared" si="2"/>
        <v>10.243579458576667</v>
      </c>
    </row>
    <row r="18" spans="1:10" ht="15" x14ac:dyDescent="0.25">
      <c r="A18" t="s">
        <v>103</v>
      </c>
      <c r="B18" t="s">
        <v>59</v>
      </c>
      <c r="C18" s="32"/>
      <c r="D18" s="32"/>
      <c r="E18" s="32"/>
      <c r="F18" s="27">
        <f>'1. CUs FROM ET FILE'!AG68</f>
        <v>29.467934822976662</v>
      </c>
      <c r="H18" s="102" t="str">
        <f t="shared" si="0"/>
        <v xml:space="preserve">15210-35BRZSTL-OLE </v>
      </c>
      <c r="I18" s="102" t="str">
        <f t="shared" si="1"/>
        <v>35' Galleria Anchor Based Pole</v>
      </c>
      <c r="J18" s="105">
        <f t="shared" si="2"/>
        <v>29.467934822976662</v>
      </c>
    </row>
    <row r="19" spans="1:10" x14ac:dyDescent="0.3">
      <c r="A19" t="s">
        <v>128</v>
      </c>
      <c r="B19" t="s">
        <v>129</v>
      </c>
      <c r="C19" s="32"/>
      <c r="D19" s="32"/>
      <c r="E19" s="32"/>
      <c r="F19" s="27">
        <f>'1. CUs FROM ET FILE'!AG69</f>
        <v>5.870133614326666</v>
      </c>
      <c r="H19" s="102" t="str">
        <f t="shared" si="0"/>
        <v>LP-12-A-AL-AB-TT-BK-MW</v>
      </c>
      <c r="I19" s="102" t="str">
        <f t="shared" si="1"/>
        <v>MW-Light Pole-12’ MH- Style A-Aluminum-Anchor Base-Top Tenon-Black</v>
      </c>
      <c r="J19" s="105">
        <f t="shared" si="2"/>
        <v>5.870133614326666</v>
      </c>
    </row>
    <row r="20" spans="1:10" x14ac:dyDescent="0.3">
      <c r="A20" t="s">
        <v>130</v>
      </c>
      <c r="B20" t="s">
        <v>131</v>
      </c>
      <c r="C20" s="32"/>
      <c r="D20" s="32"/>
      <c r="E20" s="32"/>
      <c r="F20" s="27">
        <f>'1. CUs FROM ET FILE'!AG70</f>
        <v>5.0255927699266669</v>
      </c>
      <c r="H20" s="102" t="str">
        <f t="shared" si="0"/>
        <v>LP-12-A-AL-DB-TT-BK-MW</v>
      </c>
      <c r="I20" s="102" t="str">
        <f t="shared" si="1"/>
        <v>MW-Light Pole-Post Top-12’ MH- Style A-Alum-Direct Buried-Top Tenon-Black</v>
      </c>
      <c r="J20" s="105">
        <f t="shared" si="2"/>
        <v>5.0255927699266669</v>
      </c>
    </row>
    <row r="21" spans="1:10" x14ac:dyDescent="0.3">
      <c r="A21" t="s">
        <v>132</v>
      </c>
      <c r="B21" t="s">
        <v>133</v>
      </c>
      <c r="C21" s="32"/>
      <c r="D21" s="32"/>
      <c r="E21" s="32"/>
      <c r="F21" s="27">
        <f>'1. CUs FROM ET FILE'!AG71</f>
        <v>6.0417173258266672</v>
      </c>
      <c r="H21" s="102" t="str">
        <f t="shared" si="0"/>
        <v>LP-15-A-AL-AB-TT-BK-MW</v>
      </c>
      <c r="I21" s="102" t="str">
        <f t="shared" si="1"/>
        <v>Light Pole-15’ MH-Style A-Aluminum-Anchor Base-Top Tenon-Black</v>
      </c>
      <c r="J21" s="105">
        <f t="shared" si="2"/>
        <v>6.0417173258266672</v>
      </c>
    </row>
    <row r="22" spans="1:10" x14ac:dyDescent="0.3">
      <c r="A22" t="s">
        <v>134</v>
      </c>
      <c r="B22" t="s">
        <v>135</v>
      </c>
      <c r="C22" s="32"/>
      <c r="D22" s="32"/>
      <c r="E22" s="32"/>
      <c r="F22" s="27">
        <f>'1. CUs FROM ET FILE'!AG72</f>
        <v>5.2289727850266656</v>
      </c>
      <c r="H22" s="102" t="str">
        <f t="shared" si="0"/>
        <v>LP-15-A-AL-DB-TT-BK-MW</v>
      </c>
      <c r="I22" s="102" t="str">
        <f t="shared" si="1"/>
        <v>Light Pole-15’ MH-Style A-Aluminum-Direct Buried-Top Tenon-Black</v>
      </c>
      <c r="J22" s="105">
        <f t="shared" si="2"/>
        <v>5.2289727850266656</v>
      </c>
    </row>
    <row r="23" spans="1:10" x14ac:dyDescent="0.3">
      <c r="A23" t="s">
        <v>136</v>
      </c>
      <c r="B23" t="s">
        <v>137</v>
      </c>
      <c r="C23" s="32"/>
      <c r="D23" s="32"/>
      <c r="E23" s="32"/>
      <c r="F23" s="27">
        <f>'1. CUs FROM ET FILE'!AG73</f>
        <v>6.3367055936766663</v>
      </c>
      <c r="H23" s="102" t="str">
        <f t="shared" si="0"/>
        <v>LP-20-A-AL-AB-TT-BK-MW</v>
      </c>
      <c r="I23" s="102" t="str">
        <f t="shared" si="1"/>
        <v>Light Pole-20’ MH-Style A-Aluminum-Anchor Base-Top Tenon-Black</v>
      </c>
      <c r="J23" s="105">
        <f t="shared" si="2"/>
        <v>6.3367055936766663</v>
      </c>
    </row>
    <row r="24" spans="1:10" x14ac:dyDescent="0.3">
      <c r="A24" t="s">
        <v>138</v>
      </c>
      <c r="B24" t="s">
        <v>139</v>
      </c>
      <c r="C24" s="32"/>
      <c r="D24" s="32"/>
      <c r="E24" s="32"/>
      <c r="F24" s="27">
        <f>'1. CUs FROM ET FILE'!AG74</f>
        <v>9.7090525742766651</v>
      </c>
      <c r="H24" s="102" t="str">
        <f t="shared" si="0"/>
        <v>LP-20-A-AL-DB-TT-BK-MW</v>
      </c>
      <c r="I24" s="102" t="str">
        <f t="shared" si="1"/>
        <v>Light Pole-20’ MH-Style A-Aluminum-Direct Buried-Top Tenon-Black</v>
      </c>
      <c r="J24" s="105">
        <f t="shared" si="2"/>
        <v>9.7090525742766651</v>
      </c>
    </row>
    <row r="25" spans="1:10" x14ac:dyDescent="0.3">
      <c r="A25" t="s">
        <v>140</v>
      </c>
      <c r="B25" t="s">
        <v>141</v>
      </c>
      <c r="C25" s="32"/>
      <c r="D25" s="32"/>
      <c r="E25" s="32"/>
      <c r="F25" s="27">
        <f>'1. CUs FROM ET FILE'!AG75</f>
        <v>7.5058983306266667</v>
      </c>
      <c r="H25" s="102" t="str">
        <f t="shared" si="0"/>
        <v>LP-25-A-AL-AB-TT-BK-MW</v>
      </c>
      <c r="I25" s="102" t="str">
        <f t="shared" si="1"/>
        <v>Light Pole-25’ MH-Style A-Aluminum-Anchor Base-Top Tenon-Black</v>
      </c>
      <c r="J25" s="105">
        <f t="shared" si="2"/>
        <v>7.5058983306266667</v>
      </c>
    </row>
    <row r="26" spans="1:10" x14ac:dyDescent="0.3">
      <c r="A26" t="s">
        <v>142</v>
      </c>
      <c r="B26" t="s">
        <v>143</v>
      </c>
      <c r="C26" s="32"/>
      <c r="D26" s="32"/>
      <c r="E26" s="32"/>
      <c r="F26" s="27">
        <f>'1. CUs FROM ET FILE'!AG76</f>
        <v>10.820856860826666</v>
      </c>
      <c r="H26" s="102" t="str">
        <f t="shared" si="0"/>
        <v>LP-25-A-AL-DB-TT-BK-MW</v>
      </c>
      <c r="I26" s="102" t="str">
        <f t="shared" si="1"/>
        <v>Light Pole-25’ MH-Style A-Aluminum-Direct Buried-Top Tenon-Black</v>
      </c>
      <c r="J26" s="105">
        <f t="shared" si="2"/>
        <v>10.820856860826666</v>
      </c>
    </row>
    <row r="27" spans="1:10" x14ac:dyDescent="0.3">
      <c r="A27" t="s">
        <v>144</v>
      </c>
      <c r="B27" t="s">
        <v>145</v>
      </c>
      <c r="C27" s="32"/>
      <c r="D27" s="32"/>
      <c r="E27" s="32"/>
      <c r="F27" s="27">
        <f>'1. CUs FROM ET FILE'!AG77</f>
        <v>8.8785680226266681</v>
      </c>
      <c r="H27" s="102" t="str">
        <f t="shared" si="0"/>
        <v>LP-30-A-AL-AB-TT-BK-MW</v>
      </c>
      <c r="I27" s="102" t="str">
        <f t="shared" si="1"/>
        <v>Light Pole-30’ MH-Style A-Aluminum-Anchor Base-Top Tenon-Black</v>
      </c>
      <c r="J27" s="105">
        <f t="shared" si="2"/>
        <v>8.8785680226266681</v>
      </c>
    </row>
    <row r="28" spans="1:10" x14ac:dyDescent="0.3">
      <c r="A28" t="s">
        <v>146</v>
      </c>
      <c r="B28" t="s">
        <v>147</v>
      </c>
      <c r="C28" s="32"/>
      <c r="D28" s="32"/>
      <c r="E28" s="32"/>
      <c r="F28" s="27">
        <f>'1. CUs FROM ET FILE'!AG78</f>
        <v>12.044432909726666</v>
      </c>
      <c r="H28" s="102" t="str">
        <f t="shared" si="0"/>
        <v>LP-30-A-AL-DB-TT-BK-MW</v>
      </c>
      <c r="I28" s="102" t="str">
        <f t="shared" si="1"/>
        <v>Light Pole-30’ MH-Style A-Aluminum-Direct Buried-Top Tenon-Black</v>
      </c>
      <c r="J28" s="105">
        <f t="shared" si="2"/>
        <v>12.044432909726666</v>
      </c>
    </row>
    <row r="29" spans="1:10" x14ac:dyDescent="0.3">
      <c r="A29" t="s">
        <v>148</v>
      </c>
      <c r="B29" t="s">
        <v>164</v>
      </c>
      <c r="C29" s="32"/>
      <c r="D29" s="32"/>
      <c r="E29" s="32"/>
      <c r="F29" s="27">
        <f>'1. CUs FROM ET FILE'!AG79</f>
        <v>10.251237714626667</v>
      </c>
      <c r="H29" s="102" t="str">
        <f t="shared" si="0"/>
        <v>LP-35-A-AL-AB-TT-BK-MW</v>
      </c>
      <c r="I29" s="102" t="str">
        <f t="shared" si="1"/>
        <v>Light Pole-35’ MH-Style A-Aluminum-Anchor Base-Top Tenon-Black</v>
      </c>
      <c r="J29" s="105">
        <f t="shared" si="2"/>
        <v>10.251237714626667</v>
      </c>
    </row>
    <row r="30" spans="1:10" x14ac:dyDescent="0.3">
      <c r="A30" t="s">
        <v>149</v>
      </c>
      <c r="B30" t="s">
        <v>150</v>
      </c>
      <c r="C30" s="32"/>
      <c r="D30" s="32"/>
      <c r="E30" s="32"/>
      <c r="F30" s="27">
        <f>'1. CUs FROM ET FILE'!AG80</f>
        <v>13.009663991876669</v>
      </c>
      <c r="H30" s="102" t="str">
        <f t="shared" si="0"/>
        <v>LP-35-A-AL-DB-TT-BK-MW</v>
      </c>
      <c r="I30" s="102" t="str">
        <f t="shared" si="1"/>
        <v>Light Pole-35’ MH-Style A-Aluminum-Direct Buried-Top Tenon-Black</v>
      </c>
      <c r="J30" s="105">
        <f t="shared" si="2"/>
        <v>13.009663991876669</v>
      </c>
    </row>
    <row r="31" spans="1:10" x14ac:dyDescent="0.3">
      <c r="A31" t="s">
        <v>156</v>
      </c>
      <c r="B31" t="s">
        <v>60</v>
      </c>
      <c r="C31" s="32"/>
      <c r="D31" s="32"/>
      <c r="E31" s="32"/>
      <c r="F31" s="27">
        <f>'1. CUs FROM ET FILE'!AG81</f>
        <v>7.1512919935266668</v>
      </c>
      <c r="H31" s="102" t="str">
        <f t="shared" si="0"/>
        <v>LP-12-B-AL-AB-TT-GN-MW</v>
      </c>
      <c r="I31" s="102" t="str">
        <f t="shared" si="1"/>
        <v>MW-Light Pole-12’ MH- Style B Aluminum Anchor Base-Top Tenon Black Pri</v>
      </c>
      <c r="J31" s="105">
        <f t="shared" si="2"/>
        <v>7.1512919935266668</v>
      </c>
    </row>
    <row r="32" spans="1:10" x14ac:dyDescent="0.3">
      <c r="A32" t="s">
        <v>151</v>
      </c>
      <c r="B32" t="s">
        <v>61</v>
      </c>
      <c r="C32" s="32"/>
      <c r="D32" s="32"/>
      <c r="E32" s="32"/>
      <c r="F32" s="27">
        <f>'1. CUs FROM ET FILE'!AG82</f>
        <v>9.6850114666766682</v>
      </c>
      <c r="H32" s="102" t="str">
        <f t="shared" si="0"/>
        <v>LP-12-C-PT-AL-AB-TT-BK-MW</v>
      </c>
      <c r="I32" s="102" t="str">
        <f t="shared" si="1"/>
        <v xml:space="preserve">MW-Light Pole-12’ MH-Style C-Post Top-Alum-Anchor Base-TT-Black Pri </v>
      </c>
      <c r="J32" s="105">
        <f t="shared" si="2"/>
        <v>9.6850114666766682</v>
      </c>
    </row>
    <row r="33" spans="1:10" x14ac:dyDescent="0.3">
      <c r="A33" t="s">
        <v>157</v>
      </c>
      <c r="B33" t="s">
        <v>152</v>
      </c>
      <c r="C33" s="32"/>
      <c r="D33" s="32"/>
      <c r="E33" s="32"/>
      <c r="F33" s="27">
        <f>'1. CUs FROM ET FILE'!AG83</f>
        <v>12.962260356326667</v>
      </c>
      <c r="H33" s="102" t="str">
        <f t="shared" si="0"/>
        <v>LP-16-C-DV-AL-AB-TT-GN-MW</v>
      </c>
      <c r="I33" s="102" t="str">
        <f t="shared" si="1"/>
        <v xml:space="preserve">MW-LT Pole-16’ MH-Style C-Davit Bracket-Alum-Anchor Base-TT-Black </v>
      </c>
      <c r="J33" s="105">
        <f t="shared" si="2"/>
        <v>12.962260356326667</v>
      </c>
    </row>
    <row r="34" spans="1:10" x14ac:dyDescent="0.3">
      <c r="A34" t="s">
        <v>153</v>
      </c>
      <c r="B34" t="s">
        <v>62</v>
      </c>
      <c r="C34" s="32"/>
      <c r="D34" s="32"/>
      <c r="E34" s="32"/>
      <c r="F34" s="27">
        <f>'1. CUs FROM ET FILE'!AG84</f>
        <v>25.478758940526664</v>
      </c>
      <c r="H34" s="102" t="str">
        <f t="shared" si="0"/>
        <v>LP-25-C-DV-AL-AB-TT-BK-MW</v>
      </c>
      <c r="I34" s="102" t="str">
        <f t="shared" si="1"/>
        <v xml:space="preserve">MW-Light Pole-25’ MH-Style C-Davit Bracket-Alum-Anchor Base-TT-Black Pri </v>
      </c>
      <c r="J34" s="105">
        <f t="shared" si="2"/>
        <v>25.478758940526664</v>
      </c>
    </row>
    <row r="35" spans="1:10" x14ac:dyDescent="0.3">
      <c r="A35" t="s">
        <v>158</v>
      </c>
      <c r="B35" t="s">
        <v>63</v>
      </c>
      <c r="C35" s="32"/>
      <c r="D35" s="32"/>
      <c r="E35" s="32"/>
      <c r="F35" s="27">
        <f>'1. CUs FROM ET FILE'!AG85</f>
        <v>10.388504683826666</v>
      </c>
      <c r="H35" s="102" t="str">
        <f t="shared" si="0"/>
        <v>LP-16-C-BH-AL-AB-TT-GN-MW</v>
      </c>
      <c r="I35" s="102" t="str">
        <f t="shared" si="1"/>
        <v>MW-LT Pole-16’ MH-Style C-Boston Harbor Bracket-AL-AB-TT-Black Pri</v>
      </c>
      <c r="J35" s="105">
        <f t="shared" si="2"/>
        <v>10.388504683826666</v>
      </c>
    </row>
    <row r="36" spans="1:10" x14ac:dyDescent="0.3">
      <c r="A36" t="s">
        <v>154</v>
      </c>
      <c r="B36" t="s">
        <v>64</v>
      </c>
      <c r="C36" s="32"/>
      <c r="D36" s="32"/>
      <c r="E36" s="32"/>
      <c r="F36" s="27">
        <f>'1. CUs FROM ET FILE'!AG86</f>
        <v>25.754940858076665</v>
      </c>
      <c r="H36" s="102" t="str">
        <f t="shared" si="0"/>
        <v>LP-25-C-BH-AL-AB-TT-BK-MW</v>
      </c>
      <c r="I36" s="102" t="str">
        <f t="shared" si="1"/>
        <v xml:space="preserve">MW-LT Pole-25’ MH-Style C-Boston Harbor Bracket-AL-AB-TT-Black Pri </v>
      </c>
      <c r="J36" s="105">
        <f t="shared" si="2"/>
        <v>25.754940858076665</v>
      </c>
    </row>
    <row r="37" spans="1:10" x14ac:dyDescent="0.3">
      <c r="A37" t="s">
        <v>159</v>
      </c>
      <c r="B37" t="s">
        <v>65</v>
      </c>
      <c r="C37" s="32"/>
      <c r="D37" s="32"/>
      <c r="E37" s="32"/>
      <c r="F37" s="27">
        <f>'1. CUs FROM ET FILE'!AG87</f>
        <v>9.5884592764766658</v>
      </c>
      <c r="H37" s="102" t="str">
        <f t="shared" si="0"/>
        <v>LP-12-D-AL-AB-TT-GN-MW</v>
      </c>
      <c r="I37" s="102" t="str">
        <f t="shared" si="1"/>
        <v>MW-LT Pole 12 Ft MH Style D Alum Breakaway Anchor Base TT Black Pri</v>
      </c>
      <c r="J37" s="105">
        <f t="shared" si="2"/>
        <v>9.5884592764766658</v>
      </c>
    </row>
    <row r="38" spans="1:10" x14ac:dyDescent="0.3">
      <c r="A38" t="s">
        <v>155</v>
      </c>
      <c r="B38" t="s">
        <v>104</v>
      </c>
      <c r="C38" s="32"/>
      <c r="D38" s="32"/>
      <c r="E38" s="32"/>
      <c r="F38" s="27">
        <f>'1. CUs FROM ET FILE'!AG88</f>
        <v>9.6812308086266654</v>
      </c>
      <c r="H38" s="102" t="str">
        <f t="shared" si="0"/>
        <v>LP-12-E-AL-AB-TT-BK-MW</v>
      </c>
      <c r="I38" s="102" t="str">
        <f t="shared" si="1"/>
        <v xml:space="preserve">MW-Light Pole-12’ MH-Style E-Alum-Anchor Base-Top Tenon-Black  </v>
      </c>
      <c r="J38" s="105">
        <f t="shared" si="2"/>
        <v>9.6812308086266654</v>
      </c>
    </row>
    <row r="39" spans="1:10" x14ac:dyDescent="0.3">
      <c r="A39" t="s">
        <v>160</v>
      </c>
      <c r="B39" t="s">
        <v>66</v>
      </c>
      <c r="C39" s="32"/>
      <c r="D39" s="32"/>
      <c r="E39" s="32"/>
      <c r="F39" s="27">
        <f>'1. CUs FROM ET FILE'!AG89</f>
        <v>10.377065769726665</v>
      </c>
      <c r="H39" s="102" t="str">
        <f t="shared" si="0"/>
        <v>LP-12-F-AL-AB-TT-GN-MW</v>
      </c>
      <c r="I39" s="102" t="str">
        <f t="shared" si="1"/>
        <v xml:space="preserve">MW-Light Pole-12’ MH-Style F-Alum-Anchor Base-Top Tenon-Black Prie </v>
      </c>
      <c r="J39" s="105">
        <f t="shared" si="2"/>
        <v>10.377065769726665</v>
      </c>
    </row>
    <row r="40" spans="1:10" x14ac:dyDescent="0.3">
      <c r="A40" t="s">
        <v>101</v>
      </c>
      <c r="B40" t="s">
        <v>105</v>
      </c>
      <c r="C40" s="32"/>
      <c r="D40" s="32"/>
      <c r="E40" s="32"/>
      <c r="F40" s="27">
        <f>'1. CUs FROM ET FILE'!AG90</f>
        <v>8.6640399132766657</v>
      </c>
      <c r="H40" s="102" t="str">
        <f t="shared" si="0"/>
        <v xml:space="preserve">15210-20BRZSTL-OLE </v>
      </c>
      <c r="I40" s="102" t="str">
        <f t="shared" si="1"/>
        <v xml:space="preserve">MW-15210-Galleria Anchor Base-20FT Bronze Steel-OLE </v>
      </c>
      <c r="J40" s="105">
        <f t="shared" si="2"/>
        <v>8.6640399132766657</v>
      </c>
    </row>
    <row r="41" spans="1:10" x14ac:dyDescent="0.3">
      <c r="A41" t="s">
        <v>102</v>
      </c>
      <c r="B41" t="s">
        <v>106</v>
      </c>
      <c r="C41" s="32"/>
      <c r="D41" s="32"/>
      <c r="E41" s="32"/>
      <c r="F41" s="27">
        <f>'1. CUs FROM ET FILE'!AG91</f>
        <v>10.243579458576667</v>
      </c>
      <c r="H41" s="102" t="str">
        <f t="shared" si="0"/>
        <v xml:space="preserve">15210-30BRZSTL-OLE </v>
      </c>
      <c r="I41" s="102" t="str">
        <f t="shared" si="1"/>
        <v xml:space="preserve">MW-15210-Galleria Anchor Base-30FT Bronze Steel-OLE </v>
      </c>
      <c r="J41" s="105">
        <f t="shared" si="2"/>
        <v>10.243579458576667</v>
      </c>
    </row>
    <row r="42" spans="1:10" x14ac:dyDescent="0.3">
      <c r="A42" t="s">
        <v>103</v>
      </c>
      <c r="B42" t="s">
        <v>107</v>
      </c>
      <c r="C42" s="32"/>
      <c r="D42" s="32"/>
      <c r="E42" s="32"/>
      <c r="F42" s="27">
        <f>'1. CUs FROM ET FILE'!AG92</f>
        <v>29.467934822976662</v>
      </c>
      <c r="H42" s="102" t="str">
        <f t="shared" si="0"/>
        <v xml:space="preserve">15210-35BRZSTL-OLE </v>
      </c>
      <c r="I42" s="102" t="str">
        <f t="shared" si="1"/>
        <v xml:space="preserve">MW-15210-Galleria Anchor Base-35FT Bronze Steel-OLE </v>
      </c>
      <c r="J42" s="105">
        <f t="shared" si="2"/>
        <v>29.467934822976662</v>
      </c>
    </row>
    <row r="43" spans="1:10" x14ac:dyDescent="0.3">
      <c r="A43" t="s">
        <v>108</v>
      </c>
      <c r="B43" t="s">
        <v>109</v>
      </c>
      <c r="C43" s="32"/>
      <c r="D43" s="32"/>
      <c r="E43" s="32"/>
      <c r="F43" s="27">
        <f>'1. CUs FROM ET FILE'!AG93</f>
        <v>16.398878523776666</v>
      </c>
      <c r="H43" s="102" t="str">
        <f t="shared" si="0"/>
        <v xml:space="preserve">15310-40FTALEMB-OLE </v>
      </c>
      <c r="I43" s="102" t="str">
        <f t="shared" si="1"/>
        <v xml:space="preserve">MW-15310-35FT MH Aluminum Direct Embedded Pole-OLE </v>
      </c>
      <c r="J43" s="105">
        <f t="shared" si="2"/>
        <v>16.398878523776666</v>
      </c>
    </row>
    <row r="44" spans="1:10" x14ac:dyDescent="0.3">
      <c r="A44" t="s">
        <v>98</v>
      </c>
      <c r="B44" t="s">
        <v>110</v>
      </c>
      <c r="C44" s="32"/>
      <c r="D44" s="32"/>
      <c r="E44" s="32"/>
      <c r="F44" s="27">
        <f>'1. CUs FROM ET FILE'!AG94</f>
        <v>12.62965938787667</v>
      </c>
      <c r="H44" s="102" t="str">
        <f t="shared" si="0"/>
        <v xml:space="preserve">15320-30FTALAB-OLE </v>
      </c>
      <c r="I44" s="102" t="str">
        <f t="shared" si="1"/>
        <v xml:space="preserve">MW-15320-30FT Mounting Height Aluminum Achor Base Pole-OLE </v>
      </c>
      <c r="J44" s="105">
        <f t="shared" si="2"/>
        <v>12.62965938787667</v>
      </c>
    </row>
    <row r="45" spans="1:10" x14ac:dyDescent="0.3">
      <c r="A45" t="s">
        <v>99</v>
      </c>
      <c r="B45" t="s">
        <v>111</v>
      </c>
      <c r="C45" s="32"/>
      <c r="D45" s="32"/>
      <c r="E45" s="32"/>
      <c r="F45" s="27">
        <f>'1. CUs FROM ET FILE'!AG95</f>
        <v>12.28969098322667</v>
      </c>
      <c r="H45" s="102" t="str">
        <f t="shared" si="0"/>
        <v xml:space="preserve">15320-35FTALAB-OLE </v>
      </c>
      <c r="I45" s="102" t="str">
        <f t="shared" si="1"/>
        <v xml:space="preserve">MW-15320-35FT Mounting Height Aluminum Achor Base Pole-OLE </v>
      </c>
      <c r="J45" s="105">
        <f t="shared" si="2"/>
        <v>12.28969098322667</v>
      </c>
    </row>
    <row r="46" spans="1:10" x14ac:dyDescent="0.3">
      <c r="A46" t="s">
        <v>100</v>
      </c>
      <c r="B46" t="s">
        <v>112</v>
      </c>
      <c r="C46" s="32"/>
      <c r="D46" s="32"/>
      <c r="E46" s="32"/>
      <c r="F46" s="27">
        <f>'1. CUs FROM ET FILE'!AG96</f>
        <v>15.195853744276667</v>
      </c>
      <c r="H46" s="102" t="str">
        <f t="shared" si="0"/>
        <v xml:space="preserve">15320-40FTALAB-OLE </v>
      </c>
      <c r="I46" s="102" t="str">
        <f t="shared" si="1"/>
        <v xml:space="preserve">MW-15320-40FT Mounting Height Aluminum Achor Base Pole-OLE </v>
      </c>
      <c r="J46" s="105">
        <f t="shared" si="2"/>
        <v>15.195853744276667</v>
      </c>
    </row>
    <row r="47" spans="1:10" x14ac:dyDescent="0.3">
      <c r="A47" t="s">
        <v>49</v>
      </c>
      <c r="B47" t="s">
        <v>67</v>
      </c>
      <c r="C47" s="32"/>
      <c r="D47" s="32"/>
      <c r="E47" s="32"/>
      <c r="F47" s="27">
        <f>'1. CUs FROM ET FILE'!AG97</f>
        <v>6.0075944634266669</v>
      </c>
      <c r="H47" s="102" t="str">
        <f t="shared" si="0"/>
        <v>POLE-30-7</v>
      </c>
      <c r="I47" s="102" t="str">
        <f t="shared" si="1"/>
        <v>MW-POLE-30-7</v>
      </c>
      <c r="J47" s="105">
        <f t="shared" si="2"/>
        <v>6.0075944634266669</v>
      </c>
    </row>
    <row r="48" spans="1:10" x14ac:dyDescent="0.3">
      <c r="A48" t="s">
        <v>51</v>
      </c>
      <c r="B48" t="s">
        <v>68</v>
      </c>
      <c r="C48" s="32"/>
      <c r="D48" s="32"/>
      <c r="E48" s="32"/>
      <c r="F48" s="27">
        <f>'1. CUs FROM ET FILE'!AG98</f>
        <v>6.5291313944266669</v>
      </c>
      <c r="H48" s="102" t="str">
        <f t="shared" ref="H48:H50" si="3">A48</f>
        <v>POLE-35-5</v>
      </c>
      <c r="I48" s="102" t="str">
        <f t="shared" ref="I48:I50" si="4">B48</f>
        <v>MW-POLE-35-5</v>
      </c>
      <c r="J48" s="105">
        <f t="shared" ref="J48:J50" si="5">F48</f>
        <v>6.5291313944266669</v>
      </c>
    </row>
    <row r="49" spans="1:10" x14ac:dyDescent="0.3">
      <c r="A49" t="s">
        <v>53</v>
      </c>
      <c r="B49" t="s">
        <v>69</v>
      </c>
      <c r="C49" s="32"/>
      <c r="D49" s="32"/>
      <c r="E49" s="32"/>
      <c r="F49" s="27">
        <f>'1. CUs FROM ET FILE'!AG99</f>
        <v>9.8338142899266661</v>
      </c>
      <c r="H49" s="102" t="str">
        <f t="shared" si="3"/>
        <v>POLE-40-4</v>
      </c>
      <c r="I49" s="102" t="str">
        <f t="shared" si="4"/>
        <v>MW-POLE-40-4</v>
      </c>
      <c r="J49" s="105">
        <f t="shared" si="5"/>
        <v>9.8338142899266661</v>
      </c>
    </row>
    <row r="50" spans="1:10" x14ac:dyDescent="0.3">
      <c r="A50" t="s">
        <v>55</v>
      </c>
      <c r="B50" t="s">
        <v>70</v>
      </c>
      <c r="C50" s="32"/>
      <c r="D50" s="32"/>
      <c r="E50" s="32"/>
      <c r="F50" s="27">
        <f>'1. CUs FROM ET FILE'!AG100</f>
        <v>10.191619645376667</v>
      </c>
      <c r="H50" s="102" t="str">
        <f t="shared" si="3"/>
        <v>POLE-45-4</v>
      </c>
      <c r="I50" s="102" t="str">
        <f t="shared" si="4"/>
        <v>MW-POLE-45-4</v>
      </c>
      <c r="J50" s="105">
        <f t="shared" si="5"/>
        <v>10.191619645376667</v>
      </c>
    </row>
  </sheetData>
  <mergeCells count="1">
    <mergeCell ref="L2:N2"/>
  </mergeCells>
  <pageMargins left="0.7" right="0.7" top="0.75" bottom="0.75" header="0.3" footer="0.3"/>
  <pageSetup scale="37" orientation="landscape" horizontalDpi="1200" verticalDpi="1200" r:id="rId1"/>
  <headerFooter>
    <oddHeader>&amp;R&amp;"Times New Roman,Bold"KyPSC Case No. 2017-00321
STAFF-DR-04-015 Attachment 1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41"/>
  <sheetViews>
    <sheetView tabSelected="1" view="pageBreakPreview" zoomScale="60" zoomScaleNormal="100" workbookViewId="0">
      <selection sqref="A1:AJ100"/>
    </sheetView>
  </sheetViews>
  <sheetFormatPr defaultRowHeight="14.4" x14ac:dyDescent="0.3"/>
  <cols>
    <col min="1" max="1" width="33" bestFit="1" customWidth="1"/>
    <col min="2" max="2" width="67.33203125" bestFit="1" customWidth="1"/>
    <col min="3" max="3" width="15.5546875" bestFit="1" customWidth="1"/>
    <col min="4" max="4" width="15.33203125" bestFit="1" customWidth="1"/>
    <col min="5" max="5" width="12.88671875" bestFit="1" customWidth="1"/>
    <col min="6" max="6" width="12" bestFit="1" customWidth="1"/>
    <col min="7" max="7" width="14.44140625" bestFit="1" customWidth="1"/>
    <col min="8" max="8" width="9.109375" style="53"/>
    <col min="9" max="9" width="28.109375" customWidth="1"/>
    <col min="10" max="10" width="67.33203125" bestFit="1" customWidth="1"/>
    <col min="11" max="11" width="9.5546875" style="55" bestFit="1" customWidth="1"/>
    <col min="12" max="12" width="9.33203125" style="55" bestFit="1" customWidth="1"/>
    <col min="13" max="13" width="9.88671875" style="54" customWidth="1"/>
    <col min="14" max="14" width="11.33203125" style="33" customWidth="1"/>
    <col min="15" max="15" width="14.109375" style="33" bestFit="1" customWidth="1"/>
  </cols>
  <sheetData>
    <row r="1" spans="1:15" ht="18.75" customHeight="1" x14ac:dyDescent="0.25">
      <c r="A1" s="101" t="s">
        <v>223</v>
      </c>
      <c r="B1" s="101" t="s">
        <v>218</v>
      </c>
      <c r="C1" s="101" t="s">
        <v>221</v>
      </c>
      <c r="D1" s="101" t="s">
        <v>224</v>
      </c>
      <c r="I1" s="109" t="s">
        <v>206</v>
      </c>
      <c r="J1" s="110"/>
      <c r="K1" s="110"/>
      <c r="L1" s="111"/>
      <c r="M1" s="106" t="s">
        <v>207</v>
      </c>
      <c r="N1" s="107"/>
      <c r="O1" s="108"/>
    </row>
    <row r="2" spans="1:15" ht="33" customHeight="1" x14ac:dyDescent="0.25">
      <c r="A2" t="s">
        <v>23</v>
      </c>
      <c r="B2" t="s">
        <v>24</v>
      </c>
      <c r="C2" t="s">
        <v>25</v>
      </c>
      <c r="D2" t="s">
        <v>26</v>
      </c>
      <c r="E2" t="s">
        <v>173</v>
      </c>
      <c r="F2" t="s">
        <v>27</v>
      </c>
      <c r="G2" t="s">
        <v>28</v>
      </c>
      <c r="I2" s="83" t="s">
        <v>208</v>
      </c>
      <c r="J2" s="83" t="s">
        <v>1</v>
      </c>
      <c r="K2" s="84" t="s">
        <v>209</v>
      </c>
      <c r="L2" s="84" t="s">
        <v>210</v>
      </c>
      <c r="M2" s="85" t="s">
        <v>173</v>
      </c>
      <c r="N2" s="86" t="s">
        <v>9</v>
      </c>
      <c r="O2" s="86" t="s">
        <v>211</v>
      </c>
    </row>
    <row r="3" spans="1:15" x14ac:dyDescent="0.3">
      <c r="A3" t="s">
        <v>116</v>
      </c>
      <c r="B3" t="s">
        <v>30</v>
      </c>
      <c r="C3">
        <v>4521</v>
      </c>
      <c r="D3">
        <v>50</v>
      </c>
      <c r="E3" s="78">
        <v>17.333333333333336</v>
      </c>
      <c r="F3" s="78">
        <f>'1. CUs FROM ET FILE'!AG7</f>
        <v>5.0740765743433327</v>
      </c>
      <c r="G3">
        <v>4.24</v>
      </c>
      <c r="I3" s="102" t="str">
        <f>A3</f>
        <v>LF-LED-50W-SL-BK-MW</v>
      </c>
      <c r="J3" s="102" t="str">
        <f>B3</f>
        <v>50W Standard LED-BLACK</v>
      </c>
      <c r="K3" s="103">
        <f t="shared" ref="K3:O3" si="0">C3</f>
        <v>4521</v>
      </c>
      <c r="L3" s="103">
        <f t="shared" si="0"/>
        <v>50</v>
      </c>
      <c r="M3" s="103">
        <f>ROUND(E3,0)</f>
        <v>17</v>
      </c>
      <c r="N3" s="104">
        <f t="shared" si="0"/>
        <v>5.0740765743433327</v>
      </c>
      <c r="O3" s="104">
        <f t="shared" si="0"/>
        <v>4.24</v>
      </c>
    </row>
    <row r="4" spans="1:15" x14ac:dyDescent="0.3">
      <c r="A4" t="s">
        <v>117</v>
      </c>
      <c r="B4" t="s">
        <v>31</v>
      </c>
      <c r="C4">
        <v>6261</v>
      </c>
      <c r="D4">
        <v>70</v>
      </c>
      <c r="E4" s="78">
        <v>24.266666666666669</v>
      </c>
      <c r="F4" s="78">
        <f>'1. CUs FROM ET FILE'!AG8</f>
        <v>5.0606843637433334</v>
      </c>
      <c r="G4">
        <v>4.24</v>
      </c>
      <c r="I4" s="102" t="str">
        <f t="shared" ref="I4:I41" si="1">A4</f>
        <v>LF-LED-70W-SL-BK-MW</v>
      </c>
      <c r="J4" s="102" t="str">
        <f t="shared" ref="J4:J41" si="2">B4</f>
        <v>70W Standard LED-BLACK</v>
      </c>
      <c r="K4" s="103">
        <f t="shared" ref="K4:K41" si="3">C4</f>
        <v>6261</v>
      </c>
      <c r="L4" s="103">
        <f t="shared" ref="L4:L41" si="4">D4</f>
        <v>70</v>
      </c>
      <c r="M4" s="103">
        <f>ROUND(E4,0)</f>
        <v>24</v>
      </c>
      <c r="N4" s="104">
        <f t="shared" ref="N4:N41" si="5">F4</f>
        <v>5.0606843637433334</v>
      </c>
      <c r="O4" s="104">
        <f t="shared" ref="O4:O41" si="6">G4</f>
        <v>4.24</v>
      </c>
    </row>
    <row r="5" spans="1:15" x14ac:dyDescent="0.3">
      <c r="A5" t="s">
        <v>118</v>
      </c>
      <c r="B5" t="s">
        <v>32</v>
      </c>
      <c r="C5">
        <v>9336</v>
      </c>
      <c r="D5">
        <v>110</v>
      </c>
      <c r="E5" s="78">
        <v>38.133333333333333</v>
      </c>
      <c r="F5" s="78">
        <f>'1. CUs FROM ET FILE'!AG9</f>
        <v>5.7417030731433334</v>
      </c>
      <c r="G5">
        <v>4.24</v>
      </c>
      <c r="I5" s="102" t="str">
        <f t="shared" si="1"/>
        <v>LF-LED-110W-SL-BK-MW</v>
      </c>
      <c r="J5" s="102" t="str">
        <f t="shared" si="2"/>
        <v>110W Standard LED-BLACK</v>
      </c>
      <c r="K5" s="103">
        <f t="shared" si="3"/>
        <v>9336</v>
      </c>
      <c r="L5" s="103">
        <f t="shared" si="4"/>
        <v>110</v>
      </c>
      <c r="M5" s="103">
        <f t="shared" ref="M5:M41" si="7">ROUND(E5,0)</f>
        <v>38</v>
      </c>
      <c r="N5" s="104">
        <f t="shared" si="5"/>
        <v>5.7417030731433334</v>
      </c>
      <c r="O5" s="104">
        <f t="shared" si="6"/>
        <v>4.24</v>
      </c>
    </row>
    <row r="6" spans="1:15" x14ac:dyDescent="0.3">
      <c r="A6" t="s">
        <v>119</v>
      </c>
      <c r="B6" t="s">
        <v>33</v>
      </c>
      <c r="C6">
        <v>12642</v>
      </c>
      <c r="D6">
        <v>150</v>
      </c>
      <c r="E6" s="78">
        <v>52</v>
      </c>
      <c r="F6" s="78">
        <f>'1. CUs FROM ET FILE'!AG10</f>
        <v>7.6066924011433334</v>
      </c>
      <c r="G6">
        <v>4.24</v>
      </c>
      <c r="I6" s="102" t="str">
        <f t="shared" si="1"/>
        <v>LF-LED-150W-SL-BK-MW</v>
      </c>
      <c r="J6" s="102" t="str">
        <f t="shared" si="2"/>
        <v>150W Standard LED-BLACK</v>
      </c>
      <c r="K6" s="103">
        <f t="shared" si="3"/>
        <v>12642</v>
      </c>
      <c r="L6" s="103">
        <f t="shared" si="4"/>
        <v>150</v>
      </c>
      <c r="M6" s="103">
        <f t="shared" si="7"/>
        <v>52</v>
      </c>
      <c r="N6" s="104">
        <f t="shared" si="5"/>
        <v>7.6066924011433334</v>
      </c>
      <c r="O6" s="104">
        <f t="shared" si="6"/>
        <v>4.24</v>
      </c>
    </row>
    <row r="7" spans="1:15" x14ac:dyDescent="0.3">
      <c r="A7" t="s">
        <v>121</v>
      </c>
      <c r="B7" t="s">
        <v>29</v>
      </c>
      <c r="C7">
        <v>18641</v>
      </c>
      <c r="D7">
        <v>220</v>
      </c>
      <c r="E7" s="78">
        <v>76.266666666666666</v>
      </c>
      <c r="F7" s="78">
        <f>'1. CUs FROM ET FILE'!AG11</f>
        <v>8.6231363852933338</v>
      </c>
      <c r="G7">
        <v>5.17</v>
      </c>
      <c r="I7" s="102" t="str">
        <f t="shared" si="1"/>
        <v>LF-LED-220W-SL-BK-MW</v>
      </c>
      <c r="J7" s="102" t="str">
        <f t="shared" si="2"/>
        <v>220W Standard LED-BLACK</v>
      </c>
      <c r="K7" s="103">
        <f t="shared" si="3"/>
        <v>18641</v>
      </c>
      <c r="L7" s="103">
        <f t="shared" si="4"/>
        <v>220</v>
      </c>
      <c r="M7" s="103">
        <f t="shared" si="7"/>
        <v>76</v>
      </c>
      <c r="N7" s="104">
        <f t="shared" si="5"/>
        <v>8.6231363852933338</v>
      </c>
      <c r="O7" s="104">
        <f t="shared" si="6"/>
        <v>5.17</v>
      </c>
    </row>
    <row r="8" spans="1:15" x14ac:dyDescent="0.3">
      <c r="A8" t="s">
        <v>122</v>
      </c>
      <c r="B8" t="s">
        <v>34</v>
      </c>
      <c r="C8">
        <v>24191</v>
      </c>
      <c r="D8">
        <v>280</v>
      </c>
      <c r="E8" s="78">
        <v>97.066666666666677</v>
      </c>
      <c r="F8" s="78">
        <f>'1. CUs FROM ET FILE'!AG12</f>
        <v>10.612747673043332</v>
      </c>
      <c r="G8">
        <v>5.17</v>
      </c>
      <c r="I8" s="102" t="str">
        <f t="shared" si="1"/>
        <v>LF-LED-280W-SL-BK-MW</v>
      </c>
      <c r="J8" s="102" t="str">
        <f t="shared" si="2"/>
        <v>280W Standard LED-BLACK</v>
      </c>
      <c r="K8" s="103">
        <f t="shared" si="3"/>
        <v>24191</v>
      </c>
      <c r="L8" s="103">
        <f t="shared" si="4"/>
        <v>280</v>
      </c>
      <c r="M8" s="103">
        <f t="shared" si="7"/>
        <v>97</v>
      </c>
      <c r="N8" s="104">
        <f t="shared" si="5"/>
        <v>10.612747673043332</v>
      </c>
      <c r="O8" s="104">
        <f t="shared" si="6"/>
        <v>5.17</v>
      </c>
    </row>
    <row r="9" spans="1:15" x14ac:dyDescent="0.3">
      <c r="A9" t="s">
        <v>161</v>
      </c>
      <c r="B9" t="s">
        <v>35</v>
      </c>
      <c r="C9">
        <v>5147</v>
      </c>
      <c r="D9">
        <v>50</v>
      </c>
      <c r="E9" s="78">
        <v>17.333333333333336</v>
      </c>
      <c r="F9" s="78">
        <f>'1. CUs FROM ET FILE'!AG13</f>
        <v>14.795085442643332</v>
      </c>
      <c r="G9">
        <v>4.24</v>
      </c>
      <c r="I9" s="102" t="str">
        <f t="shared" si="1"/>
        <v>LF-LED-50W-DA-BK-MW</v>
      </c>
      <c r="J9" s="102" t="str">
        <f t="shared" si="2"/>
        <v>50W Deluxe Acorn LED-BLACK</v>
      </c>
      <c r="K9" s="103">
        <f t="shared" si="3"/>
        <v>5147</v>
      </c>
      <c r="L9" s="103">
        <f t="shared" si="4"/>
        <v>50</v>
      </c>
      <c r="M9" s="103">
        <f t="shared" si="7"/>
        <v>17</v>
      </c>
      <c r="N9" s="104">
        <f t="shared" si="5"/>
        <v>14.795085442643332</v>
      </c>
      <c r="O9" s="104">
        <f t="shared" si="6"/>
        <v>4.24</v>
      </c>
    </row>
    <row r="10" spans="1:15" x14ac:dyDescent="0.3">
      <c r="A10" t="s">
        <v>162</v>
      </c>
      <c r="B10" t="s">
        <v>36</v>
      </c>
      <c r="C10">
        <v>5147</v>
      </c>
      <c r="D10">
        <v>50</v>
      </c>
      <c r="E10" s="78">
        <v>17.333333333333336</v>
      </c>
      <c r="F10" s="78">
        <f>'1. CUs FROM ET FILE'!AG14</f>
        <v>13.331862432643334</v>
      </c>
      <c r="G10">
        <v>4.24</v>
      </c>
      <c r="I10" s="102" t="str">
        <f t="shared" si="1"/>
        <v>LF-LED-50W-AC-BK-MW</v>
      </c>
      <c r="J10" s="102" t="str">
        <f t="shared" si="2"/>
        <v>50W Acorn LED-BLACK</v>
      </c>
      <c r="K10" s="103">
        <f t="shared" si="3"/>
        <v>5147</v>
      </c>
      <c r="L10" s="103">
        <f t="shared" si="4"/>
        <v>50</v>
      </c>
      <c r="M10" s="103">
        <f t="shared" si="7"/>
        <v>17</v>
      </c>
      <c r="N10" s="104">
        <f t="shared" si="5"/>
        <v>13.331862432643334</v>
      </c>
      <c r="O10" s="104">
        <f t="shared" si="6"/>
        <v>4.24</v>
      </c>
    </row>
    <row r="11" spans="1:15" x14ac:dyDescent="0.3">
      <c r="A11" t="s">
        <v>123</v>
      </c>
      <c r="B11" t="s">
        <v>37</v>
      </c>
      <c r="C11">
        <v>4500</v>
      </c>
      <c r="D11">
        <v>50</v>
      </c>
      <c r="E11" s="78">
        <v>17.333333333333336</v>
      </c>
      <c r="F11" s="78">
        <f>'1. CUs FROM ET FILE'!AG15</f>
        <v>12.570986467443333</v>
      </c>
      <c r="G11">
        <v>4.24</v>
      </c>
      <c r="I11" s="102" t="str">
        <f t="shared" si="1"/>
        <v>LF-LED-50W-MB-BK-MW</v>
      </c>
      <c r="J11" s="102" t="str">
        <f t="shared" si="2"/>
        <v>50W Mini Bell LED-BLACK</v>
      </c>
      <c r="K11" s="103">
        <f t="shared" si="3"/>
        <v>4500</v>
      </c>
      <c r="L11" s="103">
        <f t="shared" si="4"/>
        <v>50</v>
      </c>
      <c r="M11" s="103">
        <f t="shared" si="7"/>
        <v>17</v>
      </c>
      <c r="N11" s="104">
        <f t="shared" si="5"/>
        <v>12.570986467443333</v>
      </c>
      <c r="O11" s="104">
        <f t="shared" si="6"/>
        <v>4.24</v>
      </c>
    </row>
    <row r="12" spans="1:15" ht="18" customHeight="1" x14ac:dyDescent="0.3">
      <c r="A12" t="s">
        <v>163</v>
      </c>
      <c r="B12" t="s">
        <v>170</v>
      </c>
      <c r="C12">
        <v>5508</v>
      </c>
      <c r="D12">
        <v>70</v>
      </c>
      <c r="E12" s="78">
        <v>24.266666666666669</v>
      </c>
      <c r="F12" s="78">
        <f>'1. CUs FROM ET FILE'!AG16</f>
        <v>16.009560540943333</v>
      </c>
      <c r="G12">
        <v>4.24</v>
      </c>
      <c r="I12" s="102" t="str">
        <f t="shared" si="1"/>
        <v>LF-LED-70W-BE-BK-MW</v>
      </c>
      <c r="J12" s="102" t="str">
        <f t="shared" si="2"/>
        <v>70W Bell LED-BLACK</v>
      </c>
      <c r="K12" s="103">
        <f t="shared" si="3"/>
        <v>5508</v>
      </c>
      <c r="L12" s="103">
        <f t="shared" si="4"/>
        <v>70</v>
      </c>
      <c r="M12" s="103">
        <f t="shared" si="7"/>
        <v>24</v>
      </c>
      <c r="N12" s="104">
        <f t="shared" si="5"/>
        <v>16.009560540943333</v>
      </c>
      <c r="O12" s="104">
        <f t="shared" si="6"/>
        <v>4.24</v>
      </c>
    </row>
    <row r="13" spans="1:15" ht="18" customHeight="1" x14ac:dyDescent="0.3">
      <c r="A13" t="s">
        <v>124</v>
      </c>
      <c r="B13" t="s">
        <v>38</v>
      </c>
      <c r="C13">
        <v>3230</v>
      </c>
      <c r="D13">
        <v>50</v>
      </c>
      <c r="E13" s="78">
        <v>17.333333333333336</v>
      </c>
      <c r="F13" s="78">
        <f>'1. CUs FROM ET FILE'!AG17</f>
        <v>9.6579326580433342</v>
      </c>
      <c r="G13">
        <v>4.24</v>
      </c>
      <c r="I13" s="102" t="str">
        <f t="shared" si="1"/>
        <v>LF-LED-50W-TR-BK-MW</v>
      </c>
      <c r="J13" s="102" t="str">
        <f t="shared" si="2"/>
        <v>50W Traditional LED-BLACK</v>
      </c>
      <c r="K13" s="103">
        <f t="shared" si="3"/>
        <v>3230</v>
      </c>
      <c r="L13" s="103">
        <f t="shared" si="4"/>
        <v>50</v>
      </c>
      <c r="M13" s="103">
        <f t="shared" si="7"/>
        <v>17</v>
      </c>
      <c r="N13" s="104">
        <f t="shared" si="5"/>
        <v>9.6579326580433342</v>
      </c>
      <c r="O13" s="104">
        <f t="shared" si="6"/>
        <v>4.24</v>
      </c>
    </row>
    <row r="14" spans="1:15" x14ac:dyDescent="0.3">
      <c r="A14" t="s">
        <v>125</v>
      </c>
      <c r="B14" t="s">
        <v>39</v>
      </c>
      <c r="C14">
        <v>3230</v>
      </c>
      <c r="D14">
        <v>50</v>
      </c>
      <c r="E14" s="78">
        <v>17.333333333333336</v>
      </c>
      <c r="F14" s="78">
        <f>'1. CUs FROM ET FILE'!AG18</f>
        <v>9.6579326580433342</v>
      </c>
      <c r="G14">
        <v>4.24</v>
      </c>
      <c r="I14" s="102" t="str">
        <f t="shared" si="1"/>
        <v>LF-LED-50W-OT-BK-MW</v>
      </c>
      <c r="J14" s="102" t="str">
        <f t="shared" si="2"/>
        <v>50W Open Traditional LED-BLACK</v>
      </c>
      <c r="K14" s="103">
        <f t="shared" si="3"/>
        <v>3230</v>
      </c>
      <c r="L14" s="103">
        <f t="shared" si="4"/>
        <v>50</v>
      </c>
      <c r="M14" s="103">
        <f t="shared" si="7"/>
        <v>17</v>
      </c>
      <c r="N14" s="104">
        <f t="shared" si="5"/>
        <v>9.6579326580433342</v>
      </c>
      <c r="O14" s="104">
        <f t="shared" si="6"/>
        <v>4.24</v>
      </c>
    </row>
    <row r="15" spans="1:15" x14ac:dyDescent="0.3">
      <c r="A15" t="s">
        <v>126</v>
      </c>
      <c r="B15" t="s">
        <v>40</v>
      </c>
      <c r="C15">
        <v>3880</v>
      </c>
      <c r="D15">
        <v>50</v>
      </c>
      <c r="E15" s="78">
        <v>17.333333333333336</v>
      </c>
      <c r="F15" s="78">
        <f>'1. CUs FROM ET FILE'!AG19</f>
        <v>12.988005025293333</v>
      </c>
      <c r="G15">
        <v>4.24</v>
      </c>
      <c r="I15" s="102" t="str">
        <f t="shared" si="1"/>
        <v>LF-LED-50W-EN-BK-MW</v>
      </c>
      <c r="J15" s="102" t="str">
        <f t="shared" si="2"/>
        <v>50W Enterprise LED-BLACK</v>
      </c>
      <c r="K15" s="103">
        <f t="shared" si="3"/>
        <v>3880</v>
      </c>
      <c r="L15" s="103">
        <f t="shared" si="4"/>
        <v>50</v>
      </c>
      <c r="M15" s="103">
        <f t="shared" si="7"/>
        <v>17</v>
      </c>
      <c r="N15" s="104">
        <f t="shared" si="5"/>
        <v>12.988005025293333</v>
      </c>
      <c r="O15" s="104">
        <f t="shared" si="6"/>
        <v>4.24</v>
      </c>
    </row>
    <row r="16" spans="1:15" ht="15" x14ac:dyDescent="0.25">
      <c r="A16" t="s">
        <v>113</v>
      </c>
      <c r="B16" t="s">
        <v>16</v>
      </c>
      <c r="C16">
        <v>6500</v>
      </c>
      <c r="D16">
        <v>70</v>
      </c>
      <c r="E16" s="78">
        <v>24.266666666666669</v>
      </c>
      <c r="F16" s="78">
        <f>'1. CUs FROM ET FILE'!AG20</f>
        <v>14.429279690143334</v>
      </c>
      <c r="G16">
        <v>4.24</v>
      </c>
      <c r="I16" s="102" t="str">
        <f t="shared" si="1"/>
        <v>LF-LED-70W-ODA-BK-MW</v>
      </c>
      <c r="J16" s="102" t="str">
        <f t="shared" si="2"/>
        <v>70W LED Open Deluxe Acorn</v>
      </c>
      <c r="K16" s="103">
        <f t="shared" si="3"/>
        <v>6500</v>
      </c>
      <c r="L16" s="103">
        <f t="shared" si="4"/>
        <v>70</v>
      </c>
      <c r="M16" s="103">
        <f t="shared" si="7"/>
        <v>24</v>
      </c>
      <c r="N16" s="104">
        <f t="shared" si="5"/>
        <v>14.429279690143334</v>
      </c>
      <c r="O16" s="104">
        <f t="shared" si="6"/>
        <v>4.24</v>
      </c>
    </row>
    <row r="17" spans="1:15" ht="15" x14ac:dyDescent="0.25">
      <c r="A17" t="s">
        <v>114</v>
      </c>
      <c r="B17" t="s">
        <v>18</v>
      </c>
      <c r="C17">
        <v>12500</v>
      </c>
      <c r="D17">
        <v>150</v>
      </c>
      <c r="E17" s="78">
        <v>52</v>
      </c>
      <c r="F17" s="78">
        <f>'1. CUs FROM ET FILE'!AG21</f>
        <v>19.374973463943331</v>
      </c>
      <c r="G17">
        <v>4.24</v>
      </c>
      <c r="I17" s="102" t="str">
        <f t="shared" si="1"/>
        <v>LF-LED-150W-TD-BK-MW</v>
      </c>
      <c r="J17" s="102" t="str">
        <f t="shared" si="2"/>
        <v>150W LED Teardrop</v>
      </c>
      <c r="K17" s="103">
        <f t="shared" si="3"/>
        <v>12500</v>
      </c>
      <c r="L17" s="103">
        <f t="shared" si="4"/>
        <v>150</v>
      </c>
      <c r="M17" s="103">
        <f t="shared" si="7"/>
        <v>52</v>
      </c>
      <c r="N17" s="104">
        <f t="shared" si="5"/>
        <v>19.374973463943331</v>
      </c>
      <c r="O17" s="104">
        <f t="shared" si="6"/>
        <v>4.24</v>
      </c>
    </row>
    <row r="18" spans="1:15" ht="15" x14ac:dyDescent="0.25">
      <c r="A18" t="s">
        <v>115</v>
      </c>
      <c r="B18" t="s">
        <v>19</v>
      </c>
      <c r="C18">
        <v>4500</v>
      </c>
      <c r="D18">
        <v>50</v>
      </c>
      <c r="E18" s="78">
        <v>17.333333333333336</v>
      </c>
      <c r="F18" s="78">
        <f>'1. CUs FROM ET FILE'!AG22</f>
        <v>15.71691593894333</v>
      </c>
      <c r="G18">
        <v>4.24</v>
      </c>
      <c r="I18" s="102" t="str">
        <f t="shared" si="1"/>
        <v>LF-LED-50W-TDP-BK-MW</v>
      </c>
      <c r="J18" s="102" t="str">
        <f t="shared" si="2"/>
        <v>50W LED Teardrop Pedestrian</v>
      </c>
      <c r="K18" s="103">
        <f t="shared" si="3"/>
        <v>4500</v>
      </c>
      <c r="L18" s="103">
        <f t="shared" si="4"/>
        <v>50</v>
      </c>
      <c r="M18" s="103">
        <f t="shared" si="7"/>
        <v>17</v>
      </c>
      <c r="N18" s="104">
        <f t="shared" si="5"/>
        <v>15.71691593894333</v>
      </c>
      <c r="O18" s="104">
        <f t="shared" si="6"/>
        <v>4.24</v>
      </c>
    </row>
    <row r="19" spans="1:15" ht="15" x14ac:dyDescent="0.25">
      <c r="A19" t="s">
        <v>20</v>
      </c>
      <c r="B19" t="s">
        <v>21</v>
      </c>
      <c r="C19">
        <v>18500</v>
      </c>
      <c r="D19">
        <v>220</v>
      </c>
      <c r="E19" s="78">
        <v>76.266666666666666</v>
      </c>
      <c r="F19" s="78">
        <f>'1. CUs FROM ET FILE'!AG23</f>
        <v>13.419655813243331</v>
      </c>
      <c r="G19">
        <v>5.17</v>
      </c>
      <c r="I19" s="102" t="str">
        <f t="shared" si="1"/>
        <v>220W LED SHOEBOX</v>
      </c>
      <c r="J19" s="102" t="str">
        <f t="shared" si="2"/>
        <v>220W LED Shoebox</v>
      </c>
      <c r="K19" s="103">
        <f t="shared" si="3"/>
        <v>18500</v>
      </c>
      <c r="L19" s="103">
        <f t="shared" si="4"/>
        <v>220</v>
      </c>
      <c r="M19" s="103">
        <f t="shared" si="7"/>
        <v>76</v>
      </c>
      <c r="N19" s="104">
        <f t="shared" si="5"/>
        <v>13.419655813243331</v>
      </c>
      <c r="O19" s="104">
        <f t="shared" si="6"/>
        <v>5.17</v>
      </c>
    </row>
    <row r="20" spans="1:15" ht="15" x14ac:dyDescent="0.25">
      <c r="A20" t="s">
        <v>116</v>
      </c>
      <c r="B20" t="s">
        <v>183</v>
      </c>
      <c r="C20">
        <v>4521</v>
      </c>
      <c r="D20">
        <v>50</v>
      </c>
      <c r="E20" s="78">
        <v>17.333333333333336</v>
      </c>
      <c r="F20" s="78">
        <f>'1. CUs FROM ET FILE'!AG24</f>
        <v>5.0740765743433327</v>
      </c>
      <c r="G20">
        <v>4.24</v>
      </c>
      <c r="I20" s="102" t="str">
        <f t="shared" si="1"/>
        <v>LF-LED-50W-SL-BK-MW</v>
      </c>
      <c r="J20" s="102" t="str">
        <f t="shared" si="2"/>
        <v xml:space="preserve">LED 50W 4521 LUMENS STANDARD LED BLACK TYPE III 4000K  </v>
      </c>
      <c r="K20" s="103">
        <f t="shared" si="3"/>
        <v>4521</v>
      </c>
      <c r="L20" s="103">
        <f t="shared" si="4"/>
        <v>50</v>
      </c>
      <c r="M20" s="103">
        <f t="shared" si="7"/>
        <v>17</v>
      </c>
      <c r="N20" s="104">
        <f t="shared" si="5"/>
        <v>5.0740765743433327</v>
      </c>
      <c r="O20" s="104">
        <f t="shared" si="6"/>
        <v>4.24</v>
      </c>
    </row>
    <row r="21" spans="1:15" ht="15" x14ac:dyDescent="0.25">
      <c r="A21" t="s">
        <v>117</v>
      </c>
      <c r="B21" t="s">
        <v>184</v>
      </c>
      <c r="C21">
        <v>6261</v>
      </c>
      <c r="D21">
        <v>70</v>
      </c>
      <c r="E21" s="78">
        <v>24.266666666666669</v>
      </c>
      <c r="F21" s="78">
        <f>'1. CUs FROM ET FILE'!AG26</f>
        <v>5.0606843637433334</v>
      </c>
      <c r="G21">
        <v>4.24</v>
      </c>
      <c r="I21" s="102" t="str">
        <f t="shared" si="1"/>
        <v>LF-LED-70W-SL-BK-MW</v>
      </c>
      <c r="J21" s="102" t="str">
        <f t="shared" si="2"/>
        <v xml:space="preserve">LED 70W 6261 LUMENS STANDARD LED BLACK TYPE III 4000K  </v>
      </c>
      <c r="K21" s="103">
        <f t="shared" si="3"/>
        <v>6261</v>
      </c>
      <c r="L21" s="103">
        <f t="shared" si="4"/>
        <v>70</v>
      </c>
      <c r="M21" s="103">
        <f t="shared" si="7"/>
        <v>24</v>
      </c>
      <c r="N21" s="104">
        <f t="shared" si="5"/>
        <v>5.0606843637433334</v>
      </c>
      <c r="O21" s="104">
        <f t="shared" si="6"/>
        <v>4.24</v>
      </c>
    </row>
    <row r="22" spans="1:15" ht="15" x14ac:dyDescent="0.25">
      <c r="A22" t="s">
        <v>118</v>
      </c>
      <c r="B22" t="s">
        <v>185</v>
      </c>
      <c r="C22">
        <v>9336</v>
      </c>
      <c r="D22">
        <v>110</v>
      </c>
      <c r="E22" s="78">
        <v>38.133333333333333</v>
      </c>
      <c r="F22" s="78">
        <f>'1. CUs FROM ET FILE'!AG28</f>
        <v>5.7417030731433334</v>
      </c>
      <c r="G22">
        <v>4.24</v>
      </c>
      <c r="I22" s="102" t="str">
        <f t="shared" si="1"/>
        <v>LF-LED-110W-SL-BK-MW</v>
      </c>
      <c r="J22" s="102" t="str">
        <f t="shared" si="2"/>
        <v xml:space="preserve">LED 110W 9336 LUMENS STANDARD LED BLACK TYPE III 4000K  </v>
      </c>
      <c r="K22" s="103">
        <f t="shared" si="3"/>
        <v>9336</v>
      </c>
      <c r="L22" s="103">
        <f t="shared" si="4"/>
        <v>110</v>
      </c>
      <c r="M22" s="103">
        <f t="shared" si="7"/>
        <v>38</v>
      </c>
      <c r="N22" s="104">
        <f t="shared" si="5"/>
        <v>5.7417030731433334</v>
      </c>
      <c r="O22" s="104">
        <f t="shared" si="6"/>
        <v>4.24</v>
      </c>
    </row>
    <row r="23" spans="1:15" ht="15" x14ac:dyDescent="0.25">
      <c r="A23" t="s">
        <v>119</v>
      </c>
      <c r="B23" t="s">
        <v>186</v>
      </c>
      <c r="C23">
        <v>12642</v>
      </c>
      <c r="D23">
        <v>150</v>
      </c>
      <c r="E23" s="78">
        <v>52</v>
      </c>
      <c r="F23" s="78">
        <f>'1. CUs FROM ET FILE'!AG30</f>
        <v>7.6066924011433334</v>
      </c>
      <c r="G23">
        <v>4.24</v>
      </c>
      <c r="I23" s="102" t="str">
        <f t="shared" si="1"/>
        <v>LF-LED-150W-SL-BK-MW</v>
      </c>
      <c r="J23" s="102" t="str">
        <f t="shared" si="2"/>
        <v xml:space="preserve">LED 150W 12642 LUMENS STANDARD LED BLACK TYPE III 4000K  </v>
      </c>
      <c r="K23" s="103">
        <f t="shared" si="3"/>
        <v>12642</v>
      </c>
      <c r="L23" s="103">
        <f t="shared" si="4"/>
        <v>150</v>
      </c>
      <c r="M23" s="103">
        <f t="shared" si="7"/>
        <v>52</v>
      </c>
      <c r="N23" s="104">
        <f t="shared" si="5"/>
        <v>7.6066924011433334</v>
      </c>
      <c r="O23" s="104">
        <f t="shared" si="6"/>
        <v>4.24</v>
      </c>
    </row>
    <row r="24" spans="1:15" ht="15" x14ac:dyDescent="0.25">
      <c r="A24" t="s">
        <v>120</v>
      </c>
      <c r="B24" t="s">
        <v>187</v>
      </c>
      <c r="C24">
        <v>13156</v>
      </c>
      <c r="D24">
        <v>150</v>
      </c>
      <c r="E24" s="78">
        <v>52</v>
      </c>
      <c r="F24" s="78">
        <f>'1. CUs FROM ET FILE'!AG32</f>
        <v>7.6066924011433334</v>
      </c>
      <c r="G24">
        <v>4.24</v>
      </c>
      <c r="I24" s="102" t="str">
        <f t="shared" si="1"/>
        <v>LF-LED-150W-SL-IV-BK-MW</v>
      </c>
      <c r="J24" s="102" t="str">
        <f t="shared" si="2"/>
        <v xml:space="preserve">LED 150W 13156 LUMENS STANDARD LED TYPE IV BLACK 4000K  </v>
      </c>
      <c r="K24" s="103">
        <f t="shared" si="3"/>
        <v>13156</v>
      </c>
      <c r="L24" s="103">
        <f t="shared" si="4"/>
        <v>150</v>
      </c>
      <c r="M24" s="103">
        <f t="shared" si="7"/>
        <v>52</v>
      </c>
      <c r="N24" s="104">
        <f t="shared" si="5"/>
        <v>7.6066924011433334</v>
      </c>
      <c r="O24" s="104">
        <f t="shared" si="6"/>
        <v>4.24</v>
      </c>
    </row>
    <row r="25" spans="1:15" ht="15" x14ac:dyDescent="0.25">
      <c r="A25" t="s">
        <v>121</v>
      </c>
      <c r="B25" t="s">
        <v>188</v>
      </c>
      <c r="C25">
        <v>18642</v>
      </c>
      <c r="D25">
        <v>220</v>
      </c>
      <c r="E25" s="78">
        <v>76.266666666666666</v>
      </c>
      <c r="F25" s="78">
        <f>'1. CUs FROM ET FILE'!AG34</f>
        <v>8.6231363852933338</v>
      </c>
      <c r="G25">
        <v>5.17</v>
      </c>
      <c r="I25" s="102" t="str">
        <f t="shared" si="1"/>
        <v>LF-LED-220W-SL-BK-MW</v>
      </c>
      <c r="J25" s="102" t="str">
        <f t="shared" si="2"/>
        <v xml:space="preserve">LED 220W 18642 LUMENS STANDARD LED BLACK TYPE III 4000K  </v>
      </c>
      <c r="K25" s="103">
        <f t="shared" si="3"/>
        <v>18642</v>
      </c>
      <c r="L25" s="103">
        <f t="shared" si="4"/>
        <v>220</v>
      </c>
      <c r="M25" s="103">
        <f t="shared" si="7"/>
        <v>76</v>
      </c>
      <c r="N25" s="104">
        <f t="shared" si="5"/>
        <v>8.6231363852933338</v>
      </c>
      <c r="O25" s="104">
        <f t="shared" si="6"/>
        <v>5.17</v>
      </c>
    </row>
    <row r="26" spans="1:15" x14ac:dyDescent="0.3">
      <c r="A26" t="s">
        <v>122</v>
      </c>
      <c r="B26" t="s">
        <v>189</v>
      </c>
      <c r="C26">
        <v>24191</v>
      </c>
      <c r="D26">
        <v>280</v>
      </c>
      <c r="E26" s="78">
        <v>97.066666666666677</v>
      </c>
      <c r="F26" s="78">
        <f>'1. CUs FROM ET FILE'!AG36</f>
        <v>10.612747673043332</v>
      </c>
      <c r="G26">
        <v>5.17</v>
      </c>
      <c r="I26" s="102" t="str">
        <f t="shared" si="1"/>
        <v>LF-LED-280W-SL-BK-MW</v>
      </c>
      <c r="J26" s="102" t="str">
        <f t="shared" si="2"/>
        <v xml:space="preserve">LED 280W 24191 LUMENS STANDARD LED BLACK TYPE III 4000K  </v>
      </c>
      <c r="K26" s="103">
        <f t="shared" si="3"/>
        <v>24191</v>
      </c>
      <c r="L26" s="103">
        <f t="shared" si="4"/>
        <v>280</v>
      </c>
      <c r="M26" s="103">
        <f t="shared" si="7"/>
        <v>97</v>
      </c>
      <c r="N26" s="104">
        <f t="shared" si="5"/>
        <v>10.612747673043332</v>
      </c>
      <c r="O26" s="104">
        <f t="shared" si="6"/>
        <v>5.17</v>
      </c>
    </row>
    <row r="27" spans="1:15" x14ac:dyDescent="0.3">
      <c r="A27" t="s">
        <v>161</v>
      </c>
      <c r="B27" t="s">
        <v>190</v>
      </c>
      <c r="C27">
        <v>5147</v>
      </c>
      <c r="D27">
        <v>50</v>
      </c>
      <c r="E27" s="78">
        <v>17.333333333333336</v>
      </c>
      <c r="F27" s="78">
        <f>'1. CUs FROM ET FILE'!AG38</f>
        <v>14.795085442643332</v>
      </c>
      <c r="G27">
        <v>4.24</v>
      </c>
      <c r="I27" s="102" t="str">
        <f t="shared" si="1"/>
        <v>LF-LED-50W-DA-BK-MW</v>
      </c>
      <c r="J27" s="102" t="str">
        <f t="shared" si="2"/>
        <v xml:space="preserve">LED 50W DELUXE ACORN BLACK TYPE III 4000K </v>
      </c>
      <c r="K27" s="103">
        <f t="shared" si="3"/>
        <v>5147</v>
      </c>
      <c r="L27" s="103">
        <f t="shared" si="4"/>
        <v>50</v>
      </c>
      <c r="M27" s="103">
        <f t="shared" si="7"/>
        <v>17</v>
      </c>
      <c r="N27" s="104">
        <f t="shared" si="5"/>
        <v>14.795085442643332</v>
      </c>
      <c r="O27" s="104">
        <f t="shared" si="6"/>
        <v>4.24</v>
      </c>
    </row>
    <row r="28" spans="1:15" x14ac:dyDescent="0.3">
      <c r="A28" t="s">
        <v>113</v>
      </c>
      <c r="B28" t="s">
        <v>191</v>
      </c>
      <c r="C28">
        <v>6500</v>
      </c>
      <c r="D28">
        <v>70</v>
      </c>
      <c r="E28" s="78">
        <v>24.266666666666669</v>
      </c>
      <c r="F28" s="78">
        <f>'1. CUs FROM ET FILE'!AG39</f>
        <v>14.429279690143334</v>
      </c>
      <c r="G28">
        <v>4.24</v>
      </c>
      <c r="I28" s="102" t="str">
        <f t="shared" si="1"/>
        <v>LF-LED-70W-ODA-BK-MW</v>
      </c>
      <c r="J28" s="102" t="str">
        <f t="shared" si="2"/>
        <v xml:space="preserve">LED 70W OPEN DELUXE ACORN BLACK TYPE III 4000K </v>
      </c>
      <c r="K28" s="103">
        <f t="shared" si="3"/>
        <v>6500</v>
      </c>
      <c r="L28" s="103">
        <f t="shared" si="4"/>
        <v>70</v>
      </c>
      <c r="M28" s="103">
        <f t="shared" si="7"/>
        <v>24</v>
      </c>
      <c r="N28" s="104">
        <f t="shared" si="5"/>
        <v>14.429279690143334</v>
      </c>
      <c r="O28" s="104">
        <f t="shared" si="6"/>
        <v>4.24</v>
      </c>
    </row>
    <row r="29" spans="1:15" x14ac:dyDescent="0.3">
      <c r="A29" t="s">
        <v>162</v>
      </c>
      <c r="B29" t="s">
        <v>192</v>
      </c>
      <c r="C29">
        <v>5147</v>
      </c>
      <c r="D29">
        <v>50</v>
      </c>
      <c r="E29" s="78">
        <v>17.333333333333336</v>
      </c>
      <c r="F29" s="78">
        <f>'1. CUs FROM ET FILE'!AG40</f>
        <v>13.331862432643334</v>
      </c>
      <c r="G29">
        <v>4.24</v>
      </c>
      <c r="I29" s="102" t="str">
        <f t="shared" si="1"/>
        <v>LF-LED-50W-AC-BK-MW</v>
      </c>
      <c r="J29" s="102" t="str">
        <f t="shared" si="2"/>
        <v xml:space="preserve">LED 50W ACORN BLACK TYPE III 4000K </v>
      </c>
      <c r="K29" s="103">
        <f t="shared" si="3"/>
        <v>5147</v>
      </c>
      <c r="L29" s="103">
        <f t="shared" si="4"/>
        <v>50</v>
      </c>
      <c r="M29" s="103">
        <f t="shared" si="7"/>
        <v>17</v>
      </c>
      <c r="N29" s="104">
        <f t="shared" si="5"/>
        <v>13.331862432643334</v>
      </c>
      <c r="O29" s="104">
        <f t="shared" si="6"/>
        <v>4.24</v>
      </c>
    </row>
    <row r="30" spans="1:15" x14ac:dyDescent="0.3">
      <c r="A30" t="s">
        <v>123</v>
      </c>
      <c r="B30" t="s">
        <v>193</v>
      </c>
      <c r="C30">
        <v>4500</v>
      </c>
      <c r="D30">
        <v>50</v>
      </c>
      <c r="E30" s="78">
        <v>17.333333333333336</v>
      </c>
      <c r="F30" s="78">
        <f>'1. CUs FROM ET FILE'!AG41</f>
        <v>12.570986467443333</v>
      </c>
      <c r="G30">
        <v>4.24</v>
      </c>
      <c r="I30" s="102" t="str">
        <f t="shared" si="1"/>
        <v>LF-LED-50W-MB-BK-MW</v>
      </c>
      <c r="J30" s="102" t="str">
        <f t="shared" si="2"/>
        <v>LED 50W MINI BELL LED BLACK TYPE III 4000K  MIDWEST</v>
      </c>
      <c r="K30" s="103">
        <f t="shared" si="3"/>
        <v>4500</v>
      </c>
      <c r="L30" s="103">
        <f t="shared" si="4"/>
        <v>50</v>
      </c>
      <c r="M30" s="103">
        <f t="shared" si="7"/>
        <v>17</v>
      </c>
      <c r="N30" s="104">
        <f t="shared" si="5"/>
        <v>12.570986467443333</v>
      </c>
      <c r="O30" s="104">
        <f t="shared" si="6"/>
        <v>4.24</v>
      </c>
    </row>
    <row r="31" spans="1:15" x14ac:dyDescent="0.3">
      <c r="A31" t="s">
        <v>163</v>
      </c>
      <c r="B31" t="s">
        <v>194</v>
      </c>
      <c r="C31">
        <v>5508</v>
      </c>
      <c r="D31">
        <v>70</v>
      </c>
      <c r="E31" s="78">
        <v>24.266666666666669</v>
      </c>
      <c r="F31" s="78">
        <f>'1. CUs FROM ET FILE'!AG42</f>
        <v>16.009560540943333</v>
      </c>
      <c r="G31">
        <v>4.24</v>
      </c>
      <c r="I31" s="102" t="str">
        <f t="shared" si="1"/>
        <v>LF-LED-70W-BE-BK-MW</v>
      </c>
      <c r="J31" s="102" t="str">
        <f t="shared" si="2"/>
        <v xml:space="preserve">LED 70W 5508 LUMENS SANIBELL BLACK TYPE III 4000K </v>
      </c>
      <c r="K31" s="103">
        <f t="shared" si="3"/>
        <v>5508</v>
      </c>
      <c r="L31" s="103">
        <f t="shared" si="4"/>
        <v>70</v>
      </c>
      <c r="M31" s="103">
        <f t="shared" si="7"/>
        <v>24</v>
      </c>
      <c r="N31" s="104">
        <f t="shared" si="5"/>
        <v>16.009560540943333</v>
      </c>
      <c r="O31" s="104">
        <f t="shared" si="6"/>
        <v>4.24</v>
      </c>
    </row>
    <row r="32" spans="1:15" x14ac:dyDescent="0.3">
      <c r="A32" t="s">
        <v>124</v>
      </c>
      <c r="B32" t="s">
        <v>195</v>
      </c>
      <c r="C32">
        <v>3303</v>
      </c>
      <c r="D32">
        <v>50</v>
      </c>
      <c r="E32" s="78">
        <v>17.333333333333336</v>
      </c>
      <c r="F32" s="78">
        <f>'1. CUs FROM ET FILE'!AG43</f>
        <v>9.6579326580433342</v>
      </c>
      <c r="G32">
        <v>4.24</v>
      </c>
      <c r="I32" s="102" t="str">
        <f t="shared" si="1"/>
        <v>LF-LED-50W-TR-BK-MW</v>
      </c>
      <c r="J32" s="102" t="str">
        <f t="shared" si="2"/>
        <v xml:space="preserve">LED 50W TRADITIONAL BLACK  TYPE III 4000K  </v>
      </c>
      <c r="K32" s="103">
        <f t="shared" si="3"/>
        <v>3303</v>
      </c>
      <c r="L32" s="103">
        <f t="shared" si="4"/>
        <v>50</v>
      </c>
      <c r="M32" s="103">
        <f t="shared" si="7"/>
        <v>17</v>
      </c>
      <c r="N32" s="104">
        <f t="shared" si="5"/>
        <v>9.6579326580433342</v>
      </c>
      <c r="O32" s="104">
        <f t="shared" si="6"/>
        <v>4.24</v>
      </c>
    </row>
    <row r="33" spans="1:15" x14ac:dyDescent="0.3">
      <c r="A33" t="s">
        <v>125</v>
      </c>
      <c r="B33" t="s">
        <v>196</v>
      </c>
      <c r="C33">
        <v>3230</v>
      </c>
      <c r="D33">
        <v>50</v>
      </c>
      <c r="E33" s="78">
        <v>17.333333333333336</v>
      </c>
      <c r="F33" s="78">
        <f>'1. CUs FROM ET FILE'!AG44</f>
        <v>9.6579326580433342</v>
      </c>
      <c r="G33">
        <v>4.24</v>
      </c>
      <c r="I33" s="102" t="str">
        <f t="shared" si="1"/>
        <v>LF-LED-50W-OT-BK-MW</v>
      </c>
      <c r="J33" s="102" t="str">
        <f t="shared" si="2"/>
        <v xml:space="preserve">LED 50W OPEN TRADITIONAL BLACK  TYPE III 4000K   </v>
      </c>
      <c r="K33" s="103">
        <f t="shared" si="3"/>
        <v>3230</v>
      </c>
      <c r="L33" s="103">
        <f t="shared" si="4"/>
        <v>50</v>
      </c>
      <c r="M33" s="103">
        <f t="shared" si="7"/>
        <v>17</v>
      </c>
      <c r="N33" s="104">
        <f t="shared" si="5"/>
        <v>9.6579326580433342</v>
      </c>
      <c r="O33" s="104">
        <f t="shared" si="6"/>
        <v>4.24</v>
      </c>
    </row>
    <row r="34" spans="1:15" x14ac:dyDescent="0.3">
      <c r="A34" t="s">
        <v>126</v>
      </c>
      <c r="B34" t="s">
        <v>197</v>
      </c>
      <c r="C34">
        <v>3880</v>
      </c>
      <c r="D34">
        <v>50</v>
      </c>
      <c r="E34" s="78">
        <v>17.333333333333336</v>
      </c>
      <c r="F34" s="78">
        <f>'1. CUs FROM ET FILE'!AG45</f>
        <v>12.988005025293333</v>
      </c>
      <c r="G34">
        <v>4.24</v>
      </c>
      <c r="I34" s="102" t="str">
        <f t="shared" si="1"/>
        <v>LF-LED-50W-EN-BK-MW</v>
      </c>
      <c r="J34" s="102" t="str">
        <f t="shared" si="2"/>
        <v xml:space="preserve">LED 50W ENTERPRISE BLACK TYPE III 4000K  </v>
      </c>
      <c r="K34" s="103">
        <f t="shared" si="3"/>
        <v>3880</v>
      </c>
      <c r="L34" s="103">
        <f t="shared" si="4"/>
        <v>50</v>
      </c>
      <c r="M34" s="103">
        <f t="shared" si="7"/>
        <v>17</v>
      </c>
      <c r="N34" s="104">
        <f t="shared" si="5"/>
        <v>12.988005025293333</v>
      </c>
      <c r="O34" s="104">
        <f t="shared" si="6"/>
        <v>4.24</v>
      </c>
    </row>
    <row r="35" spans="1:15" x14ac:dyDescent="0.3">
      <c r="A35" t="s">
        <v>114</v>
      </c>
      <c r="B35" t="s">
        <v>198</v>
      </c>
      <c r="C35">
        <v>12500</v>
      </c>
      <c r="D35">
        <v>150</v>
      </c>
      <c r="E35" s="78">
        <v>52</v>
      </c>
      <c r="F35" s="78">
        <f>'1. CUs FROM ET FILE'!AG46</f>
        <v>19.374973463943331</v>
      </c>
      <c r="G35">
        <v>4.24</v>
      </c>
      <c r="I35" s="102" t="str">
        <f t="shared" si="1"/>
        <v>LF-LED-150W-TD-BK-MW</v>
      </c>
      <c r="J35" s="102" t="str">
        <f t="shared" si="2"/>
        <v xml:space="preserve">LED 150W LARGE TEARDROP BLACK TYPE III 4000K  </v>
      </c>
      <c r="K35" s="103">
        <f t="shared" si="3"/>
        <v>12500</v>
      </c>
      <c r="L35" s="103">
        <f t="shared" si="4"/>
        <v>150</v>
      </c>
      <c r="M35" s="103">
        <f t="shared" si="7"/>
        <v>52</v>
      </c>
      <c r="N35" s="104">
        <f t="shared" si="5"/>
        <v>19.374973463943331</v>
      </c>
      <c r="O35" s="104">
        <f t="shared" si="6"/>
        <v>4.24</v>
      </c>
    </row>
    <row r="36" spans="1:15" x14ac:dyDescent="0.3">
      <c r="A36" t="s">
        <v>115</v>
      </c>
      <c r="B36" t="s">
        <v>199</v>
      </c>
      <c r="C36">
        <v>4500</v>
      </c>
      <c r="D36">
        <v>50</v>
      </c>
      <c r="E36" s="78">
        <v>17.333333333333336</v>
      </c>
      <c r="F36" s="78">
        <f>'1. CUs FROM ET FILE'!AG47</f>
        <v>15.71691593894333</v>
      </c>
      <c r="G36">
        <v>4.24</v>
      </c>
      <c r="I36" s="102" t="str">
        <f t="shared" si="1"/>
        <v>LF-LED-50W-TDP-BK-MW</v>
      </c>
      <c r="J36" s="102" t="str">
        <f t="shared" si="2"/>
        <v xml:space="preserve">LED 50W TEARDROP PEDESTRIAN BLACK TYPE III 4000K  </v>
      </c>
      <c r="K36" s="103">
        <f t="shared" si="3"/>
        <v>4500</v>
      </c>
      <c r="L36" s="103">
        <f t="shared" si="4"/>
        <v>50</v>
      </c>
      <c r="M36" s="103">
        <f t="shared" si="7"/>
        <v>17</v>
      </c>
      <c r="N36" s="104">
        <f t="shared" si="5"/>
        <v>15.71691593894333</v>
      </c>
      <c r="O36" s="104">
        <f t="shared" si="6"/>
        <v>4.24</v>
      </c>
    </row>
    <row r="37" spans="1:15" x14ac:dyDescent="0.3">
      <c r="A37" t="s">
        <v>127</v>
      </c>
      <c r="B37" t="s">
        <v>200</v>
      </c>
      <c r="C37">
        <v>18500</v>
      </c>
      <c r="D37">
        <v>220</v>
      </c>
      <c r="E37" s="78">
        <v>76.266666666666666</v>
      </c>
      <c r="F37" s="78">
        <f>'1. CUs FROM ET FILE'!AG48</f>
        <v>13.419655813243331</v>
      </c>
      <c r="G37">
        <v>5.17</v>
      </c>
      <c r="I37" s="102" t="str">
        <f t="shared" si="1"/>
        <v>LF-LED-220W-SB-BK-MW</v>
      </c>
      <c r="J37" s="102" t="str">
        <f t="shared" si="2"/>
        <v xml:space="preserve">LED 220W SHOEBOX BLACK TYPE IV 4000K  </v>
      </c>
      <c r="K37" s="103">
        <f t="shared" si="3"/>
        <v>18500</v>
      </c>
      <c r="L37" s="103">
        <f t="shared" si="4"/>
        <v>220</v>
      </c>
      <c r="M37" s="103">
        <f t="shared" si="7"/>
        <v>76</v>
      </c>
      <c r="N37" s="104">
        <f t="shared" si="5"/>
        <v>13.419655813243331</v>
      </c>
      <c r="O37" s="104">
        <f t="shared" si="6"/>
        <v>5.17</v>
      </c>
    </row>
    <row r="38" spans="1:15" x14ac:dyDescent="0.3">
      <c r="A38" t="s">
        <v>179</v>
      </c>
      <c r="B38" t="s">
        <v>174</v>
      </c>
      <c r="C38">
        <v>39000</v>
      </c>
      <c r="D38">
        <v>150</v>
      </c>
      <c r="E38" s="78">
        <v>52</v>
      </c>
      <c r="F38" s="78">
        <f>'1. CUs FROM ET FILE'!AG49</f>
        <v>16.009560540943333</v>
      </c>
      <c r="G38">
        <v>4.24</v>
      </c>
      <c r="I38" s="102" t="str">
        <f t="shared" si="1"/>
        <v>LF-LED-150W-BE-BK-MW</v>
      </c>
      <c r="J38" s="102" t="str">
        <f t="shared" si="2"/>
        <v>150W Sanibel</v>
      </c>
      <c r="K38" s="103">
        <f t="shared" si="3"/>
        <v>39000</v>
      </c>
      <c r="L38" s="103">
        <f t="shared" si="4"/>
        <v>150</v>
      </c>
      <c r="M38" s="103">
        <f t="shared" si="7"/>
        <v>52</v>
      </c>
      <c r="N38" s="104">
        <f t="shared" si="5"/>
        <v>16.009560540943333</v>
      </c>
      <c r="O38" s="104">
        <f t="shared" si="6"/>
        <v>4.24</v>
      </c>
    </row>
    <row r="39" spans="1:15" x14ac:dyDescent="0.3">
      <c r="A39" t="s">
        <v>180</v>
      </c>
      <c r="B39" t="s">
        <v>175</v>
      </c>
      <c r="C39">
        <v>39078</v>
      </c>
      <c r="D39">
        <v>420</v>
      </c>
      <c r="E39" s="78">
        <v>145.6</v>
      </c>
      <c r="F39" s="78">
        <f>'1. CUs FROM ET FILE'!AG50</f>
        <v>20.018791588343333</v>
      </c>
      <c r="G39">
        <v>5.17</v>
      </c>
      <c r="I39" s="102" t="str">
        <f t="shared" si="1"/>
        <v>LF-LED-420W-SB-BK-MW</v>
      </c>
      <c r="J39" s="102" t="str">
        <f t="shared" si="2"/>
        <v>420W LED Shoebox</v>
      </c>
      <c r="K39" s="103">
        <f t="shared" si="3"/>
        <v>39078</v>
      </c>
      <c r="L39" s="103">
        <f t="shared" si="4"/>
        <v>420</v>
      </c>
      <c r="M39" s="103">
        <f t="shared" si="7"/>
        <v>146</v>
      </c>
      <c r="N39" s="104">
        <f t="shared" si="5"/>
        <v>20.018791588343333</v>
      </c>
      <c r="O39" s="104">
        <f t="shared" si="6"/>
        <v>5.17</v>
      </c>
    </row>
    <row r="40" spans="1:15" x14ac:dyDescent="0.3">
      <c r="A40" t="s">
        <v>178</v>
      </c>
      <c r="B40" t="s">
        <v>176</v>
      </c>
      <c r="C40">
        <v>5000</v>
      </c>
      <c r="D40">
        <v>50</v>
      </c>
      <c r="E40" s="78">
        <v>17.333333333333336</v>
      </c>
      <c r="F40" s="78">
        <f>'1. CUs FROM ET FILE'!AG51</f>
        <v>4.1281896997433334</v>
      </c>
      <c r="G40">
        <v>4.24</v>
      </c>
      <c r="I40" s="102" t="str">
        <f t="shared" si="1"/>
        <v>LF-LED-50W-NB-GY-MW</v>
      </c>
      <c r="J40" s="102" t="str">
        <f t="shared" si="2"/>
        <v>50W Neighborhood</v>
      </c>
      <c r="K40" s="103">
        <f t="shared" si="3"/>
        <v>5000</v>
      </c>
      <c r="L40" s="103">
        <f t="shared" si="4"/>
        <v>50</v>
      </c>
      <c r="M40" s="103">
        <f t="shared" si="7"/>
        <v>17</v>
      </c>
      <c r="N40" s="104">
        <f t="shared" si="5"/>
        <v>4.1281896997433334</v>
      </c>
      <c r="O40" s="104">
        <f t="shared" si="6"/>
        <v>4.24</v>
      </c>
    </row>
    <row r="41" spans="1:15" x14ac:dyDescent="0.3">
      <c r="A41" t="s">
        <v>181</v>
      </c>
      <c r="B41" t="s">
        <v>177</v>
      </c>
      <c r="C41">
        <v>5000</v>
      </c>
      <c r="D41">
        <v>50</v>
      </c>
      <c r="E41" s="78">
        <v>17.333333333333336</v>
      </c>
      <c r="F41" s="78">
        <f>'1. CUs FROM ET FILE'!AG52</f>
        <v>4.3037764609433333</v>
      </c>
      <c r="G41">
        <v>4.24</v>
      </c>
      <c r="I41" s="102" t="str">
        <f t="shared" si="1"/>
        <v>LF-LED-50W-NBL-GY-MW</v>
      </c>
      <c r="J41" s="102" t="str">
        <f t="shared" si="2"/>
        <v>50W Neighborhood with Lens</v>
      </c>
      <c r="K41" s="103">
        <f t="shared" si="3"/>
        <v>5000</v>
      </c>
      <c r="L41" s="103">
        <f t="shared" si="4"/>
        <v>50</v>
      </c>
      <c r="M41" s="103">
        <f t="shared" si="7"/>
        <v>17</v>
      </c>
      <c r="N41" s="104">
        <f t="shared" si="5"/>
        <v>4.3037764609433333</v>
      </c>
      <c r="O41" s="104">
        <f t="shared" si="6"/>
        <v>4.24</v>
      </c>
    </row>
  </sheetData>
  <mergeCells count="2">
    <mergeCell ref="M1:O1"/>
    <mergeCell ref="I1:L1"/>
  </mergeCells>
  <pageMargins left="0.7" right="0.7" top="0.75" bottom="0.75" header="0.3" footer="0.3"/>
  <pageSetup scale="37" orientation="landscape" r:id="rId1"/>
  <headerFooter>
    <oddHeader>&amp;R&amp;"Times New Roman,Bold"KyPSC Case No. 2017-00321
STAFF-DR-04-015 Attachment 1
Page &amp;P of &amp;N</oddHeader>
  </headerFooter>
  <ignoredErrors>
    <ignoredError sqref="M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"/>
  <sheetViews>
    <sheetView tabSelected="1" view="pageBreakPreview" topLeftCell="L1" zoomScale="60" zoomScaleNormal="100" workbookViewId="0">
      <pane ySplit="1944" topLeftCell="A67" activePane="bottomLeft"/>
      <selection activeCell="B4" sqref="B4"/>
      <selection pane="bottomLeft" sqref="A1:AJ100"/>
    </sheetView>
  </sheetViews>
  <sheetFormatPr defaultRowHeight="14.4" x14ac:dyDescent="0.3"/>
  <cols>
    <col min="1" max="1" width="33" bestFit="1" customWidth="1"/>
    <col min="2" max="2" width="65.33203125" bestFit="1" customWidth="1"/>
    <col min="5" max="5" width="11.6640625" customWidth="1"/>
    <col min="6" max="6" width="10.33203125" customWidth="1"/>
    <col min="10" max="10" width="29.6640625" bestFit="1" customWidth="1"/>
    <col min="11" max="11" width="76.44140625" bestFit="1" customWidth="1"/>
    <col min="15" max="15" width="16.33203125" bestFit="1" customWidth="1"/>
    <col min="16" max="16" width="13" customWidth="1"/>
    <col min="18" max="18" width="9.5546875" bestFit="1" customWidth="1"/>
    <col min="19" max="19" width="11.44140625" customWidth="1"/>
    <col min="20" max="20" width="9.109375" customWidth="1"/>
    <col min="22" max="22" width="10.33203125" customWidth="1"/>
    <col min="23" max="23" width="11.109375" customWidth="1"/>
    <col min="26" max="26" width="10.6640625" customWidth="1"/>
    <col min="28" max="29" width="10.44140625" customWidth="1"/>
    <col min="30" max="30" width="12.5546875" customWidth="1"/>
    <col min="31" max="31" width="11.44140625" customWidth="1"/>
    <col min="32" max="32" width="13.109375" customWidth="1"/>
    <col min="33" max="33" width="10.88671875" customWidth="1"/>
    <col min="35" max="35" width="11.109375" customWidth="1"/>
    <col min="36" max="36" width="8.44140625" bestFit="1" customWidth="1"/>
  </cols>
  <sheetData>
    <row r="1" spans="1:39" x14ac:dyDescent="0.3">
      <c r="A1" s="101" t="s">
        <v>223</v>
      </c>
      <c r="B1" s="101" t="s">
        <v>218</v>
      </c>
      <c r="C1" s="101" t="s">
        <v>222</v>
      </c>
      <c r="E1" s="101" t="s">
        <v>224</v>
      </c>
    </row>
    <row r="2" spans="1:39" ht="15" thickBot="1" x14ac:dyDescent="0.35">
      <c r="A2" s="6"/>
      <c r="P2" s="29"/>
    </row>
    <row r="3" spans="1:39" ht="75.75" customHeight="1" thickBot="1" x14ac:dyDescent="0.35">
      <c r="A3" s="6"/>
      <c r="P3" s="100"/>
      <c r="V3" s="61" t="s">
        <v>203</v>
      </c>
      <c r="W3" s="58" t="s">
        <v>79</v>
      </c>
      <c r="X3" s="7"/>
      <c r="Y3" s="7"/>
      <c r="Z3" s="7"/>
      <c r="AA3" s="7"/>
      <c r="AB3" s="59" t="s">
        <v>81</v>
      </c>
      <c r="AC3" s="59" t="s">
        <v>82</v>
      </c>
      <c r="AD3" s="59" t="s">
        <v>83</v>
      </c>
      <c r="AF3" s="82"/>
      <c r="AG3" s="61" t="s">
        <v>201</v>
      </c>
      <c r="AH3" s="34"/>
      <c r="AI3" s="90" t="s">
        <v>216</v>
      </c>
      <c r="AJ3" s="91">
        <v>200</v>
      </c>
      <c r="AK3" s="13"/>
      <c r="AL3" s="13"/>
    </row>
    <row r="4" spans="1:39" ht="15" thickBot="1" x14ac:dyDescent="0.35">
      <c r="A4" s="6"/>
      <c r="N4" t="s">
        <v>172</v>
      </c>
      <c r="T4" s="35"/>
      <c r="V4" s="66">
        <f>4.98%</f>
        <v>4.9800000000000004E-2</v>
      </c>
      <c r="W4" s="62">
        <v>0.11</v>
      </c>
      <c r="X4" s="7"/>
      <c r="Y4" s="7"/>
      <c r="Z4" s="7"/>
      <c r="AA4" s="7"/>
      <c r="AB4" s="60">
        <v>0.22070000000000001</v>
      </c>
      <c r="AC4" s="60">
        <v>0.1081</v>
      </c>
      <c r="AD4" s="60">
        <v>0.40799999999999997</v>
      </c>
      <c r="AF4" s="36" t="s">
        <v>204</v>
      </c>
      <c r="AG4" s="63">
        <v>0.1283</v>
      </c>
      <c r="AI4" s="37"/>
      <c r="AJ4" s="37"/>
      <c r="AM4" s="57"/>
    </row>
    <row r="5" spans="1:39" ht="23.25" customHeight="1" thickBot="1" x14ac:dyDescent="0.35">
      <c r="H5" s="48" t="s">
        <v>171</v>
      </c>
      <c r="AF5" s="80" t="s">
        <v>205</v>
      </c>
      <c r="AG5" s="81">
        <v>0.1003</v>
      </c>
      <c r="AI5" s="37"/>
      <c r="AJ5" s="37"/>
    </row>
    <row r="6" spans="1:39" ht="93" customHeight="1" thickBot="1" x14ac:dyDescent="0.35">
      <c r="A6" s="1" t="s">
        <v>0</v>
      </c>
      <c r="B6" s="2" t="s">
        <v>1</v>
      </c>
      <c r="C6" s="3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49" t="s">
        <v>6</v>
      </c>
      <c r="J6" s="64" t="s">
        <v>23</v>
      </c>
      <c r="K6" s="64" t="s">
        <v>24</v>
      </c>
      <c r="L6" s="65" t="s">
        <v>25</v>
      </c>
      <c r="M6" s="64" t="s">
        <v>26</v>
      </c>
      <c r="N6" s="64" t="s">
        <v>173</v>
      </c>
      <c r="O6" s="64" t="s">
        <v>27</v>
      </c>
      <c r="P6" s="64" t="s">
        <v>28</v>
      </c>
      <c r="R6" s="28" t="s">
        <v>43</v>
      </c>
      <c r="S6" s="75" t="s">
        <v>41</v>
      </c>
      <c r="T6" s="76" t="s">
        <v>78</v>
      </c>
      <c r="U6" s="76" t="s">
        <v>11</v>
      </c>
      <c r="V6" s="76" t="str">
        <f>F7</f>
        <v>PUB</v>
      </c>
      <c r="W6" s="76" t="s">
        <v>79</v>
      </c>
      <c r="X6" s="76" t="s">
        <v>10</v>
      </c>
      <c r="Y6" s="76" t="s">
        <v>42</v>
      </c>
      <c r="Z6" s="76" t="s">
        <v>80</v>
      </c>
      <c r="AA6" s="76" t="s">
        <v>12</v>
      </c>
      <c r="AB6" s="76" t="s">
        <v>81</v>
      </c>
      <c r="AC6" s="76" t="s">
        <v>82</v>
      </c>
      <c r="AD6" s="76" t="s">
        <v>83</v>
      </c>
      <c r="AE6" s="76" t="s">
        <v>13</v>
      </c>
      <c r="AF6" s="76" t="s">
        <v>14</v>
      </c>
      <c r="AG6" s="77" t="s">
        <v>202</v>
      </c>
      <c r="AI6" s="92" t="s">
        <v>214</v>
      </c>
      <c r="AJ6" s="93" t="s">
        <v>215</v>
      </c>
    </row>
    <row r="7" spans="1:39" x14ac:dyDescent="0.3">
      <c r="A7" s="14" t="s">
        <v>116</v>
      </c>
      <c r="B7" s="14" t="s">
        <v>30</v>
      </c>
      <c r="C7" s="15" t="s">
        <v>9</v>
      </c>
      <c r="D7" t="s">
        <v>7</v>
      </c>
      <c r="E7" t="s">
        <v>8</v>
      </c>
      <c r="F7" t="s">
        <v>15</v>
      </c>
      <c r="G7" s="16">
        <v>330</v>
      </c>
      <c r="H7" s="50">
        <v>353.07</v>
      </c>
      <c r="J7" t="str">
        <f>A7</f>
        <v>LF-LED-50W-SL-BK-MW</v>
      </c>
      <c r="K7" t="str">
        <f>B7</f>
        <v>50W Standard LED-BLACK</v>
      </c>
      <c r="L7">
        <v>4521</v>
      </c>
      <c r="M7">
        <v>50</v>
      </c>
      <c r="N7" s="41">
        <f>(M7*(4160/12))/1000</f>
        <v>17.333333333333336</v>
      </c>
      <c r="O7" s="12">
        <f>AG7</f>
        <v>5.0740765743433327</v>
      </c>
      <c r="P7">
        <v>4.24</v>
      </c>
      <c r="R7">
        <f>H7</f>
        <v>353.07</v>
      </c>
      <c r="S7" s="67">
        <f>R7</f>
        <v>353.07</v>
      </c>
      <c r="T7" s="68">
        <v>53.54</v>
      </c>
      <c r="U7" s="69">
        <v>0.3</v>
      </c>
      <c r="V7" s="67">
        <f t="shared" ref="V7:V52" si="0">+S7*$V$4</f>
        <v>17.582886000000002</v>
      </c>
      <c r="W7" s="67">
        <f t="shared" ref="W7:W52" si="1">+R7*$W$4</f>
        <v>38.837699999999998</v>
      </c>
      <c r="X7" s="70">
        <f t="shared" ref="X7:X70" si="2">S7+V7+W7</f>
        <v>409.49058599999995</v>
      </c>
      <c r="Y7" s="71">
        <v>0.4</v>
      </c>
      <c r="Z7" s="67">
        <f t="shared" ref="Z7:Z52" si="3">Y7*T7</f>
        <v>21.416</v>
      </c>
      <c r="AA7" s="67">
        <f>T7*U7</f>
        <v>16.061999999999998</v>
      </c>
      <c r="AB7" s="67">
        <f t="shared" ref="AB7:AB52" si="4">+(Z7+AA7)*$AB$4</f>
        <v>8.2713945999999989</v>
      </c>
      <c r="AC7" s="67">
        <f t="shared" ref="AC7:AC52" si="5">+(Z7+AA7)*$AC$4</f>
        <v>4.0513717999999992</v>
      </c>
      <c r="AD7" s="67">
        <f t="shared" ref="AD7:AD52" si="6">+(Z7+AA7)*$AD$4</f>
        <v>15.291023999999997</v>
      </c>
      <c r="AE7" s="72">
        <f>SUM(Z7:AD7)</f>
        <v>65.091790399999994</v>
      </c>
      <c r="AF7" s="68">
        <f>+X7+AE7</f>
        <v>474.58237639999993</v>
      </c>
      <c r="AG7" s="74">
        <f>AF7*$AG$4/12</f>
        <v>5.0740765743433327</v>
      </c>
      <c r="AH7" s="56"/>
      <c r="AI7" s="94">
        <f>ROUND(AF7/2,2)</f>
        <v>237.29</v>
      </c>
      <c r="AJ7" s="95" t="str">
        <f>IF(M7&gt;$AJ$3,ROUND(AI7*$AG$4/12,2),"")</f>
        <v/>
      </c>
    </row>
    <row r="8" spans="1:39" x14ac:dyDescent="0.3">
      <c r="A8" s="14" t="s">
        <v>117</v>
      </c>
      <c r="B8" s="14" t="s">
        <v>31</v>
      </c>
      <c r="C8" s="15" t="s">
        <v>9</v>
      </c>
      <c r="D8" t="s">
        <v>7</v>
      </c>
      <c r="E8" t="s">
        <v>8</v>
      </c>
      <c r="F8" t="s">
        <v>15</v>
      </c>
      <c r="G8" s="16">
        <v>345</v>
      </c>
      <c r="H8" s="50">
        <v>351.99</v>
      </c>
      <c r="J8" t="str">
        <f t="shared" ref="J8:K37" si="7">A8</f>
        <v>LF-LED-70W-SL-BK-MW</v>
      </c>
      <c r="K8" t="str">
        <f t="shared" si="7"/>
        <v>70W Standard LED-BLACK</v>
      </c>
      <c r="L8">
        <v>6261</v>
      </c>
      <c r="M8">
        <v>70</v>
      </c>
      <c r="N8" s="41">
        <f t="shared" ref="N8:N52" si="8">(M8*(4160/12))/1000</f>
        <v>24.266666666666669</v>
      </c>
      <c r="O8" s="12">
        <f t="shared" ref="O8:O71" si="9">AG8</f>
        <v>5.0606843637433334</v>
      </c>
      <c r="P8">
        <v>4.24</v>
      </c>
      <c r="R8">
        <f t="shared" ref="R8:R52" si="10">H8</f>
        <v>351.99</v>
      </c>
      <c r="S8" s="9">
        <f t="shared" ref="S8:S71" si="11">R8</f>
        <v>351.99</v>
      </c>
      <c r="T8" s="9">
        <v>53.54</v>
      </c>
      <c r="U8" s="25">
        <v>0.3</v>
      </c>
      <c r="V8" s="10">
        <f t="shared" si="0"/>
        <v>17.529102000000002</v>
      </c>
      <c r="W8" s="10">
        <f t="shared" si="1"/>
        <v>38.718899999999998</v>
      </c>
      <c r="X8" s="11">
        <f t="shared" si="2"/>
        <v>408.23800200000005</v>
      </c>
      <c r="Y8" s="26">
        <v>0.4</v>
      </c>
      <c r="Z8" s="9">
        <f t="shared" si="3"/>
        <v>21.416</v>
      </c>
      <c r="AA8" s="9">
        <f>T8*U8</f>
        <v>16.061999999999998</v>
      </c>
      <c r="AB8" s="9">
        <f t="shared" si="4"/>
        <v>8.2713945999999989</v>
      </c>
      <c r="AC8" s="9">
        <f t="shared" si="5"/>
        <v>4.0513717999999992</v>
      </c>
      <c r="AD8" s="9">
        <f t="shared" si="6"/>
        <v>15.291023999999997</v>
      </c>
      <c r="AE8" s="11">
        <f t="shared" ref="AE8:AE26" si="12">SUM(Z8:AD8)</f>
        <v>65.091790399999994</v>
      </c>
      <c r="AF8" s="9">
        <f t="shared" ref="AF8:AF52" si="13">+X8+AE8</f>
        <v>473.32979240000003</v>
      </c>
      <c r="AG8" s="73">
        <f t="shared" ref="AG8:AG52" si="14">AF8*$AG$4/12</f>
        <v>5.0606843637433334</v>
      </c>
      <c r="AH8" s="56"/>
      <c r="AI8" s="94">
        <f t="shared" ref="AI8:AI52" si="15">ROUND(AF8/2,2)</f>
        <v>236.66</v>
      </c>
      <c r="AJ8" s="95" t="str">
        <f t="shared" ref="AJ8:AJ52" si="16">IF(M8&gt;$AJ$3,ROUND(AI8*$AG$4/12,2),"")</f>
        <v/>
      </c>
    </row>
    <row r="9" spans="1:39" x14ac:dyDescent="0.3">
      <c r="A9" s="14" t="s">
        <v>118</v>
      </c>
      <c r="B9" s="14" t="s">
        <v>32</v>
      </c>
      <c r="C9" s="15" t="s">
        <v>9</v>
      </c>
      <c r="D9" t="s">
        <v>7</v>
      </c>
      <c r="E9" t="s">
        <v>8</v>
      </c>
      <c r="F9" t="s">
        <v>15</v>
      </c>
      <c r="G9" s="16">
        <v>382</v>
      </c>
      <c r="H9" s="50">
        <v>406.91</v>
      </c>
      <c r="J9" t="str">
        <f t="shared" si="7"/>
        <v>LF-LED-110W-SL-BK-MW</v>
      </c>
      <c r="K9" t="str">
        <f t="shared" si="7"/>
        <v>110W Standard LED-BLACK</v>
      </c>
      <c r="L9">
        <v>9336</v>
      </c>
      <c r="M9">
        <v>110</v>
      </c>
      <c r="N9" s="41">
        <f t="shared" si="8"/>
        <v>38.133333333333333</v>
      </c>
      <c r="O9" s="12">
        <f t="shared" si="9"/>
        <v>5.7417030731433334</v>
      </c>
      <c r="P9">
        <v>4.24</v>
      </c>
      <c r="R9">
        <f t="shared" si="10"/>
        <v>406.91</v>
      </c>
      <c r="S9" s="9">
        <f t="shared" si="11"/>
        <v>406.91</v>
      </c>
      <c r="T9" s="9">
        <v>53.54</v>
      </c>
      <c r="U9" s="25">
        <v>0.3</v>
      </c>
      <c r="V9" s="10">
        <f t="shared" si="0"/>
        <v>20.264118000000003</v>
      </c>
      <c r="W9" s="10">
        <f t="shared" si="1"/>
        <v>44.760100000000001</v>
      </c>
      <c r="X9" s="11">
        <f t="shared" si="2"/>
        <v>471.93421800000004</v>
      </c>
      <c r="Y9" s="26">
        <v>0.4</v>
      </c>
      <c r="Z9" s="9">
        <f t="shared" si="3"/>
        <v>21.416</v>
      </c>
      <c r="AA9" s="9">
        <f t="shared" ref="AA9:AA72" si="17">T9*U9</f>
        <v>16.061999999999998</v>
      </c>
      <c r="AB9" s="9">
        <f t="shared" si="4"/>
        <v>8.2713945999999989</v>
      </c>
      <c r="AC9" s="9">
        <f t="shared" si="5"/>
        <v>4.0513717999999992</v>
      </c>
      <c r="AD9" s="9">
        <f t="shared" si="6"/>
        <v>15.291023999999997</v>
      </c>
      <c r="AE9" s="11">
        <f t="shared" si="12"/>
        <v>65.091790399999994</v>
      </c>
      <c r="AF9" s="9">
        <f t="shared" si="13"/>
        <v>537.02600840000002</v>
      </c>
      <c r="AG9" s="73">
        <f t="shared" si="14"/>
        <v>5.7417030731433334</v>
      </c>
      <c r="AH9" s="56"/>
      <c r="AI9" s="94">
        <f t="shared" si="15"/>
        <v>268.51</v>
      </c>
      <c r="AJ9" s="95" t="str">
        <f t="shared" si="16"/>
        <v/>
      </c>
    </row>
    <row r="10" spans="1:39" x14ac:dyDescent="0.3">
      <c r="A10" s="14" t="s">
        <v>119</v>
      </c>
      <c r="B10" s="14" t="s">
        <v>33</v>
      </c>
      <c r="C10" s="15" t="s">
        <v>9</v>
      </c>
      <c r="D10" t="s">
        <v>7</v>
      </c>
      <c r="E10" t="s">
        <v>8</v>
      </c>
      <c r="F10" t="s">
        <v>15</v>
      </c>
      <c r="G10" s="16">
        <v>542</v>
      </c>
      <c r="H10" s="50">
        <v>557.30999999999995</v>
      </c>
      <c r="J10" t="str">
        <f t="shared" si="7"/>
        <v>LF-LED-150W-SL-BK-MW</v>
      </c>
      <c r="K10" t="str">
        <f t="shared" si="7"/>
        <v>150W Standard LED-BLACK</v>
      </c>
      <c r="L10">
        <v>12642</v>
      </c>
      <c r="M10">
        <v>150</v>
      </c>
      <c r="N10" s="41">
        <f t="shared" si="8"/>
        <v>52</v>
      </c>
      <c r="O10" s="12">
        <f t="shared" si="9"/>
        <v>7.6066924011433334</v>
      </c>
      <c r="P10">
        <v>4.24</v>
      </c>
      <c r="R10">
        <f t="shared" si="10"/>
        <v>557.30999999999995</v>
      </c>
      <c r="S10" s="9">
        <f t="shared" si="11"/>
        <v>557.30999999999995</v>
      </c>
      <c r="T10" s="9">
        <v>53.54</v>
      </c>
      <c r="U10" s="25">
        <v>0.3</v>
      </c>
      <c r="V10" s="10">
        <f t="shared" si="0"/>
        <v>27.754037999999998</v>
      </c>
      <c r="W10" s="10">
        <f t="shared" si="1"/>
        <v>61.304099999999991</v>
      </c>
      <c r="X10" s="11">
        <f t="shared" si="2"/>
        <v>646.36813799999993</v>
      </c>
      <c r="Y10" s="26">
        <v>0.4</v>
      </c>
      <c r="Z10" s="9">
        <f t="shared" si="3"/>
        <v>21.416</v>
      </c>
      <c r="AA10" s="9">
        <f t="shared" si="17"/>
        <v>16.061999999999998</v>
      </c>
      <c r="AB10" s="9">
        <f t="shared" si="4"/>
        <v>8.2713945999999989</v>
      </c>
      <c r="AC10" s="9">
        <f t="shared" si="5"/>
        <v>4.0513717999999992</v>
      </c>
      <c r="AD10" s="9">
        <f t="shared" si="6"/>
        <v>15.291023999999997</v>
      </c>
      <c r="AE10" s="11">
        <f t="shared" si="12"/>
        <v>65.091790399999994</v>
      </c>
      <c r="AF10" s="9">
        <f t="shared" si="13"/>
        <v>711.45992839999997</v>
      </c>
      <c r="AG10" s="73">
        <f t="shared" si="14"/>
        <v>7.6066924011433334</v>
      </c>
      <c r="AH10" s="56"/>
      <c r="AI10" s="94">
        <f t="shared" si="15"/>
        <v>355.73</v>
      </c>
      <c r="AJ10" s="95" t="str">
        <f t="shared" si="16"/>
        <v/>
      </c>
    </row>
    <row r="11" spans="1:39" x14ac:dyDescent="0.3">
      <c r="A11" s="14" t="s">
        <v>121</v>
      </c>
      <c r="B11" s="14" t="s">
        <v>29</v>
      </c>
      <c r="C11" s="15" t="s">
        <v>9</v>
      </c>
      <c r="D11" t="s">
        <v>7</v>
      </c>
      <c r="E11" t="s">
        <v>8</v>
      </c>
      <c r="F11" t="s">
        <v>15</v>
      </c>
      <c r="G11" s="16">
        <v>624</v>
      </c>
      <c r="H11" s="50">
        <v>639.28</v>
      </c>
      <c r="J11" t="str">
        <f t="shared" si="7"/>
        <v>LF-LED-220W-SL-BK-MW</v>
      </c>
      <c r="K11" t="str">
        <f t="shared" si="7"/>
        <v>220W Standard LED-BLACK</v>
      </c>
      <c r="L11">
        <v>18641</v>
      </c>
      <c r="M11">
        <v>220</v>
      </c>
      <c r="N11" s="41">
        <f t="shared" si="8"/>
        <v>76.266666666666666</v>
      </c>
      <c r="O11" s="12">
        <f t="shared" si="9"/>
        <v>8.6231363852933338</v>
      </c>
      <c r="P11">
        <v>5.17</v>
      </c>
      <c r="R11">
        <f t="shared" si="10"/>
        <v>639.28</v>
      </c>
      <c r="S11" s="9">
        <f t="shared" si="11"/>
        <v>639.28</v>
      </c>
      <c r="T11" s="9">
        <v>53.54</v>
      </c>
      <c r="U11" s="25">
        <v>0.3</v>
      </c>
      <c r="V11" s="10">
        <f t="shared" si="0"/>
        <v>31.836144000000001</v>
      </c>
      <c r="W11" s="10">
        <f t="shared" si="1"/>
        <v>70.320799999999991</v>
      </c>
      <c r="X11" s="11">
        <f t="shared" si="2"/>
        <v>741.43694399999993</v>
      </c>
      <c r="Y11" s="26">
        <v>0.4</v>
      </c>
      <c r="Z11" s="9">
        <f t="shared" si="3"/>
        <v>21.416</v>
      </c>
      <c r="AA11" s="9">
        <f t="shared" si="17"/>
        <v>16.061999999999998</v>
      </c>
      <c r="AB11" s="9">
        <f t="shared" si="4"/>
        <v>8.2713945999999989</v>
      </c>
      <c r="AC11" s="9">
        <f t="shared" si="5"/>
        <v>4.0513717999999992</v>
      </c>
      <c r="AD11" s="9">
        <f t="shared" si="6"/>
        <v>15.291023999999997</v>
      </c>
      <c r="AE11" s="11">
        <f t="shared" si="12"/>
        <v>65.091790399999994</v>
      </c>
      <c r="AF11" s="9">
        <f t="shared" si="13"/>
        <v>806.52873439999996</v>
      </c>
      <c r="AG11" s="73">
        <f t="shared" si="14"/>
        <v>8.6231363852933338</v>
      </c>
      <c r="AH11" s="56"/>
      <c r="AI11" s="94">
        <f t="shared" si="15"/>
        <v>403.26</v>
      </c>
      <c r="AJ11" s="95">
        <f t="shared" si="16"/>
        <v>4.3099999999999996</v>
      </c>
    </row>
    <row r="12" spans="1:39" x14ac:dyDescent="0.3">
      <c r="A12" s="14" t="s">
        <v>122</v>
      </c>
      <c r="B12" s="14" t="s">
        <v>34</v>
      </c>
      <c r="C12" s="15" t="s">
        <v>9</v>
      </c>
      <c r="D12" t="s">
        <v>7</v>
      </c>
      <c r="E12" t="s">
        <v>8</v>
      </c>
      <c r="F12" t="s">
        <v>15</v>
      </c>
      <c r="G12" s="16">
        <v>776</v>
      </c>
      <c r="H12" s="50">
        <v>799.73</v>
      </c>
      <c r="J12" t="str">
        <f t="shared" si="7"/>
        <v>LF-LED-280W-SL-BK-MW</v>
      </c>
      <c r="K12" t="str">
        <f t="shared" si="7"/>
        <v>280W Standard LED-BLACK</v>
      </c>
      <c r="L12">
        <v>24191</v>
      </c>
      <c r="M12">
        <v>280</v>
      </c>
      <c r="N12" s="41">
        <f t="shared" si="8"/>
        <v>97.066666666666677</v>
      </c>
      <c r="O12" s="12">
        <f t="shared" si="9"/>
        <v>10.612747673043332</v>
      </c>
      <c r="P12">
        <v>5.17</v>
      </c>
      <c r="R12">
        <f t="shared" si="10"/>
        <v>799.73</v>
      </c>
      <c r="S12" s="9">
        <f t="shared" si="11"/>
        <v>799.73</v>
      </c>
      <c r="T12" s="9">
        <v>53.54</v>
      </c>
      <c r="U12" s="25">
        <v>0.3</v>
      </c>
      <c r="V12" s="10">
        <f t="shared" si="0"/>
        <v>39.826554000000002</v>
      </c>
      <c r="W12" s="10">
        <f t="shared" si="1"/>
        <v>87.970300000000009</v>
      </c>
      <c r="X12" s="11">
        <f t="shared" si="2"/>
        <v>927.52685399999996</v>
      </c>
      <c r="Y12" s="26">
        <v>0.4</v>
      </c>
      <c r="Z12" s="9">
        <f t="shared" si="3"/>
        <v>21.416</v>
      </c>
      <c r="AA12" s="9">
        <f t="shared" si="17"/>
        <v>16.061999999999998</v>
      </c>
      <c r="AB12" s="9">
        <f t="shared" si="4"/>
        <v>8.2713945999999989</v>
      </c>
      <c r="AC12" s="9">
        <f t="shared" si="5"/>
        <v>4.0513717999999992</v>
      </c>
      <c r="AD12" s="9">
        <f t="shared" si="6"/>
        <v>15.291023999999997</v>
      </c>
      <c r="AE12" s="11">
        <f t="shared" si="12"/>
        <v>65.091790399999994</v>
      </c>
      <c r="AF12" s="9">
        <f t="shared" si="13"/>
        <v>992.61864439999999</v>
      </c>
      <c r="AG12" s="73">
        <f t="shared" si="14"/>
        <v>10.612747673043332</v>
      </c>
      <c r="AH12" s="56"/>
      <c r="AI12" s="94">
        <f t="shared" si="15"/>
        <v>496.31</v>
      </c>
      <c r="AJ12" s="95">
        <f t="shared" si="16"/>
        <v>5.31</v>
      </c>
    </row>
    <row r="13" spans="1:39" x14ac:dyDescent="0.3">
      <c r="A13" s="14" t="s">
        <v>161</v>
      </c>
      <c r="B13" s="14" t="s">
        <v>35</v>
      </c>
      <c r="C13" s="15" t="s">
        <v>9</v>
      </c>
      <c r="D13" t="s">
        <v>7</v>
      </c>
      <c r="E13" t="s">
        <v>8</v>
      </c>
      <c r="F13" t="s">
        <v>15</v>
      </c>
      <c r="G13" s="16">
        <v>1058</v>
      </c>
      <c r="H13" s="50">
        <v>1137.01</v>
      </c>
      <c r="J13" t="str">
        <f t="shared" si="7"/>
        <v>LF-LED-50W-DA-BK-MW</v>
      </c>
      <c r="K13" t="str">
        <f t="shared" si="7"/>
        <v>50W Deluxe Acorn LED-BLACK</v>
      </c>
      <c r="L13">
        <v>5147</v>
      </c>
      <c r="M13">
        <v>50</v>
      </c>
      <c r="N13" s="41">
        <f t="shared" si="8"/>
        <v>17.333333333333336</v>
      </c>
      <c r="O13" s="12">
        <f t="shared" si="9"/>
        <v>14.795085442643332</v>
      </c>
      <c r="P13">
        <v>4.24</v>
      </c>
      <c r="R13">
        <f t="shared" si="10"/>
        <v>1137.01</v>
      </c>
      <c r="S13" s="9">
        <f t="shared" si="11"/>
        <v>1137.01</v>
      </c>
      <c r="T13" s="9">
        <v>53.54</v>
      </c>
      <c r="U13" s="25">
        <v>0.3</v>
      </c>
      <c r="V13" s="10">
        <f t="shared" si="0"/>
        <v>56.623098000000006</v>
      </c>
      <c r="W13" s="10">
        <f t="shared" si="1"/>
        <v>125.0711</v>
      </c>
      <c r="X13" s="11">
        <f t="shared" si="2"/>
        <v>1318.7041979999999</v>
      </c>
      <c r="Y13" s="26">
        <v>0.4</v>
      </c>
      <c r="Z13" s="9">
        <f t="shared" si="3"/>
        <v>21.416</v>
      </c>
      <c r="AA13" s="9">
        <f t="shared" si="17"/>
        <v>16.061999999999998</v>
      </c>
      <c r="AB13" s="9">
        <f t="shared" si="4"/>
        <v>8.2713945999999989</v>
      </c>
      <c r="AC13" s="9">
        <f t="shared" si="5"/>
        <v>4.0513717999999992</v>
      </c>
      <c r="AD13" s="9">
        <f t="shared" si="6"/>
        <v>15.291023999999997</v>
      </c>
      <c r="AE13" s="11">
        <f t="shared" si="12"/>
        <v>65.091790399999994</v>
      </c>
      <c r="AF13" s="9">
        <f t="shared" si="13"/>
        <v>1383.7959883999999</v>
      </c>
      <c r="AG13" s="73">
        <f t="shared" si="14"/>
        <v>14.795085442643332</v>
      </c>
      <c r="AH13" s="56"/>
      <c r="AI13" s="94">
        <f t="shared" si="15"/>
        <v>691.9</v>
      </c>
      <c r="AJ13" s="95" t="str">
        <f t="shared" si="16"/>
        <v/>
      </c>
    </row>
    <row r="14" spans="1:39" x14ac:dyDescent="0.3">
      <c r="A14" s="14" t="s">
        <v>162</v>
      </c>
      <c r="B14" s="14" t="s">
        <v>36</v>
      </c>
      <c r="C14" s="15" t="s">
        <v>9</v>
      </c>
      <c r="D14" t="s">
        <v>7</v>
      </c>
      <c r="E14" t="s">
        <v>8</v>
      </c>
      <c r="F14" t="s">
        <v>15</v>
      </c>
      <c r="G14" s="16">
        <v>948</v>
      </c>
      <c r="H14" s="50">
        <v>1019.01</v>
      </c>
      <c r="J14" t="str">
        <f t="shared" si="7"/>
        <v>LF-LED-50W-AC-BK-MW</v>
      </c>
      <c r="K14" t="str">
        <f t="shared" si="7"/>
        <v>50W Acorn LED-BLACK</v>
      </c>
      <c r="L14">
        <v>5147</v>
      </c>
      <c r="M14">
        <v>50</v>
      </c>
      <c r="N14" s="41">
        <f t="shared" si="8"/>
        <v>17.333333333333336</v>
      </c>
      <c r="O14" s="12">
        <f t="shared" si="9"/>
        <v>13.331862432643334</v>
      </c>
      <c r="P14">
        <v>4.24</v>
      </c>
      <c r="R14">
        <f t="shared" si="10"/>
        <v>1019.01</v>
      </c>
      <c r="S14" s="9">
        <f t="shared" si="11"/>
        <v>1019.01</v>
      </c>
      <c r="T14" s="9">
        <v>53.54</v>
      </c>
      <c r="U14" s="25">
        <v>0.3</v>
      </c>
      <c r="V14" s="10">
        <f t="shared" si="0"/>
        <v>50.746698000000002</v>
      </c>
      <c r="W14" s="10">
        <f t="shared" si="1"/>
        <v>112.0911</v>
      </c>
      <c r="X14" s="11">
        <f t="shared" si="2"/>
        <v>1181.847798</v>
      </c>
      <c r="Y14" s="26">
        <v>0.4</v>
      </c>
      <c r="Z14" s="9">
        <f t="shared" si="3"/>
        <v>21.416</v>
      </c>
      <c r="AA14" s="9">
        <f t="shared" si="17"/>
        <v>16.061999999999998</v>
      </c>
      <c r="AB14" s="9">
        <f t="shared" si="4"/>
        <v>8.2713945999999989</v>
      </c>
      <c r="AC14" s="9">
        <f t="shared" si="5"/>
        <v>4.0513717999999992</v>
      </c>
      <c r="AD14" s="9">
        <f t="shared" si="6"/>
        <v>15.291023999999997</v>
      </c>
      <c r="AE14" s="11">
        <f t="shared" si="12"/>
        <v>65.091790399999994</v>
      </c>
      <c r="AF14" s="9">
        <f t="shared" si="13"/>
        <v>1246.9395884</v>
      </c>
      <c r="AG14" s="73">
        <f t="shared" si="14"/>
        <v>13.331862432643334</v>
      </c>
      <c r="AH14" s="56"/>
      <c r="AI14" s="94">
        <f t="shared" si="15"/>
        <v>623.47</v>
      </c>
      <c r="AJ14" s="95" t="str">
        <f t="shared" si="16"/>
        <v/>
      </c>
    </row>
    <row r="15" spans="1:39" x14ac:dyDescent="0.3">
      <c r="A15" s="14" t="s">
        <v>123</v>
      </c>
      <c r="B15" s="14" t="s">
        <v>37</v>
      </c>
      <c r="C15" s="15" t="s">
        <v>9</v>
      </c>
      <c r="D15" t="s">
        <v>7</v>
      </c>
      <c r="E15" t="s">
        <v>8</v>
      </c>
      <c r="F15" t="s">
        <v>15</v>
      </c>
      <c r="G15" s="16">
        <v>891</v>
      </c>
      <c r="H15" s="50">
        <v>957.65</v>
      </c>
      <c r="J15" t="str">
        <f t="shared" si="7"/>
        <v>LF-LED-50W-MB-BK-MW</v>
      </c>
      <c r="K15" t="str">
        <f t="shared" si="7"/>
        <v>50W Mini Bell LED-BLACK</v>
      </c>
      <c r="L15">
        <v>4500</v>
      </c>
      <c r="M15">
        <v>50</v>
      </c>
      <c r="N15" s="41">
        <f t="shared" si="8"/>
        <v>17.333333333333336</v>
      </c>
      <c r="O15" s="12">
        <f t="shared" si="9"/>
        <v>12.570986467443333</v>
      </c>
      <c r="P15">
        <v>4.24</v>
      </c>
      <c r="R15">
        <f t="shared" si="10"/>
        <v>957.65</v>
      </c>
      <c r="S15" s="9">
        <f t="shared" si="11"/>
        <v>957.65</v>
      </c>
      <c r="T15" s="9">
        <v>53.54</v>
      </c>
      <c r="U15" s="25">
        <v>0.3</v>
      </c>
      <c r="V15" s="10">
        <f t="shared" si="0"/>
        <v>47.69097</v>
      </c>
      <c r="W15" s="10">
        <f t="shared" si="1"/>
        <v>105.3415</v>
      </c>
      <c r="X15" s="11">
        <f t="shared" si="2"/>
        <v>1110.68247</v>
      </c>
      <c r="Y15" s="26">
        <v>0.4</v>
      </c>
      <c r="Z15" s="9">
        <f t="shared" si="3"/>
        <v>21.416</v>
      </c>
      <c r="AA15" s="9">
        <f t="shared" si="17"/>
        <v>16.061999999999998</v>
      </c>
      <c r="AB15" s="9">
        <f t="shared" si="4"/>
        <v>8.2713945999999989</v>
      </c>
      <c r="AC15" s="9">
        <f t="shared" si="5"/>
        <v>4.0513717999999992</v>
      </c>
      <c r="AD15" s="9">
        <f t="shared" si="6"/>
        <v>15.291023999999997</v>
      </c>
      <c r="AE15" s="11">
        <f t="shared" si="12"/>
        <v>65.091790399999994</v>
      </c>
      <c r="AF15" s="9">
        <f t="shared" si="13"/>
        <v>1175.7742604</v>
      </c>
      <c r="AG15" s="73">
        <f t="shared" si="14"/>
        <v>12.570986467443333</v>
      </c>
      <c r="AH15" s="56"/>
      <c r="AI15" s="94">
        <f t="shared" si="15"/>
        <v>587.89</v>
      </c>
      <c r="AJ15" s="95" t="str">
        <f t="shared" si="16"/>
        <v/>
      </c>
    </row>
    <row r="16" spans="1:39" x14ac:dyDescent="0.3">
      <c r="A16" s="14" t="s">
        <v>163</v>
      </c>
      <c r="B16" s="14" t="s">
        <v>170</v>
      </c>
      <c r="C16" s="15" t="s">
        <v>9</v>
      </c>
      <c r="D16" t="s">
        <v>7</v>
      </c>
      <c r="E16" t="s">
        <v>8</v>
      </c>
      <c r="F16" t="s">
        <v>15</v>
      </c>
      <c r="G16" s="16">
        <v>1150</v>
      </c>
      <c r="H16" s="50">
        <v>1234.95</v>
      </c>
      <c r="J16" t="str">
        <f t="shared" si="7"/>
        <v>LF-LED-70W-BE-BK-MW</v>
      </c>
      <c r="K16" t="str">
        <f t="shared" si="7"/>
        <v>70W Bell LED-BLACK</v>
      </c>
      <c r="L16">
        <v>5508</v>
      </c>
      <c r="M16">
        <v>70</v>
      </c>
      <c r="N16" s="41">
        <f t="shared" si="8"/>
        <v>24.266666666666669</v>
      </c>
      <c r="O16" s="12">
        <f t="shared" si="9"/>
        <v>16.009560540943333</v>
      </c>
      <c r="P16">
        <v>4.24</v>
      </c>
      <c r="R16">
        <f t="shared" si="10"/>
        <v>1234.95</v>
      </c>
      <c r="S16" s="9">
        <f t="shared" si="11"/>
        <v>1234.95</v>
      </c>
      <c r="T16" s="9">
        <v>53.54</v>
      </c>
      <c r="U16" s="25">
        <v>0.3</v>
      </c>
      <c r="V16" s="10">
        <f t="shared" si="0"/>
        <v>61.500510000000006</v>
      </c>
      <c r="W16" s="10">
        <f t="shared" si="1"/>
        <v>135.84450000000001</v>
      </c>
      <c r="X16" s="11">
        <f t="shared" si="2"/>
        <v>1432.29501</v>
      </c>
      <c r="Y16" s="26">
        <v>0.4</v>
      </c>
      <c r="Z16" s="9">
        <f t="shared" si="3"/>
        <v>21.416</v>
      </c>
      <c r="AA16" s="9">
        <f t="shared" si="17"/>
        <v>16.061999999999998</v>
      </c>
      <c r="AB16" s="9">
        <f t="shared" si="4"/>
        <v>8.2713945999999989</v>
      </c>
      <c r="AC16" s="9">
        <f t="shared" si="5"/>
        <v>4.0513717999999992</v>
      </c>
      <c r="AD16" s="9">
        <f t="shared" si="6"/>
        <v>15.291023999999997</v>
      </c>
      <c r="AE16" s="11">
        <f t="shared" si="12"/>
        <v>65.091790399999994</v>
      </c>
      <c r="AF16" s="9">
        <f t="shared" si="13"/>
        <v>1497.3868004000001</v>
      </c>
      <c r="AG16" s="73">
        <f t="shared" si="14"/>
        <v>16.009560540943333</v>
      </c>
      <c r="AH16" s="56"/>
      <c r="AI16" s="94">
        <f t="shared" si="15"/>
        <v>748.69</v>
      </c>
      <c r="AJ16" s="95" t="str">
        <f t="shared" si="16"/>
        <v/>
      </c>
    </row>
    <row r="17" spans="1:36" x14ac:dyDescent="0.3">
      <c r="A17" s="14" t="s">
        <v>124</v>
      </c>
      <c r="B17" s="14" t="s">
        <v>38</v>
      </c>
      <c r="C17" s="15" t="s">
        <v>9</v>
      </c>
      <c r="D17" t="s">
        <v>7</v>
      </c>
      <c r="E17" t="s">
        <v>8</v>
      </c>
      <c r="F17" t="s">
        <v>15</v>
      </c>
      <c r="G17" s="16">
        <v>686</v>
      </c>
      <c r="H17" s="50">
        <v>722.73</v>
      </c>
      <c r="J17" t="str">
        <f t="shared" si="7"/>
        <v>LF-LED-50W-TR-BK-MW</v>
      </c>
      <c r="K17" t="str">
        <f t="shared" si="7"/>
        <v>50W Traditional LED-BLACK</v>
      </c>
      <c r="L17">
        <v>3230</v>
      </c>
      <c r="M17">
        <v>50</v>
      </c>
      <c r="N17" s="41">
        <f t="shared" si="8"/>
        <v>17.333333333333336</v>
      </c>
      <c r="O17" s="12">
        <f t="shared" si="9"/>
        <v>9.6579326580433342</v>
      </c>
      <c r="P17">
        <v>4.24</v>
      </c>
      <c r="R17">
        <f t="shared" si="10"/>
        <v>722.73</v>
      </c>
      <c r="S17" s="9">
        <f t="shared" si="11"/>
        <v>722.73</v>
      </c>
      <c r="T17" s="9">
        <v>53.54</v>
      </c>
      <c r="U17" s="25">
        <v>0.3</v>
      </c>
      <c r="V17" s="10">
        <f t="shared" si="0"/>
        <v>35.991954000000007</v>
      </c>
      <c r="W17" s="10">
        <f t="shared" si="1"/>
        <v>79.500299999999996</v>
      </c>
      <c r="X17" s="11">
        <f t="shared" si="2"/>
        <v>838.22225400000002</v>
      </c>
      <c r="Y17" s="26">
        <v>0.4</v>
      </c>
      <c r="Z17" s="9">
        <f t="shared" si="3"/>
        <v>21.416</v>
      </c>
      <c r="AA17" s="9">
        <f t="shared" si="17"/>
        <v>16.061999999999998</v>
      </c>
      <c r="AB17" s="9">
        <f t="shared" si="4"/>
        <v>8.2713945999999989</v>
      </c>
      <c r="AC17" s="9">
        <f t="shared" si="5"/>
        <v>4.0513717999999992</v>
      </c>
      <c r="AD17" s="9">
        <f t="shared" si="6"/>
        <v>15.291023999999997</v>
      </c>
      <c r="AE17" s="11">
        <f t="shared" si="12"/>
        <v>65.091790399999994</v>
      </c>
      <c r="AF17" s="9">
        <f t="shared" si="13"/>
        <v>903.31404440000006</v>
      </c>
      <c r="AG17" s="73">
        <f t="shared" si="14"/>
        <v>9.6579326580433342</v>
      </c>
      <c r="AH17" s="56"/>
      <c r="AI17" s="94">
        <f t="shared" si="15"/>
        <v>451.66</v>
      </c>
      <c r="AJ17" s="95" t="str">
        <f t="shared" si="16"/>
        <v/>
      </c>
    </row>
    <row r="18" spans="1:36" x14ac:dyDescent="0.3">
      <c r="A18" s="14" t="s">
        <v>125</v>
      </c>
      <c r="B18" s="14" t="s">
        <v>39</v>
      </c>
      <c r="C18" s="15" t="s">
        <v>9</v>
      </c>
      <c r="D18" t="s">
        <v>7</v>
      </c>
      <c r="E18" t="s">
        <v>8</v>
      </c>
      <c r="F18" t="s">
        <v>15</v>
      </c>
      <c r="G18" s="16">
        <v>686</v>
      </c>
      <c r="H18" s="50">
        <v>722.73</v>
      </c>
      <c r="J18" t="str">
        <f t="shared" si="7"/>
        <v>LF-LED-50W-OT-BK-MW</v>
      </c>
      <c r="K18" t="str">
        <f t="shared" si="7"/>
        <v>50W Open Traditional LED-BLACK</v>
      </c>
      <c r="L18">
        <v>3230</v>
      </c>
      <c r="M18">
        <v>50</v>
      </c>
      <c r="N18" s="41">
        <f t="shared" si="8"/>
        <v>17.333333333333336</v>
      </c>
      <c r="O18" s="12">
        <f t="shared" si="9"/>
        <v>9.6579326580433342</v>
      </c>
      <c r="P18">
        <v>4.24</v>
      </c>
      <c r="R18">
        <f t="shared" si="10"/>
        <v>722.73</v>
      </c>
      <c r="S18" s="9">
        <f t="shared" si="11"/>
        <v>722.73</v>
      </c>
      <c r="T18" s="9">
        <v>53.54</v>
      </c>
      <c r="U18" s="25">
        <v>0.3</v>
      </c>
      <c r="V18" s="10">
        <f t="shared" si="0"/>
        <v>35.991954000000007</v>
      </c>
      <c r="W18" s="10">
        <f t="shared" si="1"/>
        <v>79.500299999999996</v>
      </c>
      <c r="X18" s="11">
        <f t="shared" si="2"/>
        <v>838.22225400000002</v>
      </c>
      <c r="Y18" s="26">
        <v>0.4</v>
      </c>
      <c r="Z18" s="9">
        <f t="shared" si="3"/>
        <v>21.416</v>
      </c>
      <c r="AA18" s="9">
        <f t="shared" si="17"/>
        <v>16.061999999999998</v>
      </c>
      <c r="AB18" s="9">
        <f t="shared" si="4"/>
        <v>8.2713945999999989</v>
      </c>
      <c r="AC18" s="9">
        <f t="shared" si="5"/>
        <v>4.0513717999999992</v>
      </c>
      <c r="AD18" s="9">
        <f t="shared" si="6"/>
        <v>15.291023999999997</v>
      </c>
      <c r="AE18" s="11">
        <f t="shared" si="12"/>
        <v>65.091790399999994</v>
      </c>
      <c r="AF18" s="9">
        <f t="shared" si="13"/>
        <v>903.31404440000006</v>
      </c>
      <c r="AG18" s="73">
        <f t="shared" si="14"/>
        <v>9.6579326580433342</v>
      </c>
      <c r="AH18" s="56"/>
      <c r="AI18" s="94">
        <f t="shared" si="15"/>
        <v>451.66</v>
      </c>
      <c r="AJ18" s="95" t="str">
        <f t="shared" si="16"/>
        <v/>
      </c>
    </row>
    <row r="19" spans="1:36" x14ac:dyDescent="0.3">
      <c r="A19" s="14" t="s">
        <v>126</v>
      </c>
      <c r="B19" s="14" t="s">
        <v>40</v>
      </c>
      <c r="C19" s="15" t="s">
        <v>9</v>
      </c>
      <c r="D19" t="s">
        <v>7</v>
      </c>
      <c r="E19" t="s">
        <v>8</v>
      </c>
      <c r="F19" t="s">
        <v>15</v>
      </c>
      <c r="G19" s="16">
        <v>922</v>
      </c>
      <c r="H19" s="50">
        <v>991.28</v>
      </c>
      <c r="J19" t="str">
        <f t="shared" si="7"/>
        <v>LF-LED-50W-EN-BK-MW</v>
      </c>
      <c r="K19" t="str">
        <f t="shared" si="7"/>
        <v>50W Enterprise LED-BLACK</v>
      </c>
      <c r="L19">
        <v>3880</v>
      </c>
      <c r="M19">
        <v>50</v>
      </c>
      <c r="N19" s="41">
        <f t="shared" si="8"/>
        <v>17.333333333333336</v>
      </c>
      <c r="O19" s="12">
        <f t="shared" si="9"/>
        <v>12.988005025293333</v>
      </c>
      <c r="P19">
        <v>4.24</v>
      </c>
      <c r="R19">
        <f t="shared" si="10"/>
        <v>991.28</v>
      </c>
      <c r="S19" s="9">
        <f t="shared" si="11"/>
        <v>991.28</v>
      </c>
      <c r="T19" s="9">
        <v>53.54</v>
      </c>
      <c r="U19" s="25">
        <v>0.3</v>
      </c>
      <c r="V19" s="10">
        <f t="shared" si="0"/>
        <v>49.365743999999999</v>
      </c>
      <c r="W19" s="10">
        <f t="shared" si="1"/>
        <v>109.0408</v>
      </c>
      <c r="X19" s="11">
        <f t="shared" si="2"/>
        <v>1149.6865439999999</v>
      </c>
      <c r="Y19" s="26">
        <v>0.4</v>
      </c>
      <c r="Z19" s="9">
        <f t="shared" si="3"/>
        <v>21.416</v>
      </c>
      <c r="AA19" s="9">
        <f t="shared" si="17"/>
        <v>16.061999999999998</v>
      </c>
      <c r="AB19" s="9">
        <f t="shared" si="4"/>
        <v>8.2713945999999989</v>
      </c>
      <c r="AC19" s="9">
        <f t="shared" si="5"/>
        <v>4.0513717999999992</v>
      </c>
      <c r="AD19" s="9">
        <f t="shared" si="6"/>
        <v>15.291023999999997</v>
      </c>
      <c r="AE19" s="11">
        <f t="shared" si="12"/>
        <v>65.091790399999994</v>
      </c>
      <c r="AF19" s="9">
        <f t="shared" si="13"/>
        <v>1214.7783343999999</v>
      </c>
      <c r="AG19" s="73">
        <f t="shared" si="14"/>
        <v>12.988005025293333</v>
      </c>
      <c r="AH19" s="56"/>
      <c r="AI19" s="94">
        <f t="shared" si="15"/>
        <v>607.39</v>
      </c>
      <c r="AJ19" s="95" t="str">
        <f t="shared" si="16"/>
        <v/>
      </c>
    </row>
    <row r="20" spans="1:36" x14ac:dyDescent="0.3">
      <c r="A20" s="18" t="s">
        <v>113</v>
      </c>
      <c r="B20" s="18" t="s">
        <v>16</v>
      </c>
      <c r="C20" s="15" t="s">
        <v>9</v>
      </c>
      <c r="D20" t="s">
        <v>7</v>
      </c>
      <c r="E20" t="s">
        <v>8</v>
      </c>
      <c r="F20" t="s">
        <v>17</v>
      </c>
      <c r="G20" s="16">
        <v>1031</v>
      </c>
      <c r="H20" s="50">
        <v>1107.51</v>
      </c>
      <c r="J20" t="str">
        <f t="shared" si="7"/>
        <v>LF-LED-70W-ODA-BK-MW</v>
      </c>
      <c r="K20" t="str">
        <f t="shared" si="7"/>
        <v>70W LED Open Deluxe Acorn</v>
      </c>
      <c r="L20">
        <v>6500</v>
      </c>
      <c r="M20">
        <v>70</v>
      </c>
      <c r="N20" s="41">
        <f t="shared" si="8"/>
        <v>24.266666666666669</v>
      </c>
      <c r="O20" s="12">
        <f t="shared" si="9"/>
        <v>14.429279690143334</v>
      </c>
      <c r="P20">
        <v>4.24</v>
      </c>
      <c r="R20">
        <f t="shared" si="10"/>
        <v>1107.51</v>
      </c>
      <c r="S20" s="9">
        <f t="shared" si="11"/>
        <v>1107.51</v>
      </c>
      <c r="T20" s="9">
        <v>53.54</v>
      </c>
      <c r="U20" s="25">
        <v>0.3</v>
      </c>
      <c r="V20" s="10">
        <f t="shared" si="0"/>
        <v>55.153998000000001</v>
      </c>
      <c r="W20" s="10">
        <f t="shared" si="1"/>
        <v>121.8261</v>
      </c>
      <c r="X20" s="11">
        <f t="shared" si="2"/>
        <v>1284.490098</v>
      </c>
      <c r="Y20" s="26">
        <v>0.4</v>
      </c>
      <c r="Z20" s="9">
        <f t="shared" si="3"/>
        <v>21.416</v>
      </c>
      <c r="AA20" s="9">
        <f t="shared" si="17"/>
        <v>16.061999999999998</v>
      </c>
      <c r="AB20" s="9">
        <f t="shared" si="4"/>
        <v>8.2713945999999989</v>
      </c>
      <c r="AC20" s="9">
        <f t="shared" si="5"/>
        <v>4.0513717999999992</v>
      </c>
      <c r="AD20" s="9">
        <f t="shared" si="6"/>
        <v>15.291023999999997</v>
      </c>
      <c r="AE20" s="11">
        <f t="shared" si="12"/>
        <v>65.091790399999994</v>
      </c>
      <c r="AF20" s="9">
        <f t="shared" si="13"/>
        <v>1349.5818884</v>
      </c>
      <c r="AG20" s="73">
        <f t="shared" si="14"/>
        <v>14.429279690143334</v>
      </c>
      <c r="AH20" s="56"/>
      <c r="AI20" s="94">
        <f t="shared" si="15"/>
        <v>674.79</v>
      </c>
      <c r="AJ20" s="95" t="str">
        <f t="shared" si="16"/>
        <v/>
      </c>
    </row>
    <row r="21" spans="1:36" x14ac:dyDescent="0.3">
      <c r="A21" s="18" t="s">
        <v>114</v>
      </c>
      <c r="B21" s="18" t="s">
        <v>18</v>
      </c>
      <c r="C21" s="15" t="s">
        <v>9</v>
      </c>
      <c r="D21" t="s">
        <v>7</v>
      </c>
      <c r="E21" t="s">
        <v>8</v>
      </c>
      <c r="F21" t="s">
        <v>17</v>
      </c>
      <c r="G21" s="16">
        <v>1403</v>
      </c>
      <c r="H21" s="50">
        <v>1506.35</v>
      </c>
      <c r="J21" t="str">
        <f t="shared" si="7"/>
        <v>LF-LED-150W-TD-BK-MW</v>
      </c>
      <c r="K21" t="str">
        <f t="shared" si="7"/>
        <v>150W LED Teardrop</v>
      </c>
      <c r="L21">
        <v>12500</v>
      </c>
      <c r="M21">
        <v>150</v>
      </c>
      <c r="N21" s="41">
        <f t="shared" si="8"/>
        <v>52</v>
      </c>
      <c r="O21" s="12">
        <f t="shared" si="9"/>
        <v>19.374973463943331</v>
      </c>
      <c r="P21">
        <v>4.24</v>
      </c>
      <c r="R21">
        <f t="shared" si="10"/>
        <v>1506.35</v>
      </c>
      <c r="S21" s="9">
        <f t="shared" si="11"/>
        <v>1506.35</v>
      </c>
      <c r="T21" s="9">
        <v>53.54</v>
      </c>
      <c r="U21" s="25">
        <v>0.3</v>
      </c>
      <c r="V21" s="10">
        <f t="shared" si="0"/>
        <v>75.016230000000007</v>
      </c>
      <c r="W21" s="10">
        <f t="shared" si="1"/>
        <v>165.6985</v>
      </c>
      <c r="X21" s="11">
        <f t="shared" si="2"/>
        <v>1747.0647299999998</v>
      </c>
      <c r="Y21" s="26">
        <v>0.4</v>
      </c>
      <c r="Z21" s="9">
        <f t="shared" si="3"/>
        <v>21.416</v>
      </c>
      <c r="AA21" s="9">
        <f t="shared" si="17"/>
        <v>16.061999999999998</v>
      </c>
      <c r="AB21" s="9">
        <f t="shared" si="4"/>
        <v>8.2713945999999989</v>
      </c>
      <c r="AC21" s="9">
        <f t="shared" si="5"/>
        <v>4.0513717999999992</v>
      </c>
      <c r="AD21" s="9">
        <f t="shared" si="6"/>
        <v>15.291023999999997</v>
      </c>
      <c r="AE21" s="11">
        <f t="shared" si="12"/>
        <v>65.091790399999994</v>
      </c>
      <c r="AF21" s="9">
        <f t="shared" si="13"/>
        <v>1812.1565203999999</v>
      </c>
      <c r="AG21" s="73">
        <f t="shared" si="14"/>
        <v>19.374973463943331</v>
      </c>
      <c r="AH21" s="56"/>
      <c r="AI21" s="94">
        <f t="shared" si="15"/>
        <v>906.08</v>
      </c>
      <c r="AJ21" s="95" t="str">
        <f t="shared" si="16"/>
        <v/>
      </c>
    </row>
    <row r="22" spans="1:36" x14ac:dyDescent="0.3">
      <c r="A22" s="18" t="s">
        <v>115</v>
      </c>
      <c r="B22" s="18" t="s">
        <v>19</v>
      </c>
      <c r="C22" s="15" t="s">
        <v>9</v>
      </c>
      <c r="D22" t="s">
        <v>7</v>
      </c>
      <c r="E22" t="s">
        <v>8</v>
      </c>
      <c r="F22" t="s">
        <v>17</v>
      </c>
      <c r="G22" s="16">
        <v>1128</v>
      </c>
      <c r="H22" s="50">
        <v>1211.3499999999999</v>
      </c>
      <c r="J22" t="str">
        <f t="shared" si="7"/>
        <v>LF-LED-50W-TDP-BK-MW</v>
      </c>
      <c r="K22" t="str">
        <f t="shared" si="7"/>
        <v>50W LED Teardrop Pedestrian</v>
      </c>
      <c r="L22">
        <v>4500</v>
      </c>
      <c r="M22">
        <v>50</v>
      </c>
      <c r="N22" s="41">
        <f t="shared" si="8"/>
        <v>17.333333333333336</v>
      </c>
      <c r="O22" s="12">
        <f t="shared" si="9"/>
        <v>15.71691593894333</v>
      </c>
      <c r="P22">
        <v>4.24</v>
      </c>
      <c r="R22">
        <f t="shared" si="10"/>
        <v>1211.3499999999999</v>
      </c>
      <c r="S22" s="9">
        <f t="shared" si="11"/>
        <v>1211.3499999999999</v>
      </c>
      <c r="T22" s="9">
        <v>53.54</v>
      </c>
      <c r="U22" s="25">
        <v>0.3</v>
      </c>
      <c r="V22" s="10">
        <f t="shared" si="0"/>
        <v>60.325229999999998</v>
      </c>
      <c r="W22" s="10">
        <f t="shared" si="1"/>
        <v>133.24849999999998</v>
      </c>
      <c r="X22" s="11">
        <f t="shared" si="2"/>
        <v>1404.9237299999998</v>
      </c>
      <c r="Y22" s="26">
        <v>0.4</v>
      </c>
      <c r="Z22" s="9">
        <f t="shared" si="3"/>
        <v>21.416</v>
      </c>
      <c r="AA22" s="9">
        <f t="shared" si="17"/>
        <v>16.061999999999998</v>
      </c>
      <c r="AB22" s="9">
        <f t="shared" si="4"/>
        <v>8.2713945999999989</v>
      </c>
      <c r="AC22" s="9">
        <f t="shared" si="5"/>
        <v>4.0513717999999992</v>
      </c>
      <c r="AD22" s="9">
        <f t="shared" si="6"/>
        <v>15.291023999999997</v>
      </c>
      <c r="AE22" s="11">
        <f t="shared" si="12"/>
        <v>65.091790399999994</v>
      </c>
      <c r="AF22" s="9">
        <f t="shared" si="13"/>
        <v>1470.0155203999998</v>
      </c>
      <c r="AG22" s="73">
        <f t="shared" si="14"/>
        <v>15.71691593894333</v>
      </c>
      <c r="AH22" s="56"/>
      <c r="AI22" s="94">
        <f t="shared" si="15"/>
        <v>735.01</v>
      </c>
      <c r="AJ22" s="95" t="str">
        <f t="shared" si="16"/>
        <v/>
      </c>
    </row>
    <row r="23" spans="1:36" x14ac:dyDescent="0.3">
      <c r="A23" s="18" t="s">
        <v>20</v>
      </c>
      <c r="B23" s="18" t="s">
        <v>21</v>
      </c>
      <c r="C23" s="15" t="s">
        <v>9</v>
      </c>
      <c r="D23" t="s">
        <v>22</v>
      </c>
      <c r="E23" t="s">
        <v>8</v>
      </c>
      <c r="F23" t="s">
        <v>15</v>
      </c>
      <c r="G23" s="16">
        <v>955</v>
      </c>
      <c r="H23" s="50">
        <v>1026.0899999999999</v>
      </c>
      <c r="J23" t="str">
        <f t="shared" si="7"/>
        <v>220W LED SHOEBOX</v>
      </c>
      <c r="K23" t="str">
        <f t="shared" si="7"/>
        <v>220W LED Shoebox</v>
      </c>
      <c r="L23">
        <v>18500</v>
      </c>
      <c r="M23">
        <v>220</v>
      </c>
      <c r="N23" s="41">
        <f t="shared" si="8"/>
        <v>76.266666666666666</v>
      </c>
      <c r="O23" s="12">
        <f t="shared" si="9"/>
        <v>13.419655813243331</v>
      </c>
      <c r="P23">
        <v>5.17</v>
      </c>
      <c r="R23">
        <f t="shared" si="10"/>
        <v>1026.0899999999999</v>
      </c>
      <c r="S23" s="9">
        <f t="shared" si="11"/>
        <v>1026.0899999999999</v>
      </c>
      <c r="T23" s="9">
        <v>53.54</v>
      </c>
      <c r="U23" s="25">
        <v>0.3</v>
      </c>
      <c r="V23" s="10">
        <f t="shared" si="0"/>
        <v>51.099282000000002</v>
      </c>
      <c r="W23" s="10">
        <f t="shared" si="1"/>
        <v>112.86989999999999</v>
      </c>
      <c r="X23" s="11">
        <f t="shared" si="2"/>
        <v>1190.0591819999997</v>
      </c>
      <c r="Y23" s="26">
        <v>0.4</v>
      </c>
      <c r="Z23" s="9">
        <f t="shared" si="3"/>
        <v>21.416</v>
      </c>
      <c r="AA23" s="9">
        <f t="shared" si="17"/>
        <v>16.061999999999998</v>
      </c>
      <c r="AB23" s="9">
        <f t="shared" si="4"/>
        <v>8.2713945999999989</v>
      </c>
      <c r="AC23" s="9">
        <f t="shared" si="5"/>
        <v>4.0513717999999992</v>
      </c>
      <c r="AD23" s="9">
        <f t="shared" si="6"/>
        <v>15.291023999999997</v>
      </c>
      <c r="AE23" s="11">
        <f t="shared" si="12"/>
        <v>65.091790399999994</v>
      </c>
      <c r="AF23" s="9">
        <f t="shared" si="13"/>
        <v>1255.1509723999998</v>
      </c>
      <c r="AG23" s="73">
        <f t="shared" si="14"/>
        <v>13.419655813243331</v>
      </c>
      <c r="AH23" s="56"/>
      <c r="AI23" s="94">
        <f t="shared" si="15"/>
        <v>627.58000000000004</v>
      </c>
      <c r="AJ23" s="95">
        <f t="shared" si="16"/>
        <v>6.71</v>
      </c>
    </row>
    <row r="24" spans="1:36" x14ac:dyDescent="0.3">
      <c r="A24" s="19" t="s">
        <v>116</v>
      </c>
      <c r="B24" s="20" t="s">
        <v>84</v>
      </c>
      <c r="C24" s="15" t="s">
        <v>9</v>
      </c>
      <c r="D24" t="s">
        <v>7</v>
      </c>
      <c r="E24" t="s">
        <v>8</v>
      </c>
      <c r="F24" t="s">
        <v>17</v>
      </c>
      <c r="G24" s="38">
        <v>330</v>
      </c>
      <c r="H24" s="51">
        <v>353.07</v>
      </c>
      <c r="J24" t="str">
        <f t="shared" si="7"/>
        <v>LF-LED-50W-SL-BK-MW</v>
      </c>
      <c r="K24" t="str">
        <f t="shared" si="7"/>
        <v xml:space="preserve">MW-LIGHT LED 50W 4521 LUMENS STANDARD LED BLACK TYPE III 4000K  </v>
      </c>
      <c r="L24">
        <v>4521</v>
      </c>
      <c r="M24">
        <v>50</v>
      </c>
      <c r="N24" s="41">
        <f t="shared" si="8"/>
        <v>17.333333333333336</v>
      </c>
      <c r="O24" s="12">
        <f t="shared" si="9"/>
        <v>5.0740765743433327</v>
      </c>
      <c r="P24">
        <v>4.24</v>
      </c>
      <c r="R24">
        <f t="shared" si="10"/>
        <v>353.07</v>
      </c>
      <c r="S24" s="9">
        <f t="shared" si="11"/>
        <v>353.07</v>
      </c>
      <c r="T24" s="9">
        <v>53.54</v>
      </c>
      <c r="U24" s="25">
        <v>0.3</v>
      </c>
      <c r="V24" s="10">
        <f t="shared" si="0"/>
        <v>17.582886000000002</v>
      </c>
      <c r="W24" s="10">
        <f t="shared" si="1"/>
        <v>38.837699999999998</v>
      </c>
      <c r="X24" s="11">
        <f t="shared" si="2"/>
        <v>409.49058599999995</v>
      </c>
      <c r="Y24" s="26">
        <v>0.4</v>
      </c>
      <c r="Z24" s="9">
        <f t="shared" si="3"/>
        <v>21.416</v>
      </c>
      <c r="AA24" s="9">
        <f t="shared" si="17"/>
        <v>16.061999999999998</v>
      </c>
      <c r="AB24" s="9">
        <f t="shared" si="4"/>
        <v>8.2713945999999989</v>
      </c>
      <c r="AC24" s="9">
        <f t="shared" si="5"/>
        <v>4.0513717999999992</v>
      </c>
      <c r="AD24" s="9">
        <f t="shared" si="6"/>
        <v>15.291023999999997</v>
      </c>
      <c r="AE24" s="11">
        <f t="shared" si="12"/>
        <v>65.091790399999994</v>
      </c>
      <c r="AF24" s="9">
        <f t="shared" si="13"/>
        <v>474.58237639999993</v>
      </c>
      <c r="AG24" s="73">
        <f t="shared" si="14"/>
        <v>5.0740765743433327</v>
      </c>
      <c r="AH24" s="56"/>
      <c r="AI24" s="94">
        <f t="shared" si="15"/>
        <v>237.29</v>
      </c>
      <c r="AJ24" s="95" t="str">
        <f t="shared" si="16"/>
        <v/>
      </c>
    </row>
    <row r="25" spans="1:36" x14ac:dyDescent="0.3">
      <c r="A25" s="19" t="s">
        <v>116</v>
      </c>
      <c r="B25" s="20" t="s">
        <v>84</v>
      </c>
      <c r="C25" s="15" t="s">
        <v>9</v>
      </c>
      <c r="D25" t="s">
        <v>7</v>
      </c>
      <c r="E25" t="s">
        <v>8</v>
      </c>
      <c r="F25" t="s">
        <v>15</v>
      </c>
      <c r="G25" s="38">
        <v>330</v>
      </c>
      <c r="H25" s="51">
        <v>353.07</v>
      </c>
      <c r="J25" t="str">
        <f t="shared" si="7"/>
        <v>LF-LED-50W-SL-BK-MW</v>
      </c>
      <c r="K25" t="str">
        <f t="shared" si="7"/>
        <v xml:space="preserve">MW-LIGHT LED 50W 4521 LUMENS STANDARD LED BLACK TYPE III 4000K  </v>
      </c>
      <c r="L25">
        <v>4521</v>
      </c>
      <c r="M25">
        <v>50</v>
      </c>
      <c r="N25" s="41">
        <f t="shared" si="8"/>
        <v>17.333333333333336</v>
      </c>
      <c r="O25" s="12">
        <f t="shared" si="9"/>
        <v>5.0740765743433327</v>
      </c>
      <c r="P25">
        <v>4.24</v>
      </c>
      <c r="R25">
        <f t="shared" si="10"/>
        <v>353.07</v>
      </c>
      <c r="S25" s="9">
        <f t="shared" si="11"/>
        <v>353.07</v>
      </c>
      <c r="T25" s="9">
        <v>53.54</v>
      </c>
      <c r="U25" s="25">
        <v>0.3</v>
      </c>
      <c r="V25" s="10">
        <f t="shared" si="0"/>
        <v>17.582886000000002</v>
      </c>
      <c r="W25" s="10">
        <f t="shared" si="1"/>
        <v>38.837699999999998</v>
      </c>
      <c r="X25" s="11">
        <f t="shared" si="2"/>
        <v>409.49058599999995</v>
      </c>
      <c r="Y25" s="26">
        <v>0.4</v>
      </c>
      <c r="Z25" s="9">
        <f t="shared" si="3"/>
        <v>21.416</v>
      </c>
      <c r="AA25" s="9">
        <f t="shared" si="17"/>
        <v>16.061999999999998</v>
      </c>
      <c r="AB25" s="9">
        <f t="shared" si="4"/>
        <v>8.2713945999999989</v>
      </c>
      <c r="AC25" s="9">
        <f t="shared" si="5"/>
        <v>4.0513717999999992</v>
      </c>
      <c r="AD25" s="9">
        <f t="shared" si="6"/>
        <v>15.291023999999997</v>
      </c>
      <c r="AE25" s="11">
        <f t="shared" si="12"/>
        <v>65.091790399999994</v>
      </c>
      <c r="AF25" s="9">
        <f t="shared" si="13"/>
        <v>474.58237639999993</v>
      </c>
      <c r="AG25" s="73">
        <f t="shared" si="14"/>
        <v>5.0740765743433327</v>
      </c>
      <c r="AH25" s="56"/>
      <c r="AI25" s="94">
        <f t="shared" si="15"/>
        <v>237.29</v>
      </c>
      <c r="AJ25" s="95" t="str">
        <f t="shared" si="16"/>
        <v/>
      </c>
    </row>
    <row r="26" spans="1:36" x14ac:dyDescent="0.3">
      <c r="A26" s="19" t="s">
        <v>117</v>
      </c>
      <c r="B26" s="20" t="s">
        <v>85</v>
      </c>
      <c r="C26" s="15" t="s">
        <v>9</v>
      </c>
      <c r="D26" t="s">
        <v>7</v>
      </c>
      <c r="E26" t="s">
        <v>8</v>
      </c>
      <c r="F26" t="s">
        <v>17</v>
      </c>
      <c r="G26" s="38">
        <v>345</v>
      </c>
      <c r="H26" s="51">
        <v>351.99</v>
      </c>
      <c r="J26" t="str">
        <f t="shared" si="7"/>
        <v>LF-LED-70W-SL-BK-MW</v>
      </c>
      <c r="K26" t="str">
        <f t="shared" si="7"/>
        <v xml:space="preserve">MW-LIGHT LED 70W 6261 LUMENS STANDARD LED BLACK TYPE III 4000K  </v>
      </c>
      <c r="L26">
        <v>6261</v>
      </c>
      <c r="M26">
        <v>70</v>
      </c>
      <c r="N26" s="41">
        <f t="shared" si="8"/>
        <v>24.266666666666669</v>
      </c>
      <c r="O26" s="12">
        <f t="shared" si="9"/>
        <v>5.0606843637433334</v>
      </c>
      <c r="P26">
        <v>4.24</v>
      </c>
      <c r="R26">
        <f t="shared" si="10"/>
        <v>351.99</v>
      </c>
      <c r="S26" s="9">
        <f t="shared" si="11"/>
        <v>351.99</v>
      </c>
      <c r="T26" s="9">
        <v>53.54</v>
      </c>
      <c r="U26" s="25">
        <v>0.3</v>
      </c>
      <c r="V26" s="10">
        <f t="shared" si="0"/>
        <v>17.529102000000002</v>
      </c>
      <c r="W26" s="10">
        <f t="shared" si="1"/>
        <v>38.718899999999998</v>
      </c>
      <c r="X26" s="11">
        <f t="shared" si="2"/>
        <v>408.23800200000005</v>
      </c>
      <c r="Y26" s="26">
        <v>0.4</v>
      </c>
      <c r="Z26" s="9">
        <f t="shared" si="3"/>
        <v>21.416</v>
      </c>
      <c r="AA26" s="9">
        <f t="shared" si="17"/>
        <v>16.061999999999998</v>
      </c>
      <c r="AB26" s="9">
        <f t="shared" si="4"/>
        <v>8.2713945999999989</v>
      </c>
      <c r="AC26" s="9">
        <f t="shared" si="5"/>
        <v>4.0513717999999992</v>
      </c>
      <c r="AD26" s="9">
        <f t="shared" si="6"/>
        <v>15.291023999999997</v>
      </c>
      <c r="AE26" s="11">
        <f t="shared" si="12"/>
        <v>65.091790399999994</v>
      </c>
      <c r="AF26" s="9">
        <f t="shared" si="13"/>
        <v>473.32979240000003</v>
      </c>
      <c r="AG26" s="73">
        <f t="shared" si="14"/>
        <v>5.0606843637433334</v>
      </c>
      <c r="AH26" s="56"/>
      <c r="AI26" s="94">
        <f t="shared" si="15"/>
        <v>236.66</v>
      </c>
      <c r="AJ26" s="95" t="str">
        <f t="shared" si="16"/>
        <v/>
      </c>
    </row>
    <row r="27" spans="1:36" x14ac:dyDescent="0.3">
      <c r="A27" s="19" t="s">
        <v>117</v>
      </c>
      <c r="B27" s="20" t="s">
        <v>85</v>
      </c>
      <c r="C27" s="15" t="s">
        <v>9</v>
      </c>
      <c r="D27" t="s">
        <v>7</v>
      </c>
      <c r="E27" t="s">
        <v>8</v>
      </c>
      <c r="F27" t="s">
        <v>15</v>
      </c>
      <c r="G27" s="38">
        <v>345</v>
      </c>
      <c r="H27" s="51">
        <v>351.99</v>
      </c>
      <c r="J27" t="str">
        <f t="shared" si="7"/>
        <v>LF-LED-70W-SL-BK-MW</v>
      </c>
      <c r="K27" t="str">
        <f t="shared" si="7"/>
        <v xml:space="preserve">MW-LIGHT LED 70W 6261 LUMENS STANDARD LED BLACK TYPE III 4000K  </v>
      </c>
      <c r="L27">
        <v>6261</v>
      </c>
      <c r="M27">
        <v>70</v>
      </c>
      <c r="N27" s="41">
        <f t="shared" si="8"/>
        <v>24.266666666666669</v>
      </c>
      <c r="O27" s="12">
        <f t="shared" si="9"/>
        <v>5.0606843637433334</v>
      </c>
      <c r="P27">
        <v>4.24</v>
      </c>
      <c r="R27">
        <f t="shared" si="10"/>
        <v>351.99</v>
      </c>
      <c r="S27" s="9">
        <f t="shared" si="11"/>
        <v>351.99</v>
      </c>
      <c r="T27" s="9">
        <v>53.54</v>
      </c>
      <c r="U27" s="25">
        <v>0.3</v>
      </c>
      <c r="V27" s="10">
        <f t="shared" si="0"/>
        <v>17.529102000000002</v>
      </c>
      <c r="W27" s="10">
        <f t="shared" si="1"/>
        <v>38.718899999999998</v>
      </c>
      <c r="X27" s="11">
        <f t="shared" si="2"/>
        <v>408.23800200000005</v>
      </c>
      <c r="Y27" s="26">
        <v>0.4</v>
      </c>
      <c r="Z27" s="9">
        <f t="shared" si="3"/>
        <v>21.416</v>
      </c>
      <c r="AA27" s="9">
        <f t="shared" si="17"/>
        <v>16.061999999999998</v>
      </c>
      <c r="AB27" s="9">
        <f t="shared" si="4"/>
        <v>8.2713945999999989</v>
      </c>
      <c r="AC27" s="9">
        <f t="shared" si="5"/>
        <v>4.0513717999999992</v>
      </c>
      <c r="AD27" s="9">
        <f t="shared" si="6"/>
        <v>15.291023999999997</v>
      </c>
      <c r="AE27" s="11">
        <f t="shared" ref="AE27:AE52" si="18">SUM(Z27:AD27)</f>
        <v>65.091790399999994</v>
      </c>
      <c r="AF27" s="9">
        <f t="shared" si="13"/>
        <v>473.32979240000003</v>
      </c>
      <c r="AG27" s="73">
        <f t="shared" si="14"/>
        <v>5.0606843637433334</v>
      </c>
      <c r="AH27" s="56"/>
      <c r="AI27" s="94">
        <f t="shared" si="15"/>
        <v>236.66</v>
      </c>
      <c r="AJ27" s="95" t="str">
        <f t="shared" si="16"/>
        <v/>
      </c>
    </row>
    <row r="28" spans="1:36" x14ac:dyDescent="0.3">
      <c r="A28" s="19" t="s">
        <v>118</v>
      </c>
      <c r="B28" s="20" t="s">
        <v>86</v>
      </c>
      <c r="C28" s="15" t="s">
        <v>9</v>
      </c>
      <c r="D28" t="s">
        <v>7</v>
      </c>
      <c r="E28" t="s">
        <v>8</v>
      </c>
      <c r="F28" t="s">
        <v>17</v>
      </c>
      <c r="G28" s="38">
        <v>382</v>
      </c>
      <c r="H28" s="51">
        <v>406.91</v>
      </c>
      <c r="J28" t="str">
        <f t="shared" si="7"/>
        <v>LF-LED-110W-SL-BK-MW</v>
      </c>
      <c r="K28" t="str">
        <f t="shared" si="7"/>
        <v xml:space="preserve">MW-LIGHT LED 110W 9336 LUMENS STANDARD LED BLACK TYPE III 4000K  </v>
      </c>
      <c r="L28">
        <v>9336</v>
      </c>
      <c r="M28">
        <v>110</v>
      </c>
      <c r="N28" s="41">
        <f t="shared" si="8"/>
        <v>38.133333333333333</v>
      </c>
      <c r="O28" s="12">
        <f t="shared" si="9"/>
        <v>5.7417030731433334</v>
      </c>
      <c r="P28">
        <v>4.24</v>
      </c>
      <c r="R28">
        <f t="shared" si="10"/>
        <v>406.91</v>
      </c>
      <c r="S28" s="9">
        <f t="shared" si="11"/>
        <v>406.91</v>
      </c>
      <c r="T28" s="9">
        <v>53.54</v>
      </c>
      <c r="U28" s="25">
        <v>0.3</v>
      </c>
      <c r="V28" s="10">
        <f t="shared" si="0"/>
        <v>20.264118000000003</v>
      </c>
      <c r="W28" s="10">
        <f t="shared" si="1"/>
        <v>44.760100000000001</v>
      </c>
      <c r="X28" s="11">
        <f t="shared" si="2"/>
        <v>471.93421800000004</v>
      </c>
      <c r="Y28" s="26">
        <v>0.4</v>
      </c>
      <c r="Z28" s="9">
        <f t="shared" si="3"/>
        <v>21.416</v>
      </c>
      <c r="AA28" s="9">
        <f t="shared" si="17"/>
        <v>16.061999999999998</v>
      </c>
      <c r="AB28" s="9">
        <f t="shared" si="4"/>
        <v>8.2713945999999989</v>
      </c>
      <c r="AC28" s="9">
        <f t="shared" si="5"/>
        <v>4.0513717999999992</v>
      </c>
      <c r="AD28" s="9">
        <f t="shared" si="6"/>
        <v>15.291023999999997</v>
      </c>
      <c r="AE28" s="11">
        <f t="shared" si="18"/>
        <v>65.091790399999994</v>
      </c>
      <c r="AF28" s="9">
        <f t="shared" si="13"/>
        <v>537.02600840000002</v>
      </c>
      <c r="AG28" s="73">
        <f t="shared" si="14"/>
        <v>5.7417030731433334</v>
      </c>
      <c r="AH28" s="56"/>
      <c r="AI28" s="94">
        <f t="shared" si="15"/>
        <v>268.51</v>
      </c>
      <c r="AJ28" s="95" t="str">
        <f t="shared" si="16"/>
        <v/>
      </c>
    </row>
    <row r="29" spans="1:36" x14ac:dyDescent="0.3">
      <c r="A29" s="19" t="s">
        <v>118</v>
      </c>
      <c r="B29" s="20" t="s">
        <v>86</v>
      </c>
      <c r="C29" s="15" t="s">
        <v>9</v>
      </c>
      <c r="D29" t="s">
        <v>7</v>
      </c>
      <c r="E29" t="s">
        <v>8</v>
      </c>
      <c r="F29" t="s">
        <v>15</v>
      </c>
      <c r="G29" s="38">
        <v>382</v>
      </c>
      <c r="H29" s="51">
        <v>406.91</v>
      </c>
      <c r="J29" t="str">
        <f t="shared" si="7"/>
        <v>LF-LED-110W-SL-BK-MW</v>
      </c>
      <c r="K29" t="str">
        <f t="shared" si="7"/>
        <v xml:space="preserve">MW-LIGHT LED 110W 9336 LUMENS STANDARD LED BLACK TYPE III 4000K  </v>
      </c>
      <c r="L29">
        <v>9336</v>
      </c>
      <c r="M29">
        <v>110</v>
      </c>
      <c r="N29" s="41">
        <f t="shared" si="8"/>
        <v>38.133333333333333</v>
      </c>
      <c r="O29" s="12">
        <f t="shared" si="9"/>
        <v>5.7417030731433334</v>
      </c>
      <c r="P29">
        <v>4.24</v>
      </c>
      <c r="R29">
        <f t="shared" si="10"/>
        <v>406.91</v>
      </c>
      <c r="S29" s="9">
        <f t="shared" si="11"/>
        <v>406.91</v>
      </c>
      <c r="T29" s="9">
        <v>53.54</v>
      </c>
      <c r="U29" s="25">
        <v>0.3</v>
      </c>
      <c r="V29" s="10">
        <f t="shared" si="0"/>
        <v>20.264118000000003</v>
      </c>
      <c r="W29" s="10">
        <f t="shared" si="1"/>
        <v>44.760100000000001</v>
      </c>
      <c r="X29" s="11">
        <f t="shared" si="2"/>
        <v>471.93421800000004</v>
      </c>
      <c r="Y29" s="26">
        <v>0.4</v>
      </c>
      <c r="Z29" s="9">
        <f t="shared" si="3"/>
        <v>21.416</v>
      </c>
      <c r="AA29" s="9">
        <f t="shared" si="17"/>
        <v>16.061999999999998</v>
      </c>
      <c r="AB29" s="9">
        <f t="shared" si="4"/>
        <v>8.2713945999999989</v>
      </c>
      <c r="AC29" s="9">
        <f t="shared" si="5"/>
        <v>4.0513717999999992</v>
      </c>
      <c r="AD29" s="9">
        <f t="shared" si="6"/>
        <v>15.291023999999997</v>
      </c>
      <c r="AE29" s="11">
        <f t="shared" si="18"/>
        <v>65.091790399999994</v>
      </c>
      <c r="AF29" s="9">
        <f t="shared" si="13"/>
        <v>537.02600840000002</v>
      </c>
      <c r="AG29" s="73">
        <f t="shared" si="14"/>
        <v>5.7417030731433334</v>
      </c>
      <c r="AH29" s="56"/>
      <c r="AI29" s="94">
        <f t="shared" si="15"/>
        <v>268.51</v>
      </c>
      <c r="AJ29" s="95" t="str">
        <f t="shared" si="16"/>
        <v/>
      </c>
    </row>
    <row r="30" spans="1:36" x14ac:dyDescent="0.3">
      <c r="A30" s="19" t="s">
        <v>119</v>
      </c>
      <c r="B30" s="20" t="s">
        <v>87</v>
      </c>
      <c r="C30" s="15" t="s">
        <v>9</v>
      </c>
      <c r="D30" t="s">
        <v>7</v>
      </c>
      <c r="E30" t="s">
        <v>8</v>
      </c>
      <c r="F30" t="s">
        <v>17</v>
      </c>
      <c r="G30" s="38">
        <v>542</v>
      </c>
      <c r="H30" s="51">
        <v>557.30999999999995</v>
      </c>
      <c r="J30" t="str">
        <f t="shared" si="7"/>
        <v>LF-LED-150W-SL-BK-MW</v>
      </c>
      <c r="K30" t="str">
        <f t="shared" si="7"/>
        <v xml:space="preserve">MW-LIGHT LED 150W 12642 LUMENS STANDARD LED BLACK TYPE III 4000K  </v>
      </c>
      <c r="L30">
        <v>12642</v>
      </c>
      <c r="M30">
        <v>150</v>
      </c>
      <c r="N30" s="41">
        <f t="shared" si="8"/>
        <v>52</v>
      </c>
      <c r="O30" s="12">
        <f t="shared" si="9"/>
        <v>7.6066924011433334</v>
      </c>
      <c r="P30">
        <v>4.24</v>
      </c>
      <c r="R30">
        <f t="shared" si="10"/>
        <v>557.30999999999995</v>
      </c>
      <c r="S30" s="9">
        <f t="shared" si="11"/>
        <v>557.30999999999995</v>
      </c>
      <c r="T30" s="9">
        <v>53.54</v>
      </c>
      <c r="U30" s="25">
        <v>0.3</v>
      </c>
      <c r="V30" s="10">
        <f t="shared" si="0"/>
        <v>27.754037999999998</v>
      </c>
      <c r="W30" s="10">
        <f t="shared" si="1"/>
        <v>61.304099999999991</v>
      </c>
      <c r="X30" s="11">
        <f t="shared" si="2"/>
        <v>646.36813799999993</v>
      </c>
      <c r="Y30" s="26">
        <v>0.4</v>
      </c>
      <c r="Z30" s="9">
        <f t="shared" si="3"/>
        <v>21.416</v>
      </c>
      <c r="AA30" s="9">
        <f t="shared" si="17"/>
        <v>16.061999999999998</v>
      </c>
      <c r="AB30" s="9">
        <f t="shared" si="4"/>
        <v>8.2713945999999989</v>
      </c>
      <c r="AC30" s="9">
        <f t="shared" si="5"/>
        <v>4.0513717999999992</v>
      </c>
      <c r="AD30" s="9">
        <f t="shared" si="6"/>
        <v>15.291023999999997</v>
      </c>
      <c r="AE30" s="11">
        <f t="shared" si="18"/>
        <v>65.091790399999994</v>
      </c>
      <c r="AF30" s="9">
        <f t="shared" si="13"/>
        <v>711.45992839999997</v>
      </c>
      <c r="AG30" s="73">
        <f t="shared" si="14"/>
        <v>7.6066924011433334</v>
      </c>
      <c r="AH30" s="56"/>
      <c r="AI30" s="94">
        <f t="shared" si="15"/>
        <v>355.73</v>
      </c>
      <c r="AJ30" s="95" t="str">
        <f t="shared" si="16"/>
        <v/>
      </c>
    </row>
    <row r="31" spans="1:36" x14ac:dyDescent="0.3">
      <c r="A31" s="19" t="s">
        <v>119</v>
      </c>
      <c r="B31" s="20" t="s">
        <v>87</v>
      </c>
      <c r="C31" s="15" t="s">
        <v>9</v>
      </c>
      <c r="D31" t="s">
        <v>7</v>
      </c>
      <c r="E31" t="s">
        <v>8</v>
      </c>
      <c r="F31" t="s">
        <v>15</v>
      </c>
      <c r="G31" s="38">
        <v>542</v>
      </c>
      <c r="H31" s="51">
        <v>557.30999999999995</v>
      </c>
      <c r="J31" t="str">
        <f t="shared" si="7"/>
        <v>LF-LED-150W-SL-BK-MW</v>
      </c>
      <c r="K31" t="str">
        <f t="shared" si="7"/>
        <v xml:space="preserve">MW-LIGHT LED 150W 12642 LUMENS STANDARD LED BLACK TYPE III 4000K  </v>
      </c>
      <c r="L31">
        <v>12642</v>
      </c>
      <c r="M31">
        <v>150</v>
      </c>
      <c r="N31" s="41">
        <f t="shared" si="8"/>
        <v>52</v>
      </c>
      <c r="O31" s="12">
        <f t="shared" si="9"/>
        <v>7.6066924011433334</v>
      </c>
      <c r="P31">
        <v>4.24</v>
      </c>
      <c r="R31">
        <f t="shared" si="10"/>
        <v>557.30999999999995</v>
      </c>
      <c r="S31" s="9">
        <f t="shared" si="11"/>
        <v>557.30999999999995</v>
      </c>
      <c r="T31" s="9">
        <v>53.54</v>
      </c>
      <c r="U31" s="25">
        <v>0.3</v>
      </c>
      <c r="V31" s="10">
        <f t="shared" si="0"/>
        <v>27.754037999999998</v>
      </c>
      <c r="W31" s="10">
        <f t="shared" si="1"/>
        <v>61.304099999999991</v>
      </c>
      <c r="X31" s="11">
        <f t="shared" si="2"/>
        <v>646.36813799999993</v>
      </c>
      <c r="Y31" s="26">
        <v>0.4</v>
      </c>
      <c r="Z31" s="9">
        <f t="shared" si="3"/>
        <v>21.416</v>
      </c>
      <c r="AA31" s="9">
        <f t="shared" si="17"/>
        <v>16.061999999999998</v>
      </c>
      <c r="AB31" s="9">
        <f t="shared" si="4"/>
        <v>8.2713945999999989</v>
      </c>
      <c r="AC31" s="9">
        <f t="shared" si="5"/>
        <v>4.0513717999999992</v>
      </c>
      <c r="AD31" s="9">
        <f t="shared" si="6"/>
        <v>15.291023999999997</v>
      </c>
      <c r="AE31" s="11">
        <f t="shared" si="18"/>
        <v>65.091790399999994</v>
      </c>
      <c r="AF31" s="9">
        <f t="shared" si="13"/>
        <v>711.45992839999997</v>
      </c>
      <c r="AG31" s="73">
        <f t="shared" si="14"/>
        <v>7.6066924011433334</v>
      </c>
      <c r="AH31" s="56"/>
      <c r="AI31" s="94">
        <f t="shared" si="15"/>
        <v>355.73</v>
      </c>
      <c r="AJ31" s="95" t="str">
        <f t="shared" si="16"/>
        <v/>
      </c>
    </row>
    <row r="32" spans="1:36" x14ac:dyDescent="0.3">
      <c r="A32" s="19" t="s">
        <v>120</v>
      </c>
      <c r="B32" s="20" t="s">
        <v>88</v>
      </c>
      <c r="C32" s="15" t="s">
        <v>9</v>
      </c>
      <c r="D32" t="s">
        <v>7</v>
      </c>
      <c r="E32" t="s">
        <v>8</v>
      </c>
      <c r="F32" t="s">
        <v>17</v>
      </c>
      <c r="G32" s="38">
        <v>542</v>
      </c>
      <c r="H32" s="51">
        <v>557.30999999999995</v>
      </c>
      <c r="J32" t="str">
        <f t="shared" si="7"/>
        <v>LF-LED-150W-SL-IV-BK-MW</v>
      </c>
      <c r="K32" t="str">
        <f t="shared" si="7"/>
        <v xml:space="preserve">MW-LIGHT LED 150W 13156 LUMENS STANDARD LED TYPE IV BLACK 4000K  </v>
      </c>
      <c r="L32">
        <v>13156</v>
      </c>
      <c r="M32">
        <v>150</v>
      </c>
      <c r="N32" s="41">
        <f t="shared" si="8"/>
        <v>52</v>
      </c>
      <c r="O32" s="12">
        <f t="shared" si="9"/>
        <v>7.6066924011433334</v>
      </c>
      <c r="P32">
        <v>4.24</v>
      </c>
      <c r="R32">
        <f t="shared" si="10"/>
        <v>557.30999999999995</v>
      </c>
      <c r="S32" s="9">
        <f t="shared" si="11"/>
        <v>557.30999999999995</v>
      </c>
      <c r="T32" s="9">
        <v>53.54</v>
      </c>
      <c r="U32" s="25">
        <v>0.3</v>
      </c>
      <c r="V32" s="10">
        <f t="shared" si="0"/>
        <v>27.754037999999998</v>
      </c>
      <c r="W32" s="10">
        <f t="shared" si="1"/>
        <v>61.304099999999991</v>
      </c>
      <c r="X32" s="11">
        <f t="shared" si="2"/>
        <v>646.36813799999993</v>
      </c>
      <c r="Y32" s="26">
        <v>0.4</v>
      </c>
      <c r="Z32" s="9">
        <f t="shared" si="3"/>
        <v>21.416</v>
      </c>
      <c r="AA32" s="9">
        <f t="shared" si="17"/>
        <v>16.061999999999998</v>
      </c>
      <c r="AB32" s="9">
        <f t="shared" si="4"/>
        <v>8.2713945999999989</v>
      </c>
      <c r="AC32" s="9">
        <f t="shared" si="5"/>
        <v>4.0513717999999992</v>
      </c>
      <c r="AD32" s="9">
        <f t="shared" si="6"/>
        <v>15.291023999999997</v>
      </c>
      <c r="AE32" s="11">
        <f t="shared" si="18"/>
        <v>65.091790399999994</v>
      </c>
      <c r="AF32" s="9">
        <f t="shared" si="13"/>
        <v>711.45992839999997</v>
      </c>
      <c r="AG32" s="73">
        <f t="shared" si="14"/>
        <v>7.6066924011433334</v>
      </c>
      <c r="AH32" s="56"/>
      <c r="AI32" s="94">
        <f t="shared" si="15"/>
        <v>355.73</v>
      </c>
      <c r="AJ32" s="95" t="str">
        <f t="shared" si="16"/>
        <v/>
      </c>
    </row>
    <row r="33" spans="1:36" x14ac:dyDescent="0.3">
      <c r="A33" s="19" t="s">
        <v>120</v>
      </c>
      <c r="B33" s="20" t="s">
        <v>165</v>
      </c>
      <c r="C33" s="15" t="s">
        <v>9</v>
      </c>
      <c r="D33" t="s">
        <v>7</v>
      </c>
      <c r="E33" t="s">
        <v>8</v>
      </c>
      <c r="F33" t="s">
        <v>15</v>
      </c>
      <c r="G33" s="38">
        <v>542</v>
      </c>
      <c r="H33" s="51">
        <v>557.30999999999995</v>
      </c>
      <c r="J33" t="str">
        <f t="shared" si="7"/>
        <v>LF-LED-150W-SL-IV-BK-MW</v>
      </c>
      <c r="K33" t="str">
        <f t="shared" si="7"/>
        <v xml:space="preserve">MW-LIGHT LED 150W 13156 LUMENS STANDARD LED TYPE IV BLACK 4000K </v>
      </c>
      <c r="L33">
        <v>13156</v>
      </c>
      <c r="M33">
        <v>150</v>
      </c>
      <c r="N33" s="41">
        <f t="shared" si="8"/>
        <v>52</v>
      </c>
      <c r="O33" s="12">
        <f t="shared" si="9"/>
        <v>7.6066924011433334</v>
      </c>
      <c r="P33">
        <v>4.24</v>
      </c>
      <c r="R33">
        <f t="shared" si="10"/>
        <v>557.30999999999995</v>
      </c>
      <c r="S33" s="9">
        <f t="shared" si="11"/>
        <v>557.30999999999995</v>
      </c>
      <c r="T33" s="9">
        <v>53.54</v>
      </c>
      <c r="U33" s="25">
        <v>0.3</v>
      </c>
      <c r="V33" s="10">
        <f t="shared" si="0"/>
        <v>27.754037999999998</v>
      </c>
      <c r="W33" s="10">
        <f t="shared" si="1"/>
        <v>61.304099999999991</v>
      </c>
      <c r="X33" s="11">
        <f t="shared" si="2"/>
        <v>646.36813799999993</v>
      </c>
      <c r="Y33" s="26">
        <v>0.4</v>
      </c>
      <c r="Z33" s="9">
        <f t="shared" si="3"/>
        <v>21.416</v>
      </c>
      <c r="AA33" s="9">
        <f t="shared" si="17"/>
        <v>16.061999999999998</v>
      </c>
      <c r="AB33" s="9">
        <f t="shared" si="4"/>
        <v>8.2713945999999989</v>
      </c>
      <c r="AC33" s="9">
        <f t="shared" si="5"/>
        <v>4.0513717999999992</v>
      </c>
      <c r="AD33" s="9">
        <f t="shared" si="6"/>
        <v>15.291023999999997</v>
      </c>
      <c r="AE33" s="11">
        <f t="shared" si="18"/>
        <v>65.091790399999994</v>
      </c>
      <c r="AF33" s="9">
        <f t="shared" si="13"/>
        <v>711.45992839999997</v>
      </c>
      <c r="AG33" s="73">
        <f t="shared" si="14"/>
        <v>7.6066924011433334</v>
      </c>
      <c r="AH33" s="56"/>
      <c r="AI33" s="94">
        <f t="shared" si="15"/>
        <v>355.73</v>
      </c>
      <c r="AJ33" s="95" t="str">
        <f t="shared" si="16"/>
        <v/>
      </c>
    </row>
    <row r="34" spans="1:36" x14ac:dyDescent="0.3">
      <c r="A34" s="19" t="s">
        <v>121</v>
      </c>
      <c r="B34" s="20" t="s">
        <v>89</v>
      </c>
      <c r="C34" s="15" t="s">
        <v>9</v>
      </c>
      <c r="D34" t="s">
        <v>7</v>
      </c>
      <c r="E34" t="s">
        <v>8</v>
      </c>
      <c r="F34" t="s">
        <v>17</v>
      </c>
      <c r="G34" s="38">
        <v>624</v>
      </c>
      <c r="H34" s="51">
        <v>639.28</v>
      </c>
      <c r="J34" t="str">
        <f t="shared" si="7"/>
        <v>LF-LED-220W-SL-BK-MW</v>
      </c>
      <c r="K34" t="str">
        <f t="shared" si="7"/>
        <v xml:space="preserve">MW-LIGHT LED 220W 18642 LUMENS STANDARD LED BLACK TYPE III 4000K  </v>
      </c>
      <c r="L34">
        <v>18642</v>
      </c>
      <c r="M34">
        <v>220</v>
      </c>
      <c r="N34" s="41">
        <f t="shared" si="8"/>
        <v>76.266666666666666</v>
      </c>
      <c r="O34" s="12">
        <f t="shared" si="9"/>
        <v>8.6231363852933338</v>
      </c>
      <c r="P34">
        <v>5.17</v>
      </c>
      <c r="R34">
        <f t="shared" si="10"/>
        <v>639.28</v>
      </c>
      <c r="S34" s="9">
        <f t="shared" si="11"/>
        <v>639.28</v>
      </c>
      <c r="T34" s="9">
        <v>53.54</v>
      </c>
      <c r="U34" s="25">
        <v>0.3</v>
      </c>
      <c r="V34" s="10">
        <f t="shared" si="0"/>
        <v>31.836144000000001</v>
      </c>
      <c r="W34" s="10">
        <f t="shared" si="1"/>
        <v>70.320799999999991</v>
      </c>
      <c r="X34" s="11">
        <f t="shared" si="2"/>
        <v>741.43694399999993</v>
      </c>
      <c r="Y34" s="26">
        <v>0.4</v>
      </c>
      <c r="Z34" s="9">
        <f t="shared" si="3"/>
        <v>21.416</v>
      </c>
      <c r="AA34" s="9">
        <f t="shared" si="17"/>
        <v>16.061999999999998</v>
      </c>
      <c r="AB34" s="9">
        <f t="shared" si="4"/>
        <v>8.2713945999999989</v>
      </c>
      <c r="AC34" s="9">
        <f t="shared" si="5"/>
        <v>4.0513717999999992</v>
      </c>
      <c r="AD34" s="9">
        <f t="shared" si="6"/>
        <v>15.291023999999997</v>
      </c>
      <c r="AE34" s="11">
        <f t="shared" si="18"/>
        <v>65.091790399999994</v>
      </c>
      <c r="AF34" s="9">
        <f t="shared" si="13"/>
        <v>806.52873439999996</v>
      </c>
      <c r="AG34" s="73">
        <f t="shared" si="14"/>
        <v>8.6231363852933338</v>
      </c>
      <c r="AH34" s="56"/>
      <c r="AI34" s="94">
        <f t="shared" si="15"/>
        <v>403.26</v>
      </c>
      <c r="AJ34" s="95">
        <f t="shared" si="16"/>
        <v>4.3099999999999996</v>
      </c>
    </row>
    <row r="35" spans="1:36" x14ac:dyDescent="0.3">
      <c r="A35" s="19" t="s">
        <v>121</v>
      </c>
      <c r="B35" s="20" t="s">
        <v>89</v>
      </c>
      <c r="C35" s="15" t="s">
        <v>9</v>
      </c>
      <c r="D35" t="s">
        <v>7</v>
      </c>
      <c r="E35" t="s">
        <v>8</v>
      </c>
      <c r="F35" t="s">
        <v>15</v>
      </c>
      <c r="G35" s="38">
        <v>624</v>
      </c>
      <c r="H35" s="51">
        <v>639.28</v>
      </c>
      <c r="J35" t="str">
        <f t="shared" si="7"/>
        <v>LF-LED-220W-SL-BK-MW</v>
      </c>
      <c r="K35" t="str">
        <f t="shared" si="7"/>
        <v xml:space="preserve">MW-LIGHT LED 220W 18642 LUMENS STANDARD LED BLACK TYPE III 4000K  </v>
      </c>
      <c r="L35">
        <v>18642</v>
      </c>
      <c r="M35">
        <v>220</v>
      </c>
      <c r="N35" s="41">
        <f t="shared" si="8"/>
        <v>76.266666666666666</v>
      </c>
      <c r="O35" s="12">
        <f t="shared" si="9"/>
        <v>8.6231363852933338</v>
      </c>
      <c r="P35">
        <v>5.17</v>
      </c>
      <c r="R35">
        <f t="shared" si="10"/>
        <v>639.28</v>
      </c>
      <c r="S35" s="9">
        <f t="shared" si="11"/>
        <v>639.28</v>
      </c>
      <c r="T35" s="9">
        <v>53.54</v>
      </c>
      <c r="U35" s="25">
        <v>0.3</v>
      </c>
      <c r="V35" s="10">
        <f t="shared" si="0"/>
        <v>31.836144000000001</v>
      </c>
      <c r="W35" s="10">
        <f t="shared" si="1"/>
        <v>70.320799999999991</v>
      </c>
      <c r="X35" s="11">
        <f t="shared" si="2"/>
        <v>741.43694399999993</v>
      </c>
      <c r="Y35" s="26">
        <v>0.4</v>
      </c>
      <c r="Z35" s="9">
        <f t="shared" si="3"/>
        <v>21.416</v>
      </c>
      <c r="AA35" s="9">
        <f t="shared" si="17"/>
        <v>16.061999999999998</v>
      </c>
      <c r="AB35" s="9">
        <f t="shared" si="4"/>
        <v>8.2713945999999989</v>
      </c>
      <c r="AC35" s="9">
        <f t="shared" si="5"/>
        <v>4.0513717999999992</v>
      </c>
      <c r="AD35" s="9">
        <f t="shared" si="6"/>
        <v>15.291023999999997</v>
      </c>
      <c r="AE35" s="11">
        <f t="shared" si="18"/>
        <v>65.091790399999994</v>
      </c>
      <c r="AF35" s="9">
        <f t="shared" si="13"/>
        <v>806.52873439999996</v>
      </c>
      <c r="AG35" s="73">
        <f t="shared" si="14"/>
        <v>8.6231363852933338</v>
      </c>
      <c r="AH35" s="56"/>
      <c r="AI35" s="94">
        <f t="shared" si="15"/>
        <v>403.26</v>
      </c>
      <c r="AJ35" s="95">
        <f t="shared" si="16"/>
        <v>4.3099999999999996</v>
      </c>
    </row>
    <row r="36" spans="1:36" x14ac:dyDescent="0.3">
      <c r="A36" s="19" t="s">
        <v>122</v>
      </c>
      <c r="B36" s="20" t="s">
        <v>90</v>
      </c>
      <c r="C36" s="15" t="s">
        <v>9</v>
      </c>
      <c r="D36" t="s">
        <v>7</v>
      </c>
      <c r="E36" t="s">
        <v>8</v>
      </c>
      <c r="F36" t="s">
        <v>17</v>
      </c>
      <c r="G36" s="38">
        <v>776</v>
      </c>
      <c r="H36" s="51">
        <v>799.73</v>
      </c>
      <c r="J36" t="str">
        <f t="shared" si="7"/>
        <v>LF-LED-280W-SL-BK-MW</v>
      </c>
      <c r="K36" t="str">
        <f t="shared" si="7"/>
        <v xml:space="preserve">MW-LIGHT LED 280W 24191 LUMENS STANDARD LED BLACK TYPE III 4000K  </v>
      </c>
      <c r="L36">
        <v>24191</v>
      </c>
      <c r="M36">
        <v>280</v>
      </c>
      <c r="N36" s="41">
        <f t="shared" si="8"/>
        <v>97.066666666666677</v>
      </c>
      <c r="O36" s="12">
        <f t="shared" si="9"/>
        <v>10.612747673043332</v>
      </c>
      <c r="P36">
        <v>5.17</v>
      </c>
      <c r="R36">
        <f t="shared" si="10"/>
        <v>799.73</v>
      </c>
      <c r="S36" s="9">
        <f t="shared" si="11"/>
        <v>799.73</v>
      </c>
      <c r="T36" s="9">
        <v>53.54</v>
      </c>
      <c r="U36" s="25">
        <v>0.3</v>
      </c>
      <c r="V36" s="10">
        <f t="shared" si="0"/>
        <v>39.826554000000002</v>
      </c>
      <c r="W36" s="10">
        <f t="shared" si="1"/>
        <v>87.970300000000009</v>
      </c>
      <c r="X36" s="11">
        <f t="shared" si="2"/>
        <v>927.52685399999996</v>
      </c>
      <c r="Y36" s="26">
        <v>0.4</v>
      </c>
      <c r="Z36" s="9">
        <f t="shared" si="3"/>
        <v>21.416</v>
      </c>
      <c r="AA36" s="9">
        <f t="shared" si="17"/>
        <v>16.061999999999998</v>
      </c>
      <c r="AB36" s="9">
        <f t="shared" si="4"/>
        <v>8.2713945999999989</v>
      </c>
      <c r="AC36" s="9">
        <f t="shared" si="5"/>
        <v>4.0513717999999992</v>
      </c>
      <c r="AD36" s="9">
        <f t="shared" si="6"/>
        <v>15.291023999999997</v>
      </c>
      <c r="AE36" s="11">
        <f t="shared" si="18"/>
        <v>65.091790399999994</v>
      </c>
      <c r="AF36" s="9">
        <f t="shared" si="13"/>
        <v>992.61864439999999</v>
      </c>
      <c r="AG36" s="73">
        <f t="shared" si="14"/>
        <v>10.612747673043332</v>
      </c>
      <c r="AH36" s="56"/>
      <c r="AI36" s="94">
        <f t="shared" si="15"/>
        <v>496.31</v>
      </c>
      <c r="AJ36" s="95">
        <f t="shared" si="16"/>
        <v>5.31</v>
      </c>
    </row>
    <row r="37" spans="1:36" x14ac:dyDescent="0.3">
      <c r="A37" s="19" t="s">
        <v>122</v>
      </c>
      <c r="B37" s="20" t="s">
        <v>90</v>
      </c>
      <c r="C37" s="15" t="s">
        <v>9</v>
      </c>
      <c r="D37" t="s">
        <v>7</v>
      </c>
      <c r="E37" t="s">
        <v>8</v>
      </c>
      <c r="F37" t="s">
        <v>15</v>
      </c>
      <c r="G37" s="38">
        <v>776</v>
      </c>
      <c r="H37" s="51">
        <v>799.73</v>
      </c>
      <c r="J37" t="str">
        <f t="shared" si="7"/>
        <v>LF-LED-280W-SL-BK-MW</v>
      </c>
      <c r="K37" t="str">
        <f t="shared" si="7"/>
        <v xml:space="preserve">MW-LIGHT LED 280W 24191 LUMENS STANDARD LED BLACK TYPE III 4000K  </v>
      </c>
      <c r="L37">
        <v>24191</v>
      </c>
      <c r="M37">
        <v>280</v>
      </c>
      <c r="N37" s="41">
        <f t="shared" si="8"/>
        <v>97.066666666666677</v>
      </c>
      <c r="O37" s="12">
        <f t="shared" si="9"/>
        <v>10.612747673043332</v>
      </c>
      <c r="P37">
        <v>5.17</v>
      </c>
      <c r="R37">
        <f t="shared" si="10"/>
        <v>799.73</v>
      </c>
      <c r="S37" s="9">
        <f t="shared" si="11"/>
        <v>799.73</v>
      </c>
      <c r="T37" s="9">
        <v>53.54</v>
      </c>
      <c r="U37" s="25">
        <v>0.3</v>
      </c>
      <c r="V37" s="10">
        <f t="shared" si="0"/>
        <v>39.826554000000002</v>
      </c>
      <c r="W37" s="10">
        <f t="shared" si="1"/>
        <v>87.970300000000009</v>
      </c>
      <c r="X37" s="11">
        <f t="shared" si="2"/>
        <v>927.52685399999996</v>
      </c>
      <c r="Y37" s="26">
        <v>0.4</v>
      </c>
      <c r="Z37" s="9">
        <f t="shared" si="3"/>
        <v>21.416</v>
      </c>
      <c r="AA37" s="9">
        <f t="shared" si="17"/>
        <v>16.061999999999998</v>
      </c>
      <c r="AB37" s="9">
        <f t="shared" si="4"/>
        <v>8.2713945999999989</v>
      </c>
      <c r="AC37" s="9">
        <f t="shared" si="5"/>
        <v>4.0513717999999992</v>
      </c>
      <c r="AD37" s="9">
        <f t="shared" si="6"/>
        <v>15.291023999999997</v>
      </c>
      <c r="AE37" s="11">
        <f t="shared" si="18"/>
        <v>65.091790399999994</v>
      </c>
      <c r="AF37" s="9">
        <f t="shared" si="13"/>
        <v>992.61864439999999</v>
      </c>
      <c r="AG37" s="73">
        <f t="shared" si="14"/>
        <v>10.612747673043332</v>
      </c>
      <c r="AH37" s="56"/>
      <c r="AI37" s="94">
        <f t="shared" si="15"/>
        <v>496.31</v>
      </c>
      <c r="AJ37" s="95">
        <f t="shared" si="16"/>
        <v>5.31</v>
      </c>
    </row>
    <row r="38" spans="1:36" x14ac:dyDescent="0.3">
      <c r="A38" s="19" t="s">
        <v>161</v>
      </c>
      <c r="B38" s="21" t="s">
        <v>166</v>
      </c>
      <c r="C38" s="15" t="s">
        <v>9</v>
      </c>
      <c r="D38" t="s">
        <v>7</v>
      </c>
      <c r="E38" t="s">
        <v>8</v>
      </c>
      <c r="F38" t="s">
        <v>15</v>
      </c>
      <c r="G38" s="38">
        <v>1058</v>
      </c>
      <c r="H38" s="51">
        <v>1137.01</v>
      </c>
      <c r="J38" t="str">
        <f t="shared" ref="J38:K48" si="19">A38</f>
        <v>LF-LED-50W-DA-BK-MW</v>
      </c>
      <c r="K38" t="str">
        <f t="shared" si="19"/>
        <v xml:space="preserve">MW-LIGHT LED 50W DELUXE ACORN BLACK TYPE III 4000K </v>
      </c>
      <c r="L38">
        <v>5147</v>
      </c>
      <c r="M38">
        <v>50</v>
      </c>
      <c r="N38" s="41">
        <f t="shared" si="8"/>
        <v>17.333333333333336</v>
      </c>
      <c r="O38" s="12">
        <f t="shared" si="9"/>
        <v>14.795085442643332</v>
      </c>
      <c r="P38">
        <v>4.24</v>
      </c>
      <c r="R38">
        <f t="shared" si="10"/>
        <v>1137.01</v>
      </c>
      <c r="S38" s="9">
        <f t="shared" si="11"/>
        <v>1137.01</v>
      </c>
      <c r="T38" s="9">
        <v>53.54</v>
      </c>
      <c r="U38" s="25">
        <v>0.3</v>
      </c>
      <c r="V38" s="10">
        <f t="shared" si="0"/>
        <v>56.623098000000006</v>
      </c>
      <c r="W38" s="10">
        <f t="shared" si="1"/>
        <v>125.0711</v>
      </c>
      <c r="X38" s="11">
        <f t="shared" si="2"/>
        <v>1318.7041979999999</v>
      </c>
      <c r="Y38" s="26">
        <v>0.4</v>
      </c>
      <c r="Z38" s="9">
        <f t="shared" si="3"/>
        <v>21.416</v>
      </c>
      <c r="AA38" s="9">
        <f t="shared" si="17"/>
        <v>16.061999999999998</v>
      </c>
      <c r="AB38" s="9">
        <f t="shared" si="4"/>
        <v>8.2713945999999989</v>
      </c>
      <c r="AC38" s="9">
        <f t="shared" si="5"/>
        <v>4.0513717999999992</v>
      </c>
      <c r="AD38" s="9">
        <f t="shared" si="6"/>
        <v>15.291023999999997</v>
      </c>
      <c r="AE38" s="11">
        <f t="shared" si="18"/>
        <v>65.091790399999994</v>
      </c>
      <c r="AF38" s="9">
        <f t="shared" si="13"/>
        <v>1383.7959883999999</v>
      </c>
      <c r="AG38" s="73">
        <f t="shared" si="14"/>
        <v>14.795085442643332</v>
      </c>
      <c r="AH38" s="56"/>
      <c r="AI38" s="94">
        <f t="shared" si="15"/>
        <v>691.9</v>
      </c>
      <c r="AJ38" s="95" t="str">
        <f t="shared" si="16"/>
        <v/>
      </c>
    </row>
    <row r="39" spans="1:36" x14ac:dyDescent="0.3">
      <c r="A39" s="19" t="s">
        <v>113</v>
      </c>
      <c r="B39" s="21" t="s">
        <v>167</v>
      </c>
      <c r="C39" s="15" t="s">
        <v>9</v>
      </c>
      <c r="D39" t="s">
        <v>7</v>
      </c>
      <c r="E39" t="s">
        <v>8</v>
      </c>
      <c r="F39" t="s">
        <v>15</v>
      </c>
      <c r="G39" s="38">
        <v>1031</v>
      </c>
      <c r="H39" s="51">
        <v>1107.51</v>
      </c>
      <c r="J39" t="str">
        <f t="shared" si="19"/>
        <v>LF-LED-70W-ODA-BK-MW</v>
      </c>
      <c r="K39" t="str">
        <f t="shared" si="19"/>
        <v xml:space="preserve">MW-LIGHT LED 70W OPEN DELUXE ACORN BLACK TYPE III 4000K </v>
      </c>
      <c r="L39">
        <v>6500</v>
      </c>
      <c r="M39">
        <v>70</v>
      </c>
      <c r="N39" s="41">
        <f t="shared" si="8"/>
        <v>24.266666666666669</v>
      </c>
      <c r="O39" s="12">
        <f t="shared" si="9"/>
        <v>14.429279690143334</v>
      </c>
      <c r="P39">
        <v>4.24</v>
      </c>
      <c r="R39">
        <f t="shared" si="10"/>
        <v>1107.51</v>
      </c>
      <c r="S39" s="9">
        <f t="shared" si="11"/>
        <v>1107.51</v>
      </c>
      <c r="T39" s="9">
        <v>53.54</v>
      </c>
      <c r="U39" s="25">
        <v>0.3</v>
      </c>
      <c r="V39" s="10">
        <f t="shared" si="0"/>
        <v>55.153998000000001</v>
      </c>
      <c r="W39" s="10">
        <f t="shared" si="1"/>
        <v>121.8261</v>
      </c>
      <c r="X39" s="11">
        <f t="shared" si="2"/>
        <v>1284.490098</v>
      </c>
      <c r="Y39" s="26">
        <v>0.4</v>
      </c>
      <c r="Z39" s="9">
        <f t="shared" si="3"/>
        <v>21.416</v>
      </c>
      <c r="AA39" s="9">
        <f t="shared" si="17"/>
        <v>16.061999999999998</v>
      </c>
      <c r="AB39" s="9">
        <f t="shared" si="4"/>
        <v>8.2713945999999989</v>
      </c>
      <c r="AC39" s="9">
        <f t="shared" si="5"/>
        <v>4.0513717999999992</v>
      </c>
      <c r="AD39" s="9">
        <f t="shared" si="6"/>
        <v>15.291023999999997</v>
      </c>
      <c r="AE39" s="11">
        <f t="shared" si="18"/>
        <v>65.091790399999994</v>
      </c>
      <c r="AF39" s="9">
        <f t="shared" si="13"/>
        <v>1349.5818884</v>
      </c>
      <c r="AG39" s="73">
        <f t="shared" si="14"/>
        <v>14.429279690143334</v>
      </c>
      <c r="AH39" s="56"/>
      <c r="AI39" s="94">
        <f t="shared" si="15"/>
        <v>674.79</v>
      </c>
      <c r="AJ39" s="95" t="str">
        <f t="shared" si="16"/>
        <v/>
      </c>
    </row>
    <row r="40" spans="1:36" x14ac:dyDescent="0.3">
      <c r="A40" s="19" t="s">
        <v>162</v>
      </c>
      <c r="B40" s="21" t="s">
        <v>168</v>
      </c>
      <c r="C40" s="15" t="s">
        <v>9</v>
      </c>
      <c r="D40" t="s">
        <v>7</v>
      </c>
      <c r="E40" t="s">
        <v>8</v>
      </c>
      <c r="F40" t="s">
        <v>15</v>
      </c>
      <c r="G40" s="38">
        <v>948</v>
      </c>
      <c r="H40" s="51">
        <v>1019.01</v>
      </c>
      <c r="J40" t="str">
        <f t="shared" si="19"/>
        <v>LF-LED-50W-AC-BK-MW</v>
      </c>
      <c r="K40" t="str">
        <f t="shared" si="19"/>
        <v xml:space="preserve">MW-LIGHT LED 50W ACORN BLACK TYPE III 4000K </v>
      </c>
      <c r="L40">
        <v>5147</v>
      </c>
      <c r="M40">
        <v>50</v>
      </c>
      <c r="N40" s="41">
        <f t="shared" si="8"/>
        <v>17.333333333333336</v>
      </c>
      <c r="O40" s="12">
        <f t="shared" si="9"/>
        <v>13.331862432643334</v>
      </c>
      <c r="P40">
        <v>4.24</v>
      </c>
      <c r="R40">
        <f t="shared" si="10"/>
        <v>1019.01</v>
      </c>
      <c r="S40" s="9">
        <f t="shared" si="11"/>
        <v>1019.01</v>
      </c>
      <c r="T40" s="9">
        <v>53.54</v>
      </c>
      <c r="U40" s="25">
        <v>0.3</v>
      </c>
      <c r="V40" s="10">
        <f t="shared" si="0"/>
        <v>50.746698000000002</v>
      </c>
      <c r="W40" s="10">
        <f t="shared" si="1"/>
        <v>112.0911</v>
      </c>
      <c r="X40" s="11">
        <f t="shared" si="2"/>
        <v>1181.847798</v>
      </c>
      <c r="Y40" s="26">
        <v>0.4</v>
      </c>
      <c r="Z40" s="9">
        <f t="shared" si="3"/>
        <v>21.416</v>
      </c>
      <c r="AA40" s="9">
        <f t="shared" si="17"/>
        <v>16.061999999999998</v>
      </c>
      <c r="AB40" s="9">
        <f t="shared" si="4"/>
        <v>8.2713945999999989</v>
      </c>
      <c r="AC40" s="9">
        <f t="shared" si="5"/>
        <v>4.0513717999999992</v>
      </c>
      <c r="AD40" s="9">
        <f t="shared" si="6"/>
        <v>15.291023999999997</v>
      </c>
      <c r="AE40" s="11">
        <f t="shared" si="18"/>
        <v>65.091790399999994</v>
      </c>
      <c r="AF40" s="9">
        <f t="shared" si="13"/>
        <v>1246.9395884</v>
      </c>
      <c r="AG40" s="73">
        <f t="shared" si="14"/>
        <v>13.331862432643334</v>
      </c>
      <c r="AH40" s="56"/>
      <c r="AI40" s="94">
        <f t="shared" si="15"/>
        <v>623.47</v>
      </c>
      <c r="AJ40" s="95" t="str">
        <f t="shared" si="16"/>
        <v/>
      </c>
    </row>
    <row r="41" spans="1:36" x14ac:dyDescent="0.3">
      <c r="A41" s="22" t="s">
        <v>123</v>
      </c>
      <c r="B41" s="23" t="s">
        <v>91</v>
      </c>
      <c r="C41" s="15" t="s">
        <v>9</v>
      </c>
      <c r="D41" t="s">
        <v>7</v>
      </c>
      <c r="E41" t="s">
        <v>8</v>
      </c>
      <c r="F41" t="s">
        <v>17</v>
      </c>
      <c r="G41" s="38">
        <v>891</v>
      </c>
      <c r="H41" s="51">
        <v>957.65</v>
      </c>
      <c r="J41" t="str">
        <f t="shared" si="19"/>
        <v>LF-LED-50W-MB-BK-MW</v>
      </c>
      <c r="K41" t="str">
        <f t="shared" si="19"/>
        <v>MW-LIGHT LED 50W MINI BELL LED BLACK TYPE III 4000K  MIDWEST</v>
      </c>
      <c r="L41">
        <v>4500</v>
      </c>
      <c r="M41">
        <v>50</v>
      </c>
      <c r="N41" s="41">
        <f t="shared" si="8"/>
        <v>17.333333333333336</v>
      </c>
      <c r="O41" s="12">
        <f t="shared" si="9"/>
        <v>12.570986467443333</v>
      </c>
      <c r="P41">
        <v>4.24</v>
      </c>
      <c r="R41">
        <f t="shared" si="10"/>
        <v>957.65</v>
      </c>
      <c r="S41" s="9">
        <f t="shared" si="11"/>
        <v>957.65</v>
      </c>
      <c r="T41" s="9">
        <v>53.54</v>
      </c>
      <c r="U41" s="25">
        <v>0.3</v>
      </c>
      <c r="V41" s="10">
        <f t="shared" si="0"/>
        <v>47.69097</v>
      </c>
      <c r="W41" s="10">
        <f t="shared" si="1"/>
        <v>105.3415</v>
      </c>
      <c r="X41" s="11">
        <f t="shared" si="2"/>
        <v>1110.68247</v>
      </c>
      <c r="Y41" s="26">
        <v>0.4</v>
      </c>
      <c r="Z41" s="9">
        <f t="shared" si="3"/>
        <v>21.416</v>
      </c>
      <c r="AA41" s="9">
        <f t="shared" si="17"/>
        <v>16.061999999999998</v>
      </c>
      <c r="AB41" s="9">
        <f t="shared" si="4"/>
        <v>8.2713945999999989</v>
      </c>
      <c r="AC41" s="9">
        <f t="shared" si="5"/>
        <v>4.0513717999999992</v>
      </c>
      <c r="AD41" s="9">
        <f t="shared" si="6"/>
        <v>15.291023999999997</v>
      </c>
      <c r="AE41" s="11">
        <f t="shared" si="18"/>
        <v>65.091790399999994</v>
      </c>
      <c r="AF41" s="9">
        <f t="shared" si="13"/>
        <v>1175.7742604</v>
      </c>
      <c r="AG41" s="73">
        <f t="shared" si="14"/>
        <v>12.570986467443333</v>
      </c>
      <c r="AH41" s="56"/>
      <c r="AI41" s="94">
        <f t="shared" si="15"/>
        <v>587.89</v>
      </c>
      <c r="AJ41" s="95" t="str">
        <f t="shared" si="16"/>
        <v/>
      </c>
    </row>
    <row r="42" spans="1:36" x14ac:dyDescent="0.3">
      <c r="A42" s="19" t="s">
        <v>163</v>
      </c>
      <c r="B42" s="21" t="s">
        <v>169</v>
      </c>
      <c r="C42" s="15" t="s">
        <v>9</v>
      </c>
      <c r="D42" t="s">
        <v>7</v>
      </c>
      <c r="E42" t="s">
        <v>8</v>
      </c>
      <c r="F42" t="s">
        <v>15</v>
      </c>
      <c r="G42" s="38">
        <v>1150</v>
      </c>
      <c r="H42" s="51">
        <v>1234.95</v>
      </c>
      <c r="J42" t="str">
        <f t="shared" si="19"/>
        <v>LF-LED-70W-BE-BK-MW</v>
      </c>
      <c r="K42" t="str">
        <f t="shared" si="19"/>
        <v xml:space="preserve">MW-LIGHT LED 70W 5508 LUMENS SANIBELL BLACK TYPE III 4000K </v>
      </c>
      <c r="L42">
        <v>5508</v>
      </c>
      <c r="M42">
        <v>70</v>
      </c>
      <c r="N42" s="41">
        <f t="shared" si="8"/>
        <v>24.266666666666669</v>
      </c>
      <c r="O42" s="12">
        <f t="shared" si="9"/>
        <v>16.009560540943333</v>
      </c>
      <c r="P42">
        <v>4.24</v>
      </c>
      <c r="R42">
        <f t="shared" si="10"/>
        <v>1234.95</v>
      </c>
      <c r="S42" s="9">
        <f t="shared" si="11"/>
        <v>1234.95</v>
      </c>
      <c r="T42" s="9">
        <v>53.54</v>
      </c>
      <c r="U42" s="25">
        <v>0.3</v>
      </c>
      <c r="V42" s="10">
        <f t="shared" si="0"/>
        <v>61.500510000000006</v>
      </c>
      <c r="W42" s="10">
        <f t="shared" si="1"/>
        <v>135.84450000000001</v>
      </c>
      <c r="X42" s="11">
        <f t="shared" si="2"/>
        <v>1432.29501</v>
      </c>
      <c r="Y42" s="26">
        <v>0.4</v>
      </c>
      <c r="Z42" s="9">
        <f t="shared" si="3"/>
        <v>21.416</v>
      </c>
      <c r="AA42" s="9">
        <f t="shared" si="17"/>
        <v>16.061999999999998</v>
      </c>
      <c r="AB42" s="9">
        <f t="shared" si="4"/>
        <v>8.2713945999999989</v>
      </c>
      <c r="AC42" s="9">
        <f t="shared" si="5"/>
        <v>4.0513717999999992</v>
      </c>
      <c r="AD42" s="9">
        <f t="shared" si="6"/>
        <v>15.291023999999997</v>
      </c>
      <c r="AE42" s="11">
        <f t="shared" si="18"/>
        <v>65.091790399999994</v>
      </c>
      <c r="AF42" s="9">
        <f t="shared" si="13"/>
        <v>1497.3868004000001</v>
      </c>
      <c r="AG42" s="73">
        <f t="shared" si="14"/>
        <v>16.009560540943333</v>
      </c>
      <c r="AH42" s="56"/>
      <c r="AI42" s="94">
        <f t="shared" si="15"/>
        <v>748.69</v>
      </c>
      <c r="AJ42" s="95" t="str">
        <f t="shared" si="16"/>
        <v/>
      </c>
    </row>
    <row r="43" spans="1:36" x14ac:dyDescent="0.3">
      <c r="A43" s="24" t="s">
        <v>124</v>
      </c>
      <c r="B43" s="23" t="s">
        <v>92</v>
      </c>
      <c r="C43" s="15" t="s">
        <v>9</v>
      </c>
      <c r="D43" t="s">
        <v>7</v>
      </c>
      <c r="E43" t="s">
        <v>8</v>
      </c>
      <c r="F43" t="s">
        <v>17</v>
      </c>
      <c r="G43" s="38">
        <v>686</v>
      </c>
      <c r="H43" s="51">
        <v>722.73</v>
      </c>
      <c r="J43" t="str">
        <f t="shared" si="19"/>
        <v>LF-LED-50W-TR-BK-MW</v>
      </c>
      <c r="K43" t="str">
        <f t="shared" si="19"/>
        <v xml:space="preserve">MW-LIGHT LED 50W TRADITIONAL BLACK  TYPE III 4000K  </v>
      </c>
      <c r="L43">
        <v>3303</v>
      </c>
      <c r="M43">
        <v>50</v>
      </c>
      <c r="N43" s="41">
        <f t="shared" si="8"/>
        <v>17.333333333333336</v>
      </c>
      <c r="O43" s="12">
        <f t="shared" si="9"/>
        <v>9.6579326580433342</v>
      </c>
      <c r="P43">
        <v>4.24</v>
      </c>
      <c r="R43">
        <f t="shared" si="10"/>
        <v>722.73</v>
      </c>
      <c r="S43" s="9">
        <f t="shared" si="11"/>
        <v>722.73</v>
      </c>
      <c r="T43" s="9">
        <v>53.54</v>
      </c>
      <c r="U43" s="25">
        <v>0.3</v>
      </c>
      <c r="V43" s="10">
        <f t="shared" si="0"/>
        <v>35.991954000000007</v>
      </c>
      <c r="W43" s="10">
        <f t="shared" si="1"/>
        <v>79.500299999999996</v>
      </c>
      <c r="X43" s="11">
        <f t="shared" si="2"/>
        <v>838.22225400000002</v>
      </c>
      <c r="Y43" s="26">
        <v>0.4</v>
      </c>
      <c r="Z43" s="9">
        <f t="shared" si="3"/>
        <v>21.416</v>
      </c>
      <c r="AA43" s="9">
        <f t="shared" si="17"/>
        <v>16.061999999999998</v>
      </c>
      <c r="AB43" s="9">
        <f t="shared" si="4"/>
        <v>8.2713945999999989</v>
      </c>
      <c r="AC43" s="9">
        <f t="shared" si="5"/>
        <v>4.0513717999999992</v>
      </c>
      <c r="AD43" s="9">
        <f t="shared" si="6"/>
        <v>15.291023999999997</v>
      </c>
      <c r="AE43" s="11">
        <f t="shared" si="18"/>
        <v>65.091790399999994</v>
      </c>
      <c r="AF43" s="9">
        <f t="shared" si="13"/>
        <v>903.31404440000006</v>
      </c>
      <c r="AG43" s="73">
        <f t="shared" si="14"/>
        <v>9.6579326580433342</v>
      </c>
      <c r="AH43" s="56"/>
      <c r="AI43" s="94">
        <f t="shared" si="15"/>
        <v>451.66</v>
      </c>
      <c r="AJ43" s="95" t="str">
        <f t="shared" si="16"/>
        <v/>
      </c>
    </row>
    <row r="44" spans="1:36" x14ac:dyDescent="0.3">
      <c r="A44" s="22" t="s">
        <v>125</v>
      </c>
      <c r="B44" s="23" t="s">
        <v>93</v>
      </c>
      <c r="C44" s="15" t="s">
        <v>9</v>
      </c>
      <c r="D44" t="s">
        <v>7</v>
      </c>
      <c r="E44" t="s">
        <v>8</v>
      </c>
      <c r="F44" t="s">
        <v>17</v>
      </c>
      <c r="G44" s="38">
        <v>686</v>
      </c>
      <c r="H44" s="51">
        <v>722.73</v>
      </c>
      <c r="J44" t="str">
        <f t="shared" si="19"/>
        <v>LF-LED-50W-OT-BK-MW</v>
      </c>
      <c r="K44" t="str">
        <f t="shared" si="19"/>
        <v xml:space="preserve">MW-LIGHT LED 50W OPEN TRADITIONAL BLACK  TYPE III 4000K   </v>
      </c>
      <c r="L44">
        <v>3230</v>
      </c>
      <c r="M44">
        <v>50</v>
      </c>
      <c r="N44" s="41">
        <f t="shared" si="8"/>
        <v>17.333333333333336</v>
      </c>
      <c r="O44" s="12">
        <f t="shared" si="9"/>
        <v>9.6579326580433342</v>
      </c>
      <c r="P44">
        <v>4.24</v>
      </c>
      <c r="R44">
        <f t="shared" si="10"/>
        <v>722.73</v>
      </c>
      <c r="S44" s="9">
        <f t="shared" si="11"/>
        <v>722.73</v>
      </c>
      <c r="T44" s="9">
        <v>53.54</v>
      </c>
      <c r="U44" s="25">
        <v>0.3</v>
      </c>
      <c r="V44" s="10">
        <f t="shared" si="0"/>
        <v>35.991954000000007</v>
      </c>
      <c r="W44" s="10">
        <f t="shared" si="1"/>
        <v>79.500299999999996</v>
      </c>
      <c r="X44" s="11">
        <f t="shared" si="2"/>
        <v>838.22225400000002</v>
      </c>
      <c r="Y44" s="26">
        <v>0.4</v>
      </c>
      <c r="Z44" s="9">
        <f t="shared" si="3"/>
        <v>21.416</v>
      </c>
      <c r="AA44" s="9">
        <f t="shared" si="17"/>
        <v>16.061999999999998</v>
      </c>
      <c r="AB44" s="9">
        <f t="shared" si="4"/>
        <v>8.2713945999999989</v>
      </c>
      <c r="AC44" s="9">
        <f t="shared" si="5"/>
        <v>4.0513717999999992</v>
      </c>
      <c r="AD44" s="9">
        <f t="shared" si="6"/>
        <v>15.291023999999997</v>
      </c>
      <c r="AE44" s="11">
        <f t="shared" si="18"/>
        <v>65.091790399999994</v>
      </c>
      <c r="AF44" s="9">
        <f t="shared" si="13"/>
        <v>903.31404440000006</v>
      </c>
      <c r="AG44" s="73">
        <f t="shared" si="14"/>
        <v>9.6579326580433342</v>
      </c>
      <c r="AH44" s="56"/>
      <c r="AI44" s="94">
        <f t="shared" si="15"/>
        <v>451.66</v>
      </c>
      <c r="AJ44" s="95" t="str">
        <f t="shared" si="16"/>
        <v/>
      </c>
    </row>
    <row r="45" spans="1:36" x14ac:dyDescent="0.3">
      <c r="A45" s="22" t="s">
        <v>126</v>
      </c>
      <c r="B45" s="23" t="s">
        <v>94</v>
      </c>
      <c r="C45" s="15" t="s">
        <v>9</v>
      </c>
      <c r="D45" t="s">
        <v>7</v>
      </c>
      <c r="E45" t="s">
        <v>8</v>
      </c>
      <c r="F45" t="s">
        <v>17</v>
      </c>
      <c r="G45" s="38">
        <v>922</v>
      </c>
      <c r="H45" s="51">
        <v>991.28</v>
      </c>
      <c r="J45" t="str">
        <f t="shared" si="19"/>
        <v>LF-LED-50W-EN-BK-MW</v>
      </c>
      <c r="K45" t="str">
        <f t="shared" si="19"/>
        <v xml:space="preserve">MW-LIGHT LED 50W ENTERPRISE BLACK TYPE III 4000K  </v>
      </c>
      <c r="L45">
        <v>3880</v>
      </c>
      <c r="M45">
        <v>50</v>
      </c>
      <c r="N45" s="41">
        <f t="shared" si="8"/>
        <v>17.333333333333336</v>
      </c>
      <c r="O45" s="12">
        <f t="shared" si="9"/>
        <v>12.988005025293333</v>
      </c>
      <c r="P45">
        <v>4.24</v>
      </c>
      <c r="R45">
        <f t="shared" si="10"/>
        <v>991.28</v>
      </c>
      <c r="S45" s="9">
        <f t="shared" si="11"/>
        <v>991.28</v>
      </c>
      <c r="T45" s="9">
        <v>53.54</v>
      </c>
      <c r="U45" s="25">
        <v>0.3</v>
      </c>
      <c r="V45" s="10">
        <f t="shared" si="0"/>
        <v>49.365743999999999</v>
      </c>
      <c r="W45" s="10">
        <f t="shared" si="1"/>
        <v>109.0408</v>
      </c>
      <c r="X45" s="11">
        <f t="shared" si="2"/>
        <v>1149.6865439999999</v>
      </c>
      <c r="Y45" s="26">
        <v>0.4</v>
      </c>
      <c r="Z45" s="9">
        <f t="shared" si="3"/>
        <v>21.416</v>
      </c>
      <c r="AA45" s="9">
        <f t="shared" si="17"/>
        <v>16.061999999999998</v>
      </c>
      <c r="AB45" s="9">
        <f t="shared" si="4"/>
        <v>8.2713945999999989</v>
      </c>
      <c r="AC45" s="9">
        <f t="shared" si="5"/>
        <v>4.0513717999999992</v>
      </c>
      <c r="AD45" s="9">
        <f t="shared" si="6"/>
        <v>15.291023999999997</v>
      </c>
      <c r="AE45" s="11">
        <f t="shared" si="18"/>
        <v>65.091790399999994</v>
      </c>
      <c r="AF45" s="9">
        <f t="shared" si="13"/>
        <v>1214.7783343999999</v>
      </c>
      <c r="AG45" s="73">
        <f t="shared" si="14"/>
        <v>12.988005025293333</v>
      </c>
      <c r="AH45" s="56"/>
      <c r="AI45" s="94">
        <f t="shared" si="15"/>
        <v>607.39</v>
      </c>
      <c r="AJ45" s="95" t="str">
        <f t="shared" si="16"/>
        <v/>
      </c>
    </row>
    <row r="46" spans="1:36" x14ac:dyDescent="0.3">
      <c r="A46" s="22" t="s">
        <v>114</v>
      </c>
      <c r="B46" s="23" t="s">
        <v>95</v>
      </c>
      <c r="C46" s="15" t="s">
        <v>9</v>
      </c>
      <c r="D46" t="s">
        <v>7</v>
      </c>
      <c r="E46" t="s">
        <v>8</v>
      </c>
      <c r="F46" t="s">
        <v>17</v>
      </c>
      <c r="G46" s="38">
        <v>1403</v>
      </c>
      <c r="H46" s="51">
        <v>1506.35</v>
      </c>
      <c r="J46" t="str">
        <f t="shared" si="19"/>
        <v>LF-LED-150W-TD-BK-MW</v>
      </c>
      <c r="K46" t="str">
        <f t="shared" si="19"/>
        <v xml:space="preserve">MW-LIGHT LED 150W LARGE TEARDROP BLACK TYPE III 4000K  </v>
      </c>
      <c r="L46">
        <v>12500</v>
      </c>
      <c r="M46">
        <v>150</v>
      </c>
      <c r="N46" s="41">
        <f t="shared" si="8"/>
        <v>52</v>
      </c>
      <c r="O46" s="12">
        <f t="shared" si="9"/>
        <v>19.374973463943331</v>
      </c>
      <c r="P46">
        <v>4.24</v>
      </c>
      <c r="R46">
        <f t="shared" si="10"/>
        <v>1506.35</v>
      </c>
      <c r="S46" s="9">
        <f t="shared" si="11"/>
        <v>1506.35</v>
      </c>
      <c r="T46" s="9">
        <v>53.54</v>
      </c>
      <c r="U46" s="25">
        <v>0.3</v>
      </c>
      <c r="V46" s="10">
        <f t="shared" si="0"/>
        <v>75.016230000000007</v>
      </c>
      <c r="W46" s="10">
        <f t="shared" si="1"/>
        <v>165.6985</v>
      </c>
      <c r="X46" s="11">
        <f t="shared" si="2"/>
        <v>1747.0647299999998</v>
      </c>
      <c r="Y46" s="26">
        <v>0.4</v>
      </c>
      <c r="Z46" s="9">
        <f t="shared" si="3"/>
        <v>21.416</v>
      </c>
      <c r="AA46" s="9">
        <f t="shared" si="17"/>
        <v>16.061999999999998</v>
      </c>
      <c r="AB46" s="9">
        <f t="shared" si="4"/>
        <v>8.2713945999999989</v>
      </c>
      <c r="AC46" s="9">
        <f t="shared" si="5"/>
        <v>4.0513717999999992</v>
      </c>
      <c r="AD46" s="9">
        <f t="shared" si="6"/>
        <v>15.291023999999997</v>
      </c>
      <c r="AE46" s="11">
        <f t="shared" si="18"/>
        <v>65.091790399999994</v>
      </c>
      <c r="AF46" s="9">
        <f t="shared" si="13"/>
        <v>1812.1565203999999</v>
      </c>
      <c r="AG46" s="73">
        <f t="shared" si="14"/>
        <v>19.374973463943331</v>
      </c>
      <c r="AH46" s="56"/>
      <c r="AI46" s="94">
        <f t="shared" si="15"/>
        <v>906.08</v>
      </c>
      <c r="AJ46" s="95" t="str">
        <f t="shared" si="16"/>
        <v/>
      </c>
    </row>
    <row r="47" spans="1:36" x14ac:dyDescent="0.3">
      <c r="A47" s="22" t="s">
        <v>115</v>
      </c>
      <c r="B47" s="23" t="s">
        <v>96</v>
      </c>
      <c r="C47" s="15" t="s">
        <v>9</v>
      </c>
      <c r="D47" t="s">
        <v>7</v>
      </c>
      <c r="E47" t="s">
        <v>8</v>
      </c>
      <c r="F47" t="s">
        <v>17</v>
      </c>
      <c r="G47" s="38">
        <v>1128</v>
      </c>
      <c r="H47" s="51">
        <v>1211.3499999999999</v>
      </c>
      <c r="J47" t="str">
        <f t="shared" si="19"/>
        <v>LF-LED-50W-TDP-BK-MW</v>
      </c>
      <c r="K47" t="str">
        <f t="shared" si="19"/>
        <v xml:space="preserve">MW-LIGHT LED 50W TEARDROP PEDESTRIAN BLACK TYPE III 4000K  </v>
      </c>
      <c r="L47">
        <v>4500</v>
      </c>
      <c r="M47">
        <v>50</v>
      </c>
      <c r="N47" s="41">
        <f t="shared" si="8"/>
        <v>17.333333333333336</v>
      </c>
      <c r="O47" s="12">
        <f t="shared" si="9"/>
        <v>15.71691593894333</v>
      </c>
      <c r="P47">
        <v>4.24</v>
      </c>
      <c r="R47">
        <f t="shared" si="10"/>
        <v>1211.3499999999999</v>
      </c>
      <c r="S47" s="9">
        <f t="shared" si="11"/>
        <v>1211.3499999999999</v>
      </c>
      <c r="T47" s="9">
        <v>53.54</v>
      </c>
      <c r="U47" s="25">
        <v>0.3</v>
      </c>
      <c r="V47" s="10">
        <f t="shared" si="0"/>
        <v>60.325229999999998</v>
      </c>
      <c r="W47" s="10">
        <f t="shared" si="1"/>
        <v>133.24849999999998</v>
      </c>
      <c r="X47" s="11">
        <f t="shared" si="2"/>
        <v>1404.9237299999998</v>
      </c>
      <c r="Y47" s="26">
        <v>0.4</v>
      </c>
      <c r="Z47" s="9">
        <f t="shared" si="3"/>
        <v>21.416</v>
      </c>
      <c r="AA47" s="9">
        <f t="shared" si="17"/>
        <v>16.061999999999998</v>
      </c>
      <c r="AB47" s="9">
        <f t="shared" si="4"/>
        <v>8.2713945999999989</v>
      </c>
      <c r="AC47" s="9">
        <f t="shared" si="5"/>
        <v>4.0513717999999992</v>
      </c>
      <c r="AD47" s="9">
        <f t="shared" si="6"/>
        <v>15.291023999999997</v>
      </c>
      <c r="AE47" s="11">
        <f t="shared" si="18"/>
        <v>65.091790399999994</v>
      </c>
      <c r="AF47" s="9">
        <f t="shared" si="13"/>
        <v>1470.0155203999998</v>
      </c>
      <c r="AG47" s="73">
        <f t="shared" si="14"/>
        <v>15.71691593894333</v>
      </c>
      <c r="AH47" s="56"/>
      <c r="AI47" s="94">
        <f t="shared" si="15"/>
        <v>735.01</v>
      </c>
      <c r="AJ47" s="95" t="str">
        <f t="shared" si="16"/>
        <v/>
      </c>
    </row>
    <row r="48" spans="1:36" ht="15" thickBot="1" x14ac:dyDescent="0.35">
      <c r="A48" s="22" t="s">
        <v>127</v>
      </c>
      <c r="B48" s="23" t="s">
        <v>97</v>
      </c>
      <c r="C48" s="15" t="s">
        <v>9</v>
      </c>
      <c r="D48" t="s">
        <v>7</v>
      </c>
      <c r="E48" t="s">
        <v>8</v>
      </c>
      <c r="F48" t="s">
        <v>17</v>
      </c>
      <c r="G48" s="38">
        <v>1400</v>
      </c>
      <c r="H48" s="51">
        <v>1026.0899999999999</v>
      </c>
      <c r="J48" t="str">
        <f t="shared" si="19"/>
        <v>LF-LED-220W-SB-BK-MW</v>
      </c>
      <c r="K48" t="str">
        <f t="shared" si="19"/>
        <v xml:space="preserve">MW-LIGHT LED 220W SHOEBOX BLACK TYPE IV 4000K  </v>
      </c>
      <c r="L48">
        <v>18500</v>
      </c>
      <c r="M48">
        <v>220</v>
      </c>
      <c r="N48" s="41">
        <f t="shared" si="8"/>
        <v>76.266666666666666</v>
      </c>
      <c r="O48" s="12">
        <f t="shared" si="9"/>
        <v>13.419655813243331</v>
      </c>
      <c r="P48">
        <v>5.17</v>
      </c>
      <c r="R48">
        <f t="shared" si="10"/>
        <v>1026.0899999999999</v>
      </c>
      <c r="S48" s="9">
        <f t="shared" si="11"/>
        <v>1026.0899999999999</v>
      </c>
      <c r="T48" s="9">
        <v>53.54</v>
      </c>
      <c r="U48" s="25">
        <v>0.3</v>
      </c>
      <c r="V48" s="10">
        <f t="shared" si="0"/>
        <v>51.099282000000002</v>
      </c>
      <c r="W48" s="10">
        <f t="shared" si="1"/>
        <v>112.86989999999999</v>
      </c>
      <c r="X48" s="11">
        <f t="shared" si="2"/>
        <v>1190.0591819999997</v>
      </c>
      <c r="Y48" s="26">
        <v>0.4</v>
      </c>
      <c r="Z48" s="9">
        <f t="shared" si="3"/>
        <v>21.416</v>
      </c>
      <c r="AA48" s="9">
        <f t="shared" si="17"/>
        <v>16.061999999999998</v>
      </c>
      <c r="AB48" s="9">
        <f t="shared" si="4"/>
        <v>8.2713945999999989</v>
      </c>
      <c r="AC48" s="9">
        <f t="shared" si="5"/>
        <v>4.0513717999999992</v>
      </c>
      <c r="AD48" s="9">
        <f t="shared" si="6"/>
        <v>15.291023999999997</v>
      </c>
      <c r="AE48" s="11">
        <f t="shared" si="18"/>
        <v>65.091790399999994</v>
      </c>
      <c r="AF48" s="9">
        <f t="shared" si="13"/>
        <v>1255.1509723999998</v>
      </c>
      <c r="AG48" s="73">
        <f t="shared" si="14"/>
        <v>13.419655813243331</v>
      </c>
      <c r="AH48" s="56"/>
      <c r="AI48" s="94">
        <f t="shared" si="15"/>
        <v>627.58000000000004</v>
      </c>
      <c r="AJ48" s="95">
        <f t="shared" si="16"/>
        <v>6.71</v>
      </c>
    </row>
    <row r="49" spans="1:36" ht="15" thickBot="1" x14ac:dyDescent="0.35">
      <c r="A49" s="42" t="s">
        <v>179</v>
      </c>
      <c r="B49" s="42" t="s">
        <v>174</v>
      </c>
      <c r="C49" s="15" t="s">
        <v>9</v>
      </c>
      <c r="D49" t="s">
        <v>7</v>
      </c>
      <c r="E49" t="s">
        <v>8</v>
      </c>
      <c r="F49" t="s">
        <v>17</v>
      </c>
      <c r="G49" s="38">
        <v>276.79000000000002</v>
      </c>
      <c r="H49" s="51">
        <v>1234.95</v>
      </c>
      <c r="J49" s="42" t="s">
        <v>179</v>
      </c>
      <c r="K49" s="42" t="s">
        <v>174</v>
      </c>
      <c r="L49" s="43">
        <v>39000</v>
      </c>
      <c r="M49" s="44">
        <v>150</v>
      </c>
      <c r="N49" s="41">
        <f t="shared" si="8"/>
        <v>52</v>
      </c>
      <c r="O49" s="12">
        <f t="shared" si="9"/>
        <v>16.009560540943333</v>
      </c>
      <c r="P49">
        <v>4.24</v>
      </c>
      <c r="R49">
        <f t="shared" si="10"/>
        <v>1234.95</v>
      </c>
      <c r="S49" s="9">
        <f t="shared" si="11"/>
        <v>1234.95</v>
      </c>
      <c r="T49" s="9">
        <v>53.54</v>
      </c>
      <c r="U49" s="25">
        <v>0.3</v>
      </c>
      <c r="V49" s="10">
        <f t="shared" si="0"/>
        <v>61.500510000000006</v>
      </c>
      <c r="W49" s="10">
        <f t="shared" si="1"/>
        <v>135.84450000000001</v>
      </c>
      <c r="X49" s="11">
        <f t="shared" si="2"/>
        <v>1432.29501</v>
      </c>
      <c r="Y49" s="26">
        <v>0.4</v>
      </c>
      <c r="Z49" s="9">
        <f t="shared" si="3"/>
        <v>21.416</v>
      </c>
      <c r="AA49" s="9">
        <f t="shared" si="17"/>
        <v>16.061999999999998</v>
      </c>
      <c r="AB49" s="9">
        <f t="shared" si="4"/>
        <v>8.2713945999999989</v>
      </c>
      <c r="AC49" s="9">
        <f t="shared" si="5"/>
        <v>4.0513717999999992</v>
      </c>
      <c r="AD49" s="9">
        <f t="shared" si="6"/>
        <v>15.291023999999997</v>
      </c>
      <c r="AE49" s="11">
        <f t="shared" si="18"/>
        <v>65.091790399999994</v>
      </c>
      <c r="AF49" s="9">
        <f t="shared" si="13"/>
        <v>1497.3868004000001</v>
      </c>
      <c r="AG49" s="73">
        <f t="shared" si="14"/>
        <v>16.009560540943333</v>
      </c>
      <c r="AH49" s="56"/>
      <c r="AI49" s="94">
        <f t="shared" si="15"/>
        <v>748.69</v>
      </c>
      <c r="AJ49" s="95" t="str">
        <f t="shared" si="16"/>
        <v/>
      </c>
    </row>
    <row r="50" spans="1:36" ht="15" thickBot="1" x14ac:dyDescent="0.35">
      <c r="A50" s="42" t="s">
        <v>180</v>
      </c>
      <c r="B50" s="45" t="s">
        <v>175</v>
      </c>
      <c r="C50" s="15" t="s">
        <v>9</v>
      </c>
      <c r="D50" t="s">
        <v>7</v>
      </c>
      <c r="E50" t="s">
        <v>8</v>
      </c>
      <c r="F50" t="s">
        <v>17</v>
      </c>
      <c r="G50" s="38">
        <v>1234.95</v>
      </c>
      <c r="H50" s="51">
        <v>1558.27</v>
      </c>
      <c r="J50" s="42" t="s">
        <v>180</v>
      </c>
      <c r="K50" s="45" t="s">
        <v>175</v>
      </c>
      <c r="L50" s="46">
        <v>39078</v>
      </c>
      <c r="M50" s="47">
        <v>420</v>
      </c>
      <c r="N50" s="41">
        <f t="shared" si="8"/>
        <v>145.6</v>
      </c>
      <c r="O50" s="12">
        <f t="shared" si="9"/>
        <v>20.018791588343333</v>
      </c>
      <c r="P50">
        <v>5.17</v>
      </c>
      <c r="R50">
        <f t="shared" si="10"/>
        <v>1558.27</v>
      </c>
      <c r="S50" s="9">
        <f t="shared" si="11"/>
        <v>1558.27</v>
      </c>
      <c r="T50" s="9">
        <v>53.54</v>
      </c>
      <c r="U50" s="25">
        <v>0.3</v>
      </c>
      <c r="V50" s="10">
        <f t="shared" si="0"/>
        <v>77.601846000000009</v>
      </c>
      <c r="W50" s="10">
        <f t="shared" si="1"/>
        <v>171.40969999999999</v>
      </c>
      <c r="X50" s="11">
        <f t="shared" si="2"/>
        <v>1807.2815459999999</v>
      </c>
      <c r="Y50" s="26">
        <v>0.4</v>
      </c>
      <c r="Z50" s="9">
        <f t="shared" si="3"/>
        <v>21.416</v>
      </c>
      <c r="AA50" s="9">
        <f t="shared" si="17"/>
        <v>16.061999999999998</v>
      </c>
      <c r="AB50" s="9">
        <f t="shared" si="4"/>
        <v>8.2713945999999989</v>
      </c>
      <c r="AC50" s="9">
        <f t="shared" si="5"/>
        <v>4.0513717999999992</v>
      </c>
      <c r="AD50" s="9">
        <f t="shared" si="6"/>
        <v>15.291023999999997</v>
      </c>
      <c r="AE50" s="11">
        <f t="shared" si="18"/>
        <v>65.091790399999994</v>
      </c>
      <c r="AF50" s="9">
        <f t="shared" si="13"/>
        <v>1872.3733364</v>
      </c>
      <c r="AG50" s="73">
        <f t="shared" si="14"/>
        <v>20.018791588343333</v>
      </c>
      <c r="AH50" s="56"/>
      <c r="AI50" s="94">
        <f t="shared" si="15"/>
        <v>936.19</v>
      </c>
      <c r="AJ50" s="95">
        <f t="shared" si="16"/>
        <v>10.01</v>
      </c>
    </row>
    <row r="51" spans="1:36" ht="15" thickBot="1" x14ac:dyDescent="0.35">
      <c r="A51" s="42" t="s">
        <v>178</v>
      </c>
      <c r="B51" s="45" t="s">
        <v>176</v>
      </c>
      <c r="C51" s="15" t="s">
        <v>9</v>
      </c>
      <c r="D51" t="s">
        <v>7</v>
      </c>
      <c r="E51" t="s">
        <v>8</v>
      </c>
      <c r="F51" t="s">
        <v>17</v>
      </c>
      <c r="G51" s="38">
        <v>1558.27</v>
      </c>
      <c r="H51" s="51">
        <v>276.79000000000002</v>
      </c>
      <c r="J51" s="42" t="s">
        <v>178</v>
      </c>
      <c r="K51" s="45" t="s">
        <v>176</v>
      </c>
      <c r="L51" s="46">
        <v>5000</v>
      </c>
      <c r="M51" s="47">
        <v>50</v>
      </c>
      <c r="N51" s="41">
        <f t="shared" si="8"/>
        <v>17.333333333333336</v>
      </c>
      <c r="O51" s="12">
        <f t="shared" si="9"/>
        <v>4.1281896997433334</v>
      </c>
      <c r="P51">
        <v>4.24</v>
      </c>
      <c r="R51">
        <f t="shared" si="10"/>
        <v>276.79000000000002</v>
      </c>
      <c r="S51" s="9">
        <f t="shared" si="11"/>
        <v>276.79000000000002</v>
      </c>
      <c r="T51" s="9">
        <v>53.54</v>
      </c>
      <c r="U51" s="25">
        <v>0.3</v>
      </c>
      <c r="V51" s="10">
        <f t="shared" si="0"/>
        <v>13.784142000000003</v>
      </c>
      <c r="W51" s="10">
        <f t="shared" si="1"/>
        <v>30.446900000000003</v>
      </c>
      <c r="X51" s="11">
        <f t="shared" si="2"/>
        <v>321.02104200000008</v>
      </c>
      <c r="Y51" s="26">
        <v>0.4</v>
      </c>
      <c r="Z51" s="9">
        <f t="shared" si="3"/>
        <v>21.416</v>
      </c>
      <c r="AA51" s="9">
        <f t="shared" si="17"/>
        <v>16.061999999999998</v>
      </c>
      <c r="AB51" s="9">
        <f t="shared" si="4"/>
        <v>8.2713945999999989</v>
      </c>
      <c r="AC51" s="9">
        <f t="shared" si="5"/>
        <v>4.0513717999999992</v>
      </c>
      <c r="AD51" s="9">
        <f t="shared" si="6"/>
        <v>15.291023999999997</v>
      </c>
      <c r="AE51" s="11">
        <f t="shared" si="18"/>
        <v>65.091790399999994</v>
      </c>
      <c r="AF51" s="9">
        <f t="shared" si="13"/>
        <v>386.11283240000006</v>
      </c>
      <c r="AG51" s="73">
        <f t="shared" si="14"/>
        <v>4.1281896997433334</v>
      </c>
      <c r="AH51" s="56"/>
      <c r="AI51" s="94">
        <f t="shared" si="15"/>
        <v>193.06</v>
      </c>
      <c r="AJ51" s="95" t="str">
        <f t="shared" si="16"/>
        <v/>
      </c>
    </row>
    <row r="52" spans="1:36" ht="15" thickBot="1" x14ac:dyDescent="0.35">
      <c r="A52" s="42" t="s">
        <v>181</v>
      </c>
      <c r="B52" s="45" t="s">
        <v>177</v>
      </c>
      <c r="C52" s="15" t="s">
        <v>9</v>
      </c>
      <c r="D52" t="s">
        <v>7</v>
      </c>
      <c r="E52" t="s">
        <v>8</v>
      </c>
      <c r="F52" t="s">
        <v>17</v>
      </c>
      <c r="G52" s="38">
        <v>290.95</v>
      </c>
      <c r="H52" s="51">
        <v>290.95</v>
      </c>
      <c r="J52" s="42" t="s">
        <v>181</v>
      </c>
      <c r="K52" s="45" t="s">
        <v>177</v>
      </c>
      <c r="L52" s="46">
        <v>5000</v>
      </c>
      <c r="M52" s="47">
        <v>50</v>
      </c>
      <c r="N52" s="41">
        <f t="shared" si="8"/>
        <v>17.333333333333336</v>
      </c>
      <c r="O52" s="12">
        <f t="shared" si="9"/>
        <v>4.3037764609433333</v>
      </c>
      <c r="P52">
        <v>4.24</v>
      </c>
      <c r="R52">
        <f t="shared" si="10"/>
        <v>290.95</v>
      </c>
      <c r="S52" s="9">
        <f t="shared" si="11"/>
        <v>290.95</v>
      </c>
      <c r="T52" s="9">
        <v>53.54</v>
      </c>
      <c r="U52" s="25">
        <v>0.3</v>
      </c>
      <c r="V52" s="10">
        <f t="shared" si="0"/>
        <v>14.489310000000001</v>
      </c>
      <c r="W52" s="10">
        <f t="shared" si="1"/>
        <v>32.0045</v>
      </c>
      <c r="X52" s="11">
        <f t="shared" si="2"/>
        <v>337.44380999999998</v>
      </c>
      <c r="Y52" s="26">
        <v>0.4</v>
      </c>
      <c r="Z52" s="9">
        <f t="shared" si="3"/>
        <v>21.416</v>
      </c>
      <c r="AA52" s="9">
        <f t="shared" si="17"/>
        <v>16.061999999999998</v>
      </c>
      <c r="AB52" s="9">
        <f t="shared" si="4"/>
        <v>8.2713945999999989</v>
      </c>
      <c r="AC52" s="9">
        <f t="shared" si="5"/>
        <v>4.0513717999999992</v>
      </c>
      <c r="AD52" s="9">
        <f t="shared" si="6"/>
        <v>15.291023999999997</v>
      </c>
      <c r="AE52" s="11">
        <f t="shared" si="18"/>
        <v>65.091790399999994</v>
      </c>
      <c r="AF52" s="9">
        <f t="shared" si="13"/>
        <v>402.53560039999996</v>
      </c>
      <c r="AG52" s="73">
        <f t="shared" si="14"/>
        <v>4.3037764609433333</v>
      </c>
      <c r="AH52" s="56"/>
      <c r="AI52" s="94">
        <f t="shared" si="15"/>
        <v>201.27</v>
      </c>
      <c r="AJ52" s="95" t="str">
        <f t="shared" si="16"/>
        <v/>
      </c>
    </row>
    <row r="53" spans="1:36" s="40" customFormat="1" x14ac:dyDescent="0.3">
      <c r="A53" s="40" t="s">
        <v>71</v>
      </c>
      <c r="B53" s="40" t="s">
        <v>71</v>
      </c>
      <c r="C53" s="40" t="s">
        <v>71</v>
      </c>
      <c r="D53" s="40" t="s">
        <v>71</v>
      </c>
      <c r="E53" s="40" t="s">
        <v>71</v>
      </c>
      <c r="F53" s="40" t="s">
        <v>71</v>
      </c>
      <c r="H53" s="40" t="s">
        <v>71</v>
      </c>
      <c r="J53" s="40" t="str">
        <f>$A$53</f>
        <v>POLES</v>
      </c>
      <c r="K53" s="40" t="str">
        <f t="shared" ref="K53:AJ53" si="20">$A$53</f>
        <v>POLES</v>
      </c>
      <c r="L53" s="40" t="str">
        <f t="shared" si="20"/>
        <v>POLES</v>
      </c>
      <c r="M53" s="40" t="str">
        <f t="shared" si="20"/>
        <v>POLES</v>
      </c>
      <c r="N53" s="40" t="str">
        <f t="shared" si="20"/>
        <v>POLES</v>
      </c>
      <c r="O53" s="40" t="str">
        <f t="shared" si="20"/>
        <v>POLES</v>
      </c>
      <c r="P53" s="40" t="str">
        <f t="shared" si="20"/>
        <v>POLES</v>
      </c>
      <c r="Q53" s="40" t="str">
        <f t="shared" si="20"/>
        <v>POLES</v>
      </c>
      <c r="R53" s="40" t="str">
        <f t="shared" si="20"/>
        <v>POLES</v>
      </c>
      <c r="S53" s="79" t="str">
        <f t="shared" si="20"/>
        <v>POLES</v>
      </c>
      <c r="T53" s="79" t="str">
        <f t="shared" si="20"/>
        <v>POLES</v>
      </c>
      <c r="U53" s="79" t="str">
        <f t="shared" si="20"/>
        <v>POLES</v>
      </c>
      <c r="V53" s="79" t="str">
        <f t="shared" si="20"/>
        <v>POLES</v>
      </c>
      <c r="W53" s="79" t="str">
        <f t="shared" si="20"/>
        <v>POLES</v>
      </c>
      <c r="X53" s="79" t="str">
        <f t="shared" si="20"/>
        <v>POLES</v>
      </c>
      <c r="Y53" s="79" t="str">
        <f t="shared" si="20"/>
        <v>POLES</v>
      </c>
      <c r="Z53" s="79" t="str">
        <f t="shared" si="20"/>
        <v>POLES</v>
      </c>
      <c r="AA53" s="79" t="str">
        <f t="shared" si="20"/>
        <v>POLES</v>
      </c>
      <c r="AB53" s="79" t="str">
        <f t="shared" si="20"/>
        <v>POLES</v>
      </c>
      <c r="AC53" s="79" t="str">
        <f t="shared" si="20"/>
        <v>POLES</v>
      </c>
      <c r="AD53" s="79" t="str">
        <f t="shared" si="20"/>
        <v>POLES</v>
      </c>
      <c r="AE53" s="79" t="str">
        <f t="shared" si="20"/>
        <v>POLES</v>
      </c>
      <c r="AF53" s="79" t="str">
        <f t="shared" si="20"/>
        <v>POLES</v>
      </c>
      <c r="AG53" s="79" t="str">
        <f t="shared" si="20"/>
        <v>POLES</v>
      </c>
      <c r="AI53" s="79" t="str">
        <f t="shared" si="20"/>
        <v>POLES</v>
      </c>
      <c r="AJ53" s="79" t="str">
        <f t="shared" si="20"/>
        <v>POLES</v>
      </c>
    </row>
    <row r="54" spans="1:36" x14ac:dyDescent="0.3">
      <c r="A54" s="52" t="s">
        <v>151</v>
      </c>
      <c r="B54" s="14" t="s">
        <v>74</v>
      </c>
      <c r="C54" s="15" t="s">
        <v>44</v>
      </c>
      <c r="D54" t="s">
        <v>7</v>
      </c>
      <c r="E54" t="s">
        <v>22</v>
      </c>
      <c r="F54" t="s">
        <v>15</v>
      </c>
      <c r="G54" s="16">
        <v>951</v>
      </c>
      <c r="H54" s="37">
        <v>942.95</v>
      </c>
      <c r="J54" t="str">
        <f t="shared" ref="J54:K86" si="21">A54</f>
        <v>LP-12-C-PT-AL-AB-TT-BK-MW</v>
      </c>
      <c r="K54" t="str">
        <f t="shared" si="21"/>
        <v>12' C-Post Top- Anchor Base-Black</v>
      </c>
      <c r="L54" s="32"/>
      <c r="M54" s="32"/>
      <c r="N54" s="32"/>
      <c r="O54" s="12">
        <f t="shared" si="9"/>
        <v>9.6850114666766682</v>
      </c>
      <c r="P54" s="32"/>
      <c r="R54">
        <f t="shared" ref="R54:R100" si="22">H54</f>
        <v>942.95</v>
      </c>
      <c r="S54" s="9">
        <f t="shared" si="11"/>
        <v>942.95</v>
      </c>
      <c r="T54" s="9">
        <v>53.54</v>
      </c>
      <c r="U54" s="25">
        <v>0.3</v>
      </c>
      <c r="V54" s="10">
        <f t="shared" ref="V54:V100" si="23">+S54*$V$4</f>
        <v>46.958910000000003</v>
      </c>
      <c r="W54" s="10">
        <f t="shared" ref="W54:W100" si="24">+R54*$W$4</f>
        <v>103.72450000000001</v>
      </c>
      <c r="X54" s="11">
        <f t="shared" si="2"/>
        <v>1093.6334100000001</v>
      </c>
      <c r="Y54" s="26">
        <v>0.4</v>
      </c>
      <c r="Z54" s="9">
        <f t="shared" ref="Z54:Z100" si="25">Y54*T54</f>
        <v>21.416</v>
      </c>
      <c r="AA54" s="9">
        <f t="shared" si="17"/>
        <v>16.061999999999998</v>
      </c>
      <c r="AB54" s="9">
        <f t="shared" ref="AB54:AB100" si="26">+(Z54+AA54)*$AB$4</f>
        <v>8.2713945999999989</v>
      </c>
      <c r="AC54" s="9">
        <f t="shared" ref="AC54:AC100" si="27">+(Z54+AA54)*$AC$4</f>
        <v>4.0513717999999992</v>
      </c>
      <c r="AD54" s="9">
        <f t="shared" ref="AD54:AD100" si="28">+(Z54+AA54)*$AD$4</f>
        <v>15.291023999999997</v>
      </c>
      <c r="AE54" s="11">
        <f t="shared" ref="AE54:AE100" si="29">SUM(Z54:AD54)</f>
        <v>65.091790399999994</v>
      </c>
      <c r="AF54" s="9">
        <f t="shared" ref="AF54:AF100" si="30">+X54+AE54</f>
        <v>1158.7252004000002</v>
      </c>
      <c r="AG54" s="73">
        <f>AF54*$AG$5/12</f>
        <v>9.6850114666766682</v>
      </c>
      <c r="AH54" s="56"/>
      <c r="AI54" s="94">
        <f t="shared" ref="AI54:AI96" si="31">ROUND(AF54/2,2)</f>
        <v>579.36</v>
      </c>
      <c r="AJ54" s="96">
        <f>AI54*$AG$5/12</f>
        <v>4.8424839999999998</v>
      </c>
    </row>
    <row r="55" spans="1:36" x14ac:dyDescent="0.3">
      <c r="A55" s="52" t="s">
        <v>153</v>
      </c>
      <c r="B55" s="14" t="s">
        <v>75</v>
      </c>
      <c r="C55" s="15" t="s">
        <v>44</v>
      </c>
      <c r="D55" t="s">
        <v>7</v>
      </c>
      <c r="E55" t="s">
        <v>22</v>
      </c>
      <c r="F55" t="s">
        <v>15</v>
      </c>
      <c r="G55" s="16">
        <v>2500</v>
      </c>
      <c r="H55" s="37">
        <v>2572.1799999999998</v>
      </c>
      <c r="J55" t="str">
        <f t="shared" si="21"/>
        <v>LP-25-C-DV-AL-AB-TT-BK-MW</v>
      </c>
      <c r="K55" t="str">
        <f t="shared" si="21"/>
        <v>25' C-Davit Bracket- Anchor Base-Black</v>
      </c>
      <c r="L55" s="32"/>
      <c r="M55" s="32"/>
      <c r="N55" s="32"/>
      <c r="O55" s="12">
        <f t="shared" si="9"/>
        <v>25.478758940526664</v>
      </c>
      <c r="P55" s="32"/>
      <c r="R55">
        <f t="shared" si="22"/>
        <v>2572.1799999999998</v>
      </c>
      <c r="S55" s="9">
        <f t="shared" si="11"/>
        <v>2572.1799999999998</v>
      </c>
      <c r="T55" s="9">
        <v>53.54</v>
      </c>
      <c r="U55" s="25">
        <v>0.3</v>
      </c>
      <c r="V55" s="10">
        <f t="shared" si="23"/>
        <v>128.09456399999999</v>
      </c>
      <c r="W55" s="10">
        <f t="shared" si="24"/>
        <v>282.93979999999999</v>
      </c>
      <c r="X55" s="11">
        <f t="shared" si="2"/>
        <v>2983.2143639999999</v>
      </c>
      <c r="Y55" s="26">
        <v>0.4</v>
      </c>
      <c r="Z55" s="9">
        <f t="shared" si="25"/>
        <v>21.416</v>
      </c>
      <c r="AA55" s="9">
        <f t="shared" si="17"/>
        <v>16.061999999999998</v>
      </c>
      <c r="AB55" s="9">
        <f t="shared" si="26"/>
        <v>8.2713945999999989</v>
      </c>
      <c r="AC55" s="9">
        <f t="shared" si="27"/>
        <v>4.0513717999999992</v>
      </c>
      <c r="AD55" s="9">
        <f t="shared" si="28"/>
        <v>15.291023999999997</v>
      </c>
      <c r="AE55" s="11">
        <f t="shared" si="29"/>
        <v>65.091790399999994</v>
      </c>
      <c r="AF55" s="9">
        <f t="shared" si="30"/>
        <v>3048.3061543999997</v>
      </c>
      <c r="AG55" s="73">
        <f t="shared" ref="AG55:AG100" si="32">AF55*$AG$5/12</f>
        <v>25.478758940526664</v>
      </c>
      <c r="AH55" s="56"/>
      <c r="AI55" s="94">
        <f t="shared" si="31"/>
        <v>1524.15</v>
      </c>
      <c r="AJ55" s="96">
        <f t="shared" ref="AJ55:AJ96" si="33">AI55*$AG$5/12</f>
        <v>12.739353750000001</v>
      </c>
    </row>
    <row r="56" spans="1:36" x14ac:dyDescent="0.3">
      <c r="A56" s="52" t="s">
        <v>154</v>
      </c>
      <c r="B56" s="14" t="s">
        <v>76</v>
      </c>
      <c r="C56" s="15" t="s">
        <v>44</v>
      </c>
      <c r="D56" t="s">
        <v>7</v>
      </c>
      <c r="E56" t="s">
        <v>22</v>
      </c>
      <c r="F56" t="s">
        <v>15</v>
      </c>
      <c r="G56" s="16">
        <v>2526</v>
      </c>
      <c r="H56" s="37">
        <v>2600.67</v>
      </c>
      <c r="J56" t="str">
        <f t="shared" si="21"/>
        <v>LP-25-C-BH-AL-AB-TT-BK-MW</v>
      </c>
      <c r="K56" t="str">
        <f t="shared" si="21"/>
        <v>25' C-Boston Harbor Bracket- Anchor Base-Black</v>
      </c>
      <c r="L56" s="32"/>
      <c r="M56" s="32"/>
      <c r="N56" s="32"/>
      <c r="O56" s="12">
        <f t="shared" si="9"/>
        <v>25.754940858076665</v>
      </c>
      <c r="P56" s="32"/>
      <c r="R56">
        <f t="shared" si="22"/>
        <v>2600.67</v>
      </c>
      <c r="S56" s="9">
        <f t="shared" si="11"/>
        <v>2600.67</v>
      </c>
      <c r="T56" s="9">
        <v>53.54</v>
      </c>
      <c r="U56" s="25">
        <v>0.3</v>
      </c>
      <c r="V56" s="10">
        <f t="shared" si="23"/>
        <v>129.51336600000002</v>
      </c>
      <c r="W56" s="10">
        <f t="shared" si="24"/>
        <v>286.07370000000003</v>
      </c>
      <c r="X56" s="11">
        <f t="shared" si="2"/>
        <v>3016.2570660000001</v>
      </c>
      <c r="Y56" s="26">
        <v>0.4</v>
      </c>
      <c r="Z56" s="9">
        <f t="shared" si="25"/>
        <v>21.416</v>
      </c>
      <c r="AA56" s="9">
        <f t="shared" si="17"/>
        <v>16.061999999999998</v>
      </c>
      <c r="AB56" s="9">
        <f t="shared" si="26"/>
        <v>8.2713945999999989</v>
      </c>
      <c r="AC56" s="9">
        <f t="shared" si="27"/>
        <v>4.0513717999999992</v>
      </c>
      <c r="AD56" s="9">
        <f t="shared" si="28"/>
        <v>15.291023999999997</v>
      </c>
      <c r="AE56" s="11">
        <f t="shared" si="29"/>
        <v>65.091790399999994</v>
      </c>
      <c r="AF56" s="9">
        <f t="shared" si="30"/>
        <v>3081.3488563999999</v>
      </c>
      <c r="AG56" s="73">
        <f t="shared" si="32"/>
        <v>25.754940858076665</v>
      </c>
      <c r="AH56" s="56"/>
      <c r="AI56" s="94">
        <f t="shared" si="31"/>
        <v>1540.67</v>
      </c>
      <c r="AJ56" s="96">
        <f t="shared" si="33"/>
        <v>12.877433416666667</v>
      </c>
    </row>
    <row r="57" spans="1:36" x14ac:dyDescent="0.3">
      <c r="A57" s="52" t="s">
        <v>155</v>
      </c>
      <c r="B57" s="14" t="s">
        <v>77</v>
      </c>
      <c r="C57" s="15" t="s">
        <v>44</v>
      </c>
      <c r="D57" t="s">
        <v>7</v>
      </c>
      <c r="E57" t="s">
        <v>22</v>
      </c>
      <c r="F57" t="s">
        <v>15</v>
      </c>
      <c r="G57" s="16">
        <v>965</v>
      </c>
      <c r="H57" s="37">
        <v>942.56</v>
      </c>
      <c r="J57" t="str">
        <f t="shared" si="21"/>
        <v>LP-12-E-AL-AB-TT-BK-MW</v>
      </c>
      <c r="K57" t="str">
        <f t="shared" si="21"/>
        <v>12' E-AL - Anchor Base-Black</v>
      </c>
      <c r="L57" s="32"/>
      <c r="M57" s="32"/>
      <c r="N57" s="32"/>
      <c r="O57" s="12">
        <f t="shared" si="9"/>
        <v>9.6812308086266654</v>
      </c>
      <c r="P57" s="32"/>
      <c r="R57">
        <f t="shared" si="22"/>
        <v>942.56</v>
      </c>
      <c r="S57" s="9">
        <f t="shared" si="11"/>
        <v>942.56</v>
      </c>
      <c r="T57" s="9">
        <v>53.54</v>
      </c>
      <c r="U57" s="25">
        <v>0.3</v>
      </c>
      <c r="V57" s="10">
        <f t="shared" si="23"/>
        <v>46.939488000000004</v>
      </c>
      <c r="W57" s="10">
        <f t="shared" si="24"/>
        <v>103.68159999999999</v>
      </c>
      <c r="X57" s="11">
        <f t="shared" si="2"/>
        <v>1093.1810879999998</v>
      </c>
      <c r="Y57" s="26">
        <v>0.4</v>
      </c>
      <c r="Z57" s="9">
        <f t="shared" si="25"/>
        <v>21.416</v>
      </c>
      <c r="AA57" s="9">
        <f t="shared" si="17"/>
        <v>16.061999999999998</v>
      </c>
      <c r="AB57" s="9">
        <f t="shared" si="26"/>
        <v>8.2713945999999989</v>
      </c>
      <c r="AC57" s="9">
        <f t="shared" si="27"/>
        <v>4.0513717999999992</v>
      </c>
      <c r="AD57" s="9">
        <f t="shared" si="28"/>
        <v>15.291023999999997</v>
      </c>
      <c r="AE57" s="11">
        <f t="shared" si="29"/>
        <v>65.091790399999994</v>
      </c>
      <c r="AF57" s="9">
        <f t="shared" si="30"/>
        <v>1158.2728783999999</v>
      </c>
      <c r="AG57" s="73">
        <f t="shared" si="32"/>
        <v>9.6812308086266654</v>
      </c>
      <c r="AH57" s="56"/>
      <c r="AI57" s="94">
        <f t="shared" si="31"/>
        <v>579.14</v>
      </c>
      <c r="AJ57" s="96">
        <f t="shared" si="33"/>
        <v>4.8406451666666666</v>
      </c>
    </row>
    <row r="58" spans="1:36" x14ac:dyDescent="0.3">
      <c r="A58" s="52" t="s">
        <v>108</v>
      </c>
      <c r="B58" s="14" t="s">
        <v>45</v>
      </c>
      <c r="C58" s="15" t="s">
        <v>44</v>
      </c>
      <c r="D58" t="s">
        <v>22</v>
      </c>
      <c r="E58" t="s">
        <v>22</v>
      </c>
      <c r="F58" t="s">
        <v>15</v>
      </c>
      <c r="G58" s="16">
        <v>1626</v>
      </c>
      <c r="H58" s="37">
        <v>1635.53</v>
      </c>
      <c r="J58" t="str">
        <f t="shared" si="21"/>
        <v xml:space="preserve">15310-40FTALEMB-OLE </v>
      </c>
      <c r="K58" t="str">
        <f t="shared" si="21"/>
        <v>35' AL-Side Mounted-Direct Buried Pole</v>
      </c>
      <c r="L58" s="32"/>
      <c r="M58" s="32"/>
      <c r="N58" s="32"/>
      <c r="O58" s="12">
        <f t="shared" si="9"/>
        <v>16.398878523776666</v>
      </c>
      <c r="P58" s="32"/>
      <c r="R58">
        <f t="shared" si="22"/>
        <v>1635.53</v>
      </c>
      <c r="S58" s="9">
        <f t="shared" si="11"/>
        <v>1635.53</v>
      </c>
      <c r="T58" s="9">
        <v>53.54</v>
      </c>
      <c r="U58" s="25">
        <v>0.3</v>
      </c>
      <c r="V58" s="10">
        <f t="shared" si="23"/>
        <v>81.449393999999998</v>
      </c>
      <c r="W58" s="10">
        <f t="shared" si="24"/>
        <v>179.9083</v>
      </c>
      <c r="X58" s="11">
        <f t="shared" si="2"/>
        <v>1896.887694</v>
      </c>
      <c r="Y58" s="26">
        <v>0.4</v>
      </c>
      <c r="Z58" s="9">
        <f t="shared" si="25"/>
        <v>21.416</v>
      </c>
      <c r="AA58" s="9">
        <f t="shared" si="17"/>
        <v>16.061999999999998</v>
      </c>
      <c r="AB58" s="9">
        <f t="shared" si="26"/>
        <v>8.2713945999999989</v>
      </c>
      <c r="AC58" s="9">
        <f t="shared" si="27"/>
        <v>4.0513717999999992</v>
      </c>
      <c r="AD58" s="9">
        <f t="shared" si="28"/>
        <v>15.291023999999997</v>
      </c>
      <c r="AE58" s="11">
        <f t="shared" si="29"/>
        <v>65.091790399999994</v>
      </c>
      <c r="AF58" s="9">
        <f t="shared" si="30"/>
        <v>1961.9794844</v>
      </c>
      <c r="AG58" s="73">
        <f t="shared" si="32"/>
        <v>16.398878523776666</v>
      </c>
      <c r="AH58" s="56"/>
      <c r="AI58" s="94">
        <f t="shared" si="31"/>
        <v>980.99</v>
      </c>
      <c r="AJ58" s="96">
        <f t="shared" si="33"/>
        <v>8.1994414166666676</v>
      </c>
    </row>
    <row r="59" spans="1:36" x14ac:dyDescent="0.3">
      <c r="A59" s="52" t="s">
        <v>98</v>
      </c>
      <c r="B59" s="14" t="s">
        <v>46</v>
      </c>
      <c r="C59" s="15" t="s">
        <v>44</v>
      </c>
      <c r="D59" t="s">
        <v>22</v>
      </c>
      <c r="E59" t="s">
        <v>22</v>
      </c>
      <c r="F59" t="s">
        <v>17</v>
      </c>
      <c r="G59" s="16">
        <v>1201</v>
      </c>
      <c r="H59" s="37">
        <v>1246.71</v>
      </c>
      <c r="J59" t="str">
        <f t="shared" si="21"/>
        <v xml:space="preserve">15320-30FTALAB-OLE </v>
      </c>
      <c r="K59" t="str">
        <f t="shared" si="21"/>
        <v>30' AL-Side Mounted-Anchor Base</v>
      </c>
      <c r="L59" s="32"/>
      <c r="M59" s="32"/>
      <c r="N59" s="32"/>
      <c r="O59" s="12">
        <f t="shared" si="9"/>
        <v>12.62965938787667</v>
      </c>
      <c r="P59" s="32"/>
      <c r="R59">
        <f t="shared" si="22"/>
        <v>1246.71</v>
      </c>
      <c r="S59" s="9">
        <f t="shared" si="11"/>
        <v>1246.71</v>
      </c>
      <c r="T59" s="9">
        <v>53.54</v>
      </c>
      <c r="U59" s="25">
        <v>0.3</v>
      </c>
      <c r="V59" s="10">
        <f t="shared" si="23"/>
        <v>62.086158000000005</v>
      </c>
      <c r="W59" s="10">
        <f t="shared" si="24"/>
        <v>137.13810000000001</v>
      </c>
      <c r="X59" s="11">
        <f t="shared" si="2"/>
        <v>1445.9342580000002</v>
      </c>
      <c r="Y59" s="26">
        <v>0.4</v>
      </c>
      <c r="Z59" s="9">
        <f t="shared" si="25"/>
        <v>21.416</v>
      </c>
      <c r="AA59" s="9">
        <f t="shared" si="17"/>
        <v>16.061999999999998</v>
      </c>
      <c r="AB59" s="9">
        <f t="shared" si="26"/>
        <v>8.2713945999999989</v>
      </c>
      <c r="AC59" s="9">
        <f t="shared" si="27"/>
        <v>4.0513717999999992</v>
      </c>
      <c r="AD59" s="9">
        <f t="shared" si="28"/>
        <v>15.291023999999997</v>
      </c>
      <c r="AE59" s="11">
        <f t="shared" si="29"/>
        <v>65.091790399999994</v>
      </c>
      <c r="AF59" s="9">
        <f t="shared" si="30"/>
        <v>1511.0260484000003</v>
      </c>
      <c r="AG59" s="73">
        <f t="shared" si="32"/>
        <v>12.62965938787667</v>
      </c>
      <c r="AH59" s="56"/>
      <c r="AI59" s="94">
        <f t="shared" si="31"/>
        <v>755.51</v>
      </c>
      <c r="AJ59" s="96">
        <f t="shared" si="33"/>
        <v>6.314804416666667</v>
      </c>
    </row>
    <row r="60" spans="1:36" x14ac:dyDescent="0.3">
      <c r="A60" s="52" t="s">
        <v>99</v>
      </c>
      <c r="B60" s="14" t="s">
        <v>47</v>
      </c>
      <c r="C60" s="15" t="s">
        <v>44</v>
      </c>
      <c r="D60" t="s">
        <v>22</v>
      </c>
      <c r="E60" t="s">
        <v>22</v>
      </c>
      <c r="F60" t="s">
        <v>17</v>
      </c>
      <c r="G60" s="16">
        <v>1105</v>
      </c>
      <c r="H60" s="37">
        <v>1211.6400000000001</v>
      </c>
      <c r="J60" t="str">
        <f t="shared" si="21"/>
        <v xml:space="preserve">15320-35FTALAB-OLE </v>
      </c>
      <c r="K60" t="str">
        <f t="shared" si="21"/>
        <v>35' AL-Side Mounted-Anchor Base</v>
      </c>
      <c r="L60" s="32"/>
      <c r="M60" s="32"/>
      <c r="N60" s="32"/>
      <c r="O60" s="12">
        <f t="shared" si="9"/>
        <v>12.28969098322667</v>
      </c>
      <c r="P60" s="32"/>
      <c r="R60">
        <f t="shared" si="22"/>
        <v>1211.6400000000001</v>
      </c>
      <c r="S60" s="9">
        <f t="shared" si="11"/>
        <v>1211.6400000000001</v>
      </c>
      <c r="T60" s="9">
        <v>53.54</v>
      </c>
      <c r="U60" s="25">
        <v>0.3</v>
      </c>
      <c r="V60" s="10">
        <f t="shared" si="23"/>
        <v>60.339672000000007</v>
      </c>
      <c r="W60" s="10">
        <f t="shared" si="24"/>
        <v>133.28040000000001</v>
      </c>
      <c r="X60" s="11">
        <f t="shared" si="2"/>
        <v>1405.2600720000003</v>
      </c>
      <c r="Y60" s="26">
        <v>0.4</v>
      </c>
      <c r="Z60" s="9">
        <f t="shared" si="25"/>
        <v>21.416</v>
      </c>
      <c r="AA60" s="9">
        <f t="shared" si="17"/>
        <v>16.061999999999998</v>
      </c>
      <c r="AB60" s="9">
        <f t="shared" si="26"/>
        <v>8.2713945999999989</v>
      </c>
      <c r="AC60" s="9">
        <f t="shared" si="27"/>
        <v>4.0513717999999992</v>
      </c>
      <c r="AD60" s="9">
        <f t="shared" si="28"/>
        <v>15.291023999999997</v>
      </c>
      <c r="AE60" s="11">
        <f t="shared" si="29"/>
        <v>65.091790399999994</v>
      </c>
      <c r="AF60" s="9">
        <f t="shared" si="30"/>
        <v>1470.3518624000003</v>
      </c>
      <c r="AG60" s="73">
        <f t="shared" si="32"/>
        <v>12.28969098322667</v>
      </c>
      <c r="AH60" s="56"/>
      <c r="AI60" s="94">
        <f t="shared" si="31"/>
        <v>735.18</v>
      </c>
      <c r="AJ60" s="96">
        <f t="shared" si="33"/>
        <v>6.1448794999999992</v>
      </c>
    </row>
    <row r="61" spans="1:36" x14ac:dyDescent="0.3">
      <c r="A61" s="52" t="s">
        <v>100</v>
      </c>
      <c r="B61" s="14" t="s">
        <v>48</v>
      </c>
      <c r="C61" s="15" t="s">
        <v>44</v>
      </c>
      <c r="D61" t="s">
        <v>22</v>
      </c>
      <c r="E61" t="s">
        <v>22</v>
      </c>
      <c r="F61" t="s">
        <v>17</v>
      </c>
      <c r="G61" s="16">
        <v>1422</v>
      </c>
      <c r="H61" s="37">
        <v>1511.43</v>
      </c>
      <c r="J61" t="str">
        <f t="shared" si="21"/>
        <v xml:space="preserve">15320-40FTALAB-OLE </v>
      </c>
      <c r="K61" t="str">
        <f t="shared" si="21"/>
        <v>40' AL-Side Mounted-Anchor Base</v>
      </c>
      <c r="L61" s="32"/>
      <c r="M61" s="32"/>
      <c r="N61" s="32"/>
      <c r="O61" s="12">
        <f t="shared" si="9"/>
        <v>15.195853744276667</v>
      </c>
      <c r="P61" s="32"/>
      <c r="R61">
        <f t="shared" si="22"/>
        <v>1511.43</v>
      </c>
      <c r="S61" s="9">
        <f t="shared" si="11"/>
        <v>1511.43</v>
      </c>
      <c r="T61" s="9">
        <v>53.54</v>
      </c>
      <c r="U61" s="25">
        <v>0.3</v>
      </c>
      <c r="V61" s="10">
        <f t="shared" si="23"/>
        <v>75.269214000000005</v>
      </c>
      <c r="W61" s="10">
        <f t="shared" si="24"/>
        <v>166.25730000000001</v>
      </c>
      <c r="X61" s="11">
        <f t="shared" si="2"/>
        <v>1752.956514</v>
      </c>
      <c r="Y61" s="26">
        <v>0.4</v>
      </c>
      <c r="Z61" s="9">
        <f t="shared" si="25"/>
        <v>21.416</v>
      </c>
      <c r="AA61" s="9">
        <f t="shared" si="17"/>
        <v>16.061999999999998</v>
      </c>
      <c r="AB61" s="9">
        <f t="shared" si="26"/>
        <v>8.2713945999999989</v>
      </c>
      <c r="AC61" s="9">
        <f t="shared" si="27"/>
        <v>4.0513717999999992</v>
      </c>
      <c r="AD61" s="9">
        <f t="shared" si="28"/>
        <v>15.291023999999997</v>
      </c>
      <c r="AE61" s="11">
        <f t="shared" si="29"/>
        <v>65.091790399999994</v>
      </c>
      <c r="AF61" s="9">
        <f t="shared" si="30"/>
        <v>1818.0483044</v>
      </c>
      <c r="AG61" s="73">
        <f t="shared" si="32"/>
        <v>15.195853744276667</v>
      </c>
      <c r="AH61" s="56"/>
      <c r="AI61" s="94">
        <f t="shared" si="31"/>
        <v>909.02</v>
      </c>
      <c r="AJ61" s="96">
        <f t="shared" si="33"/>
        <v>7.597892166666667</v>
      </c>
    </row>
    <row r="62" spans="1:36" x14ac:dyDescent="0.3">
      <c r="A62" s="52" t="s">
        <v>49</v>
      </c>
      <c r="B62" s="14" t="s">
        <v>50</v>
      </c>
      <c r="C62" s="15" t="s">
        <v>44</v>
      </c>
      <c r="D62" t="s">
        <v>22</v>
      </c>
      <c r="E62" t="s">
        <v>22</v>
      </c>
      <c r="F62" t="s">
        <v>15</v>
      </c>
      <c r="G62" s="16">
        <v>590</v>
      </c>
      <c r="H62" s="37">
        <v>563.6</v>
      </c>
      <c r="J62" t="str">
        <f t="shared" si="21"/>
        <v>POLE-30-7</v>
      </c>
      <c r="K62" t="str">
        <f t="shared" si="21"/>
        <v>30' Class 7 Wood Pole</v>
      </c>
      <c r="L62" s="32"/>
      <c r="M62" s="32"/>
      <c r="N62" s="32"/>
      <c r="O62" s="12">
        <f t="shared" si="9"/>
        <v>6.0075944634266669</v>
      </c>
      <c r="P62" s="32"/>
      <c r="R62">
        <f t="shared" si="22"/>
        <v>563.6</v>
      </c>
      <c r="S62" s="9">
        <f t="shared" si="11"/>
        <v>563.6</v>
      </c>
      <c r="T62" s="9">
        <v>53.54</v>
      </c>
      <c r="U62" s="25">
        <v>0.3</v>
      </c>
      <c r="V62" s="10">
        <f t="shared" si="23"/>
        <v>28.067280000000004</v>
      </c>
      <c r="W62" s="10">
        <f t="shared" si="24"/>
        <v>61.996000000000002</v>
      </c>
      <c r="X62" s="11">
        <f t="shared" si="2"/>
        <v>653.66327999999999</v>
      </c>
      <c r="Y62" s="26">
        <v>0.4</v>
      </c>
      <c r="Z62" s="9">
        <f t="shared" si="25"/>
        <v>21.416</v>
      </c>
      <c r="AA62" s="9">
        <f t="shared" si="17"/>
        <v>16.061999999999998</v>
      </c>
      <c r="AB62" s="9">
        <f t="shared" si="26"/>
        <v>8.2713945999999989</v>
      </c>
      <c r="AC62" s="9">
        <f t="shared" si="27"/>
        <v>4.0513717999999992</v>
      </c>
      <c r="AD62" s="9">
        <f t="shared" si="28"/>
        <v>15.291023999999997</v>
      </c>
      <c r="AE62" s="11">
        <f t="shared" si="29"/>
        <v>65.091790399999994</v>
      </c>
      <c r="AF62" s="9">
        <f t="shared" si="30"/>
        <v>718.75507040000002</v>
      </c>
      <c r="AG62" s="73">
        <f t="shared" si="32"/>
        <v>6.0075944634266669</v>
      </c>
      <c r="AH62" s="56"/>
      <c r="AI62" s="97"/>
      <c r="AJ62" s="98"/>
    </row>
    <row r="63" spans="1:36" x14ac:dyDescent="0.3">
      <c r="A63" s="52" t="s">
        <v>51</v>
      </c>
      <c r="B63" s="14" t="s">
        <v>52</v>
      </c>
      <c r="C63" s="15" t="s">
        <v>44</v>
      </c>
      <c r="D63" t="s">
        <v>22</v>
      </c>
      <c r="E63" t="s">
        <v>22</v>
      </c>
      <c r="F63" t="s">
        <v>15</v>
      </c>
      <c r="G63" s="16">
        <v>640</v>
      </c>
      <c r="H63" s="37">
        <v>617.4</v>
      </c>
      <c r="J63" t="str">
        <f t="shared" si="21"/>
        <v>POLE-35-5</v>
      </c>
      <c r="K63" t="str">
        <f t="shared" si="21"/>
        <v>35' Class 5 Wood Pole</v>
      </c>
      <c r="L63" s="32"/>
      <c r="M63" s="32"/>
      <c r="N63" s="32"/>
      <c r="O63" s="12">
        <f t="shared" si="9"/>
        <v>6.5291313944266669</v>
      </c>
      <c r="P63" s="32"/>
      <c r="R63">
        <f t="shared" si="22"/>
        <v>617.4</v>
      </c>
      <c r="S63" s="9">
        <f t="shared" si="11"/>
        <v>617.4</v>
      </c>
      <c r="T63" s="9">
        <v>53.54</v>
      </c>
      <c r="U63" s="25">
        <v>0.3</v>
      </c>
      <c r="V63" s="10">
        <f t="shared" si="23"/>
        <v>30.74652</v>
      </c>
      <c r="W63" s="10">
        <f t="shared" si="24"/>
        <v>67.914000000000001</v>
      </c>
      <c r="X63" s="11">
        <f t="shared" si="2"/>
        <v>716.06052</v>
      </c>
      <c r="Y63" s="26">
        <v>0.4</v>
      </c>
      <c r="Z63" s="9">
        <f t="shared" si="25"/>
        <v>21.416</v>
      </c>
      <c r="AA63" s="9">
        <f t="shared" si="17"/>
        <v>16.061999999999998</v>
      </c>
      <c r="AB63" s="9">
        <f t="shared" si="26"/>
        <v>8.2713945999999989</v>
      </c>
      <c r="AC63" s="9">
        <f t="shared" si="27"/>
        <v>4.0513717999999992</v>
      </c>
      <c r="AD63" s="9">
        <f t="shared" si="28"/>
        <v>15.291023999999997</v>
      </c>
      <c r="AE63" s="11">
        <f t="shared" si="29"/>
        <v>65.091790399999994</v>
      </c>
      <c r="AF63" s="9">
        <f t="shared" si="30"/>
        <v>781.15231040000003</v>
      </c>
      <c r="AG63" s="73">
        <f t="shared" si="32"/>
        <v>6.5291313944266669</v>
      </c>
      <c r="AH63" s="56"/>
      <c r="AI63" s="97"/>
      <c r="AJ63" s="98"/>
    </row>
    <row r="64" spans="1:36" x14ac:dyDescent="0.3">
      <c r="A64" s="52" t="s">
        <v>53</v>
      </c>
      <c r="B64" s="14" t="s">
        <v>54</v>
      </c>
      <c r="C64" s="15" t="s">
        <v>44</v>
      </c>
      <c r="D64" t="s">
        <v>22</v>
      </c>
      <c r="E64" t="s">
        <v>22</v>
      </c>
      <c r="F64" t="s">
        <v>15</v>
      </c>
      <c r="G64" s="16">
        <v>995</v>
      </c>
      <c r="H64" s="37">
        <v>958.3</v>
      </c>
      <c r="J64" t="str">
        <f t="shared" si="21"/>
        <v>POLE-40-4</v>
      </c>
      <c r="K64" t="str">
        <f t="shared" si="21"/>
        <v>40' Class 4 Wood Pole</v>
      </c>
      <c r="L64" s="32"/>
      <c r="M64" s="32"/>
      <c r="N64" s="32"/>
      <c r="O64" s="12">
        <f t="shared" si="9"/>
        <v>9.8338142899266661</v>
      </c>
      <c r="P64" s="32"/>
      <c r="R64">
        <f t="shared" si="22"/>
        <v>958.3</v>
      </c>
      <c r="S64" s="9">
        <f t="shared" si="11"/>
        <v>958.3</v>
      </c>
      <c r="T64" s="9">
        <v>53.54</v>
      </c>
      <c r="U64" s="25">
        <v>0.3</v>
      </c>
      <c r="V64" s="10">
        <f t="shared" si="23"/>
        <v>47.72334</v>
      </c>
      <c r="W64" s="10">
        <f t="shared" si="24"/>
        <v>105.413</v>
      </c>
      <c r="X64" s="11">
        <f t="shared" si="2"/>
        <v>1111.43634</v>
      </c>
      <c r="Y64" s="26">
        <v>0.4</v>
      </c>
      <c r="Z64" s="9">
        <f t="shared" si="25"/>
        <v>21.416</v>
      </c>
      <c r="AA64" s="9">
        <f t="shared" si="17"/>
        <v>16.061999999999998</v>
      </c>
      <c r="AB64" s="9">
        <f t="shared" si="26"/>
        <v>8.2713945999999989</v>
      </c>
      <c r="AC64" s="9">
        <f t="shared" si="27"/>
        <v>4.0513717999999992</v>
      </c>
      <c r="AD64" s="9">
        <f t="shared" si="28"/>
        <v>15.291023999999997</v>
      </c>
      <c r="AE64" s="11">
        <f t="shared" si="29"/>
        <v>65.091790399999994</v>
      </c>
      <c r="AF64" s="9">
        <f t="shared" si="30"/>
        <v>1176.5281304</v>
      </c>
      <c r="AG64" s="73">
        <f t="shared" si="32"/>
        <v>9.8338142899266661</v>
      </c>
      <c r="AH64" s="56"/>
      <c r="AI64" s="97"/>
      <c r="AJ64" s="98"/>
    </row>
    <row r="65" spans="1:36" x14ac:dyDescent="0.3">
      <c r="A65" s="52" t="s">
        <v>55</v>
      </c>
      <c r="B65" s="14" t="s">
        <v>56</v>
      </c>
      <c r="C65" s="15" t="s">
        <v>44</v>
      </c>
      <c r="D65" t="s">
        <v>22</v>
      </c>
      <c r="E65" t="s">
        <v>22</v>
      </c>
      <c r="F65" t="s">
        <v>15</v>
      </c>
      <c r="G65" s="16">
        <v>1028</v>
      </c>
      <c r="H65" s="37">
        <v>995.21</v>
      </c>
      <c r="J65" t="str">
        <f t="shared" si="21"/>
        <v>POLE-45-4</v>
      </c>
      <c r="K65" t="str">
        <f t="shared" si="21"/>
        <v>45' Class 4 Wood Pole</v>
      </c>
      <c r="L65" s="32"/>
      <c r="M65" s="32"/>
      <c r="N65" s="32"/>
      <c r="O65" s="12">
        <f t="shared" si="9"/>
        <v>10.191619645376667</v>
      </c>
      <c r="P65" s="32"/>
      <c r="R65">
        <f t="shared" si="22"/>
        <v>995.21</v>
      </c>
      <c r="S65" s="9">
        <f t="shared" si="11"/>
        <v>995.21</v>
      </c>
      <c r="T65" s="9">
        <v>53.54</v>
      </c>
      <c r="U65" s="25">
        <v>0.3</v>
      </c>
      <c r="V65" s="10">
        <f t="shared" si="23"/>
        <v>49.561458000000009</v>
      </c>
      <c r="W65" s="10">
        <f t="shared" si="24"/>
        <v>109.4731</v>
      </c>
      <c r="X65" s="11">
        <f t="shared" si="2"/>
        <v>1154.2445579999999</v>
      </c>
      <c r="Y65" s="26">
        <v>0.4</v>
      </c>
      <c r="Z65" s="9">
        <f t="shared" si="25"/>
        <v>21.416</v>
      </c>
      <c r="AA65" s="9">
        <f t="shared" si="17"/>
        <v>16.061999999999998</v>
      </c>
      <c r="AB65" s="9">
        <f t="shared" si="26"/>
        <v>8.2713945999999989</v>
      </c>
      <c r="AC65" s="9">
        <f t="shared" si="27"/>
        <v>4.0513717999999992</v>
      </c>
      <c r="AD65" s="9">
        <f t="shared" si="28"/>
        <v>15.291023999999997</v>
      </c>
      <c r="AE65" s="11">
        <f t="shared" si="29"/>
        <v>65.091790399999994</v>
      </c>
      <c r="AF65" s="9">
        <f t="shared" si="30"/>
        <v>1219.3363483999999</v>
      </c>
      <c r="AG65" s="73">
        <f t="shared" si="32"/>
        <v>10.191619645376667</v>
      </c>
      <c r="AH65" s="56"/>
      <c r="AI65" s="97"/>
      <c r="AJ65" s="98"/>
    </row>
    <row r="66" spans="1:36" x14ac:dyDescent="0.3">
      <c r="A66" s="52" t="s">
        <v>101</v>
      </c>
      <c r="B66" s="30" t="s">
        <v>57</v>
      </c>
      <c r="C66" s="15" t="s">
        <v>44</v>
      </c>
      <c r="D66" t="s">
        <v>22</v>
      </c>
      <c r="E66" t="s">
        <v>22</v>
      </c>
      <c r="F66" t="s">
        <v>17</v>
      </c>
      <c r="G66" s="16">
        <v>821</v>
      </c>
      <c r="H66" s="37">
        <v>837.63</v>
      </c>
      <c r="J66" t="str">
        <f t="shared" si="21"/>
        <v xml:space="preserve">15210-20BRZSTL-OLE </v>
      </c>
      <c r="K66" t="str">
        <f t="shared" si="21"/>
        <v>20' Galleria Anchor Based Pole</v>
      </c>
      <c r="L66" s="32"/>
      <c r="M66" s="32"/>
      <c r="N66" s="32"/>
      <c r="O66" s="12">
        <f t="shared" si="9"/>
        <v>8.6640399132766657</v>
      </c>
      <c r="P66" s="32"/>
      <c r="R66">
        <f t="shared" si="22"/>
        <v>837.63</v>
      </c>
      <c r="S66" s="9">
        <f t="shared" si="11"/>
        <v>837.63</v>
      </c>
      <c r="T66" s="9">
        <v>53.54</v>
      </c>
      <c r="U66" s="25">
        <v>0.3</v>
      </c>
      <c r="V66" s="10">
        <f t="shared" si="23"/>
        <v>41.713974</v>
      </c>
      <c r="W66" s="10">
        <f t="shared" si="24"/>
        <v>92.139300000000006</v>
      </c>
      <c r="X66" s="11">
        <f t="shared" si="2"/>
        <v>971.48327400000005</v>
      </c>
      <c r="Y66" s="26">
        <v>0.4</v>
      </c>
      <c r="Z66" s="9">
        <f t="shared" si="25"/>
        <v>21.416</v>
      </c>
      <c r="AA66" s="9">
        <f t="shared" si="17"/>
        <v>16.061999999999998</v>
      </c>
      <c r="AB66" s="9">
        <f t="shared" si="26"/>
        <v>8.2713945999999989</v>
      </c>
      <c r="AC66" s="9">
        <f t="shared" si="27"/>
        <v>4.0513717999999992</v>
      </c>
      <c r="AD66" s="9">
        <f t="shared" si="28"/>
        <v>15.291023999999997</v>
      </c>
      <c r="AE66" s="11">
        <f t="shared" si="29"/>
        <v>65.091790399999994</v>
      </c>
      <c r="AF66" s="9">
        <f t="shared" si="30"/>
        <v>1036.5750644</v>
      </c>
      <c r="AG66" s="73">
        <f t="shared" si="32"/>
        <v>8.6640399132766657</v>
      </c>
      <c r="AH66" s="56"/>
      <c r="AI66" s="94">
        <f t="shared" si="31"/>
        <v>518.29</v>
      </c>
      <c r="AJ66" s="96">
        <f t="shared" si="33"/>
        <v>4.3320405833333329</v>
      </c>
    </row>
    <row r="67" spans="1:36" x14ac:dyDescent="0.3">
      <c r="A67" s="52" t="s">
        <v>102</v>
      </c>
      <c r="B67" s="30" t="s">
        <v>58</v>
      </c>
      <c r="C67" s="15" t="s">
        <v>44</v>
      </c>
      <c r="D67" t="s">
        <v>22</v>
      </c>
      <c r="E67" t="s">
        <v>22</v>
      </c>
      <c r="F67" t="s">
        <v>17</v>
      </c>
      <c r="G67" s="16">
        <v>978</v>
      </c>
      <c r="H67" s="37">
        <v>1000.57</v>
      </c>
      <c r="J67" t="str">
        <f t="shared" si="21"/>
        <v xml:space="preserve">15210-30BRZSTL-OLE </v>
      </c>
      <c r="K67" t="str">
        <f t="shared" si="21"/>
        <v>30' Galleria Anchor Based Pole</v>
      </c>
      <c r="L67" s="32"/>
      <c r="M67" s="32"/>
      <c r="N67" s="32"/>
      <c r="O67" s="12">
        <f t="shared" si="9"/>
        <v>10.243579458576667</v>
      </c>
      <c r="P67" s="32"/>
      <c r="R67">
        <f t="shared" si="22"/>
        <v>1000.57</v>
      </c>
      <c r="S67" s="9">
        <f t="shared" si="11"/>
        <v>1000.57</v>
      </c>
      <c r="T67" s="9">
        <v>53.54</v>
      </c>
      <c r="U67" s="25">
        <v>0.3</v>
      </c>
      <c r="V67" s="10">
        <f t="shared" si="23"/>
        <v>49.828386000000009</v>
      </c>
      <c r="W67" s="10">
        <f t="shared" si="24"/>
        <v>110.06270000000001</v>
      </c>
      <c r="X67" s="11">
        <f t="shared" si="2"/>
        <v>1160.461086</v>
      </c>
      <c r="Y67" s="26">
        <v>0.4</v>
      </c>
      <c r="Z67" s="9">
        <f t="shared" si="25"/>
        <v>21.416</v>
      </c>
      <c r="AA67" s="9">
        <f t="shared" si="17"/>
        <v>16.061999999999998</v>
      </c>
      <c r="AB67" s="9">
        <f t="shared" si="26"/>
        <v>8.2713945999999989</v>
      </c>
      <c r="AC67" s="9">
        <f t="shared" si="27"/>
        <v>4.0513717999999992</v>
      </c>
      <c r="AD67" s="9">
        <f t="shared" si="28"/>
        <v>15.291023999999997</v>
      </c>
      <c r="AE67" s="11">
        <f t="shared" si="29"/>
        <v>65.091790399999994</v>
      </c>
      <c r="AF67" s="9">
        <f t="shared" si="30"/>
        <v>1225.5528764000001</v>
      </c>
      <c r="AG67" s="73">
        <f t="shared" si="32"/>
        <v>10.243579458576667</v>
      </c>
      <c r="AH67" s="56"/>
      <c r="AI67" s="94">
        <f t="shared" si="31"/>
        <v>612.78</v>
      </c>
      <c r="AJ67" s="96">
        <f t="shared" si="33"/>
        <v>5.1218195</v>
      </c>
    </row>
    <row r="68" spans="1:36" x14ac:dyDescent="0.3">
      <c r="A68" s="52" t="s">
        <v>103</v>
      </c>
      <c r="B68" s="30" t="s">
        <v>59</v>
      </c>
      <c r="C68" s="15" t="s">
        <v>44</v>
      </c>
      <c r="D68" t="s">
        <v>22</v>
      </c>
      <c r="E68" t="s">
        <v>22</v>
      </c>
      <c r="F68" t="s">
        <v>17</v>
      </c>
      <c r="G68" s="16">
        <v>2821</v>
      </c>
      <c r="H68" s="37">
        <v>2983.69</v>
      </c>
      <c r="J68" t="str">
        <f t="shared" si="21"/>
        <v xml:space="preserve">15210-35BRZSTL-OLE </v>
      </c>
      <c r="K68" t="str">
        <f t="shared" si="21"/>
        <v>35' Galleria Anchor Based Pole</v>
      </c>
      <c r="L68" s="32"/>
      <c r="M68" s="32"/>
      <c r="N68" s="32"/>
      <c r="O68" s="12">
        <f t="shared" si="9"/>
        <v>29.467934822976662</v>
      </c>
      <c r="P68" s="32"/>
      <c r="R68">
        <f t="shared" si="22"/>
        <v>2983.69</v>
      </c>
      <c r="S68" s="9">
        <f t="shared" si="11"/>
        <v>2983.69</v>
      </c>
      <c r="T68" s="9">
        <v>53.54</v>
      </c>
      <c r="U68" s="25">
        <v>0.3</v>
      </c>
      <c r="V68" s="10">
        <f t="shared" si="23"/>
        <v>148.58776200000003</v>
      </c>
      <c r="W68" s="10">
        <f t="shared" si="24"/>
        <v>328.20589999999999</v>
      </c>
      <c r="X68" s="11">
        <f t="shared" si="2"/>
        <v>3460.4836620000001</v>
      </c>
      <c r="Y68" s="26">
        <v>0.4</v>
      </c>
      <c r="Z68" s="9">
        <f t="shared" si="25"/>
        <v>21.416</v>
      </c>
      <c r="AA68" s="9">
        <f t="shared" si="17"/>
        <v>16.061999999999998</v>
      </c>
      <c r="AB68" s="9">
        <f t="shared" si="26"/>
        <v>8.2713945999999989</v>
      </c>
      <c r="AC68" s="9">
        <f t="shared" si="27"/>
        <v>4.0513717999999992</v>
      </c>
      <c r="AD68" s="9">
        <f t="shared" si="28"/>
        <v>15.291023999999997</v>
      </c>
      <c r="AE68" s="11">
        <f t="shared" si="29"/>
        <v>65.091790399999994</v>
      </c>
      <c r="AF68" s="9">
        <f t="shared" si="30"/>
        <v>3525.5754523999999</v>
      </c>
      <c r="AG68" s="73">
        <f t="shared" si="32"/>
        <v>29.467934822976662</v>
      </c>
      <c r="AH68" s="56"/>
      <c r="AI68" s="94">
        <f t="shared" si="31"/>
        <v>1762.79</v>
      </c>
      <c r="AJ68" s="96">
        <f t="shared" si="33"/>
        <v>14.733986416666667</v>
      </c>
    </row>
    <row r="69" spans="1:36" x14ac:dyDescent="0.3">
      <c r="A69" s="52" t="s">
        <v>128</v>
      </c>
      <c r="B69" s="20" t="s">
        <v>129</v>
      </c>
      <c r="C69" s="15" t="s">
        <v>44</v>
      </c>
      <c r="D69" t="s">
        <v>7</v>
      </c>
      <c r="E69" t="s">
        <v>22</v>
      </c>
      <c r="F69" t="s">
        <v>17</v>
      </c>
      <c r="G69" s="38">
        <v>629</v>
      </c>
      <c r="H69" s="37">
        <v>549.41999999999996</v>
      </c>
      <c r="J69" t="str">
        <f t="shared" si="21"/>
        <v>LP-12-A-AL-AB-TT-BK-MW</v>
      </c>
      <c r="K69" t="str">
        <f t="shared" si="21"/>
        <v>MW-Light Pole-12’ MH- Style A-Aluminum-Anchor Base-Top Tenon-Black</v>
      </c>
      <c r="L69" s="32"/>
      <c r="M69" s="32"/>
      <c r="N69" s="32"/>
      <c r="O69" s="12">
        <f t="shared" si="9"/>
        <v>5.870133614326666</v>
      </c>
      <c r="P69" s="32"/>
      <c r="R69">
        <f t="shared" si="22"/>
        <v>549.41999999999996</v>
      </c>
      <c r="S69" s="9">
        <f t="shared" si="11"/>
        <v>549.41999999999996</v>
      </c>
      <c r="T69" s="9">
        <v>53.54</v>
      </c>
      <c r="U69" s="25">
        <v>0.3</v>
      </c>
      <c r="V69" s="10">
        <f t="shared" si="23"/>
        <v>27.361115999999999</v>
      </c>
      <c r="W69" s="10">
        <f t="shared" si="24"/>
        <v>60.436199999999992</v>
      </c>
      <c r="X69" s="11">
        <f t="shared" si="2"/>
        <v>637.21731599999998</v>
      </c>
      <c r="Y69" s="26">
        <v>0.4</v>
      </c>
      <c r="Z69" s="9">
        <f t="shared" si="25"/>
        <v>21.416</v>
      </c>
      <c r="AA69" s="9">
        <f t="shared" si="17"/>
        <v>16.061999999999998</v>
      </c>
      <c r="AB69" s="9">
        <f t="shared" si="26"/>
        <v>8.2713945999999989</v>
      </c>
      <c r="AC69" s="9">
        <f t="shared" si="27"/>
        <v>4.0513717999999992</v>
      </c>
      <c r="AD69" s="9">
        <f t="shared" si="28"/>
        <v>15.291023999999997</v>
      </c>
      <c r="AE69" s="11">
        <f t="shared" si="29"/>
        <v>65.091790399999994</v>
      </c>
      <c r="AF69" s="9">
        <f t="shared" si="30"/>
        <v>702.30910640000002</v>
      </c>
      <c r="AG69" s="73">
        <f t="shared" si="32"/>
        <v>5.870133614326666</v>
      </c>
      <c r="AH69" s="56"/>
      <c r="AI69" s="94">
        <f t="shared" si="31"/>
        <v>351.15</v>
      </c>
      <c r="AJ69" s="96">
        <f t="shared" si="33"/>
        <v>2.9350287499999994</v>
      </c>
    </row>
    <row r="70" spans="1:36" x14ac:dyDescent="0.3">
      <c r="A70" s="52" t="s">
        <v>130</v>
      </c>
      <c r="B70" s="20" t="s">
        <v>131</v>
      </c>
      <c r="C70" s="15" t="s">
        <v>44</v>
      </c>
      <c r="D70" t="s">
        <v>7</v>
      </c>
      <c r="E70" t="s">
        <v>22</v>
      </c>
      <c r="F70" t="s">
        <v>17</v>
      </c>
      <c r="G70" s="38">
        <v>469</v>
      </c>
      <c r="H70" s="37">
        <v>462.3</v>
      </c>
      <c r="J70" t="str">
        <f t="shared" si="21"/>
        <v>LP-12-A-AL-DB-TT-BK-MW</v>
      </c>
      <c r="K70" t="str">
        <f t="shared" si="21"/>
        <v>MW-Light Pole-Post Top-12’ MH- Style A-Alum-Direct Buried-Top Tenon-Black</v>
      </c>
      <c r="L70" s="32"/>
      <c r="M70" s="32"/>
      <c r="N70" s="32"/>
      <c r="O70" s="12">
        <f t="shared" si="9"/>
        <v>5.0255927699266669</v>
      </c>
      <c r="P70" s="32"/>
      <c r="R70">
        <f t="shared" si="22"/>
        <v>462.3</v>
      </c>
      <c r="S70" s="9">
        <f t="shared" si="11"/>
        <v>462.3</v>
      </c>
      <c r="T70" s="9">
        <v>53.54</v>
      </c>
      <c r="U70" s="25">
        <v>0.3</v>
      </c>
      <c r="V70" s="10">
        <f t="shared" si="23"/>
        <v>23.022540000000003</v>
      </c>
      <c r="W70" s="10">
        <f t="shared" si="24"/>
        <v>50.853000000000002</v>
      </c>
      <c r="X70" s="11">
        <f t="shared" si="2"/>
        <v>536.17553999999996</v>
      </c>
      <c r="Y70" s="26">
        <v>0.4</v>
      </c>
      <c r="Z70" s="9">
        <f t="shared" si="25"/>
        <v>21.416</v>
      </c>
      <c r="AA70" s="9">
        <f t="shared" si="17"/>
        <v>16.061999999999998</v>
      </c>
      <c r="AB70" s="9">
        <f t="shared" si="26"/>
        <v>8.2713945999999989</v>
      </c>
      <c r="AC70" s="9">
        <f t="shared" si="27"/>
        <v>4.0513717999999992</v>
      </c>
      <c r="AD70" s="9">
        <f t="shared" si="28"/>
        <v>15.291023999999997</v>
      </c>
      <c r="AE70" s="11">
        <f t="shared" si="29"/>
        <v>65.091790399999994</v>
      </c>
      <c r="AF70" s="9">
        <f t="shared" si="30"/>
        <v>601.26733039999999</v>
      </c>
      <c r="AG70" s="73">
        <f t="shared" si="32"/>
        <v>5.0255927699266669</v>
      </c>
      <c r="AH70" s="56"/>
      <c r="AI70" s="94">
        <f t="shared" si="31"/>
        <v>300.63</v>
      </c>
      <c r="AJ70" s="96">
        <f t="shared" si="33"/>
        <v>2.5127657500000002</v>
      </c>
    </row>
    <row r="71" spans="1:36" x14ac:dyDescent="0.3">
      <c r="A71" s="52" t="s">
        <v>132</v>
      </c>
      <c r="B71" s="20" t="s">
        <v>133</v>
      </c>
      <c r="C71" s="15" t="s">
        <v>44</v>
      </c>
      <c r="D71" t="s">
        <v>7</v>
      </c>
      <c r="E71" t="s">
        <v>22</v>
      </c>
      <c r="F71" t="s">
        <v>17</v>
      </c>
      <c r="G71" s="38">
        <v>629</v>
      </c>
      <c r="H71" s="37">
        <v>567.12</v>
      </c>
      <c r="J71" t="str">
        <f t="shared" si="21"/>
        <v>LP-15-A-AL-AB-TT-BK-MW</v>
      </c>
      <c r="K71" t="str">
        <f t="shared" si="21"/>
        <v>Light Pole-15’ MH-Style A-Aluminum-Anchor Base-Top Tenon-Black</v>
      </c>
      <c r="L71" s="32"/>
      <c r="M71" s="32"/>
      <c r="N71" s="32"/>
      <c r="O71" s="12">
        <f t="shared" si="9"/>
        <v>6.0417173258266672</v>
      </c>
      <c r="P71" s="32"/>
      <c r="R71">
        <f t="shared" si="22"/>
        <v>567.12</v>
      </c>
      <c r="S71" s="9">
        <f t="shared" si="11"/>
        <v>567.12</v>
      </c>
      <c r="T71" s="9">
        <v>53.54</v>
      </c>
      <c r="U71" s="25">
        <v>0.3</v>
      </c>
      <c r="V71" s="10">
        <f t="shared" si="23"/>
        <v>28.242576000000003</v>
      </c>
      <c r="W71" s="10">
        <f t="shared" si="24"/>
        <v>62.383200000000002</v>
      </c>
      <c r="X71" s="11">
        <f t="shared" ref="X71:X100" si="34">S71+V71+W71</f>
        <v>657.74577599999998</v>
      </c>
      <c r="Y71" s="26">
        <v>0.4</v>
      </c>
      <c r="Z71" s="9">
        <f t="shared" si="25"/>
        <v>21.416</v>
      </c>
      <c r="AA71" s="9">
        <f t="shared" si="17"/>
        <v>16.061999999999998</v>
      </c>
      <c r="AB71" s="9">
        <f t="shared" si="26"/>
        <v>8.2713945999999989</v>
      </c>
      <c r="AC71" s="9">
        <f t="shared" si="27"/>
        <v>4.0513717999999992</v>
      </c>
      <c r="AD71" s="9">
        <f t="shared" si="28"/>
        <v>15.291023999999997</v>
      </c>
      <c r="AE71" s="11">
        <f t="shared" si="29"/>
        <v>65.091790399999994</v>
      </c>
      <c r="AF71" s="9">
        <f t="shared" si="30"/>
        <v>722.83756640000001</v>
      </c>
      <c r="AG71" s="73">
        <f t="shared" si="32"/>
        <v>6.0417173258266672</v>
      </c>
      <c r="AH71" s="56"/>
      <c r="AI71" s="94">
        <f t="shared" si="31"/>
        <v>361.42</v>
      </c>
      <c r="AJ71" s="96">
        <f t="shared" si="33"/>
        <v>3.0208688333333336</v>
      </c>
    </row>
    <row r="72" spans="1:36" x14ac:dyDescent="0.3">
      <c r="A72" s="52" t="s">
        <v>134</v>
      </c>
      <c r="B72" s="20" t="s">
        <v>135</v>
      </c>
      <c r="C72" s="15" t="s">
        <v>44</v>
      </c>
      <c r="D72" t="s">
        <v>7</v>
      </c>
      <c r="E72" t="s">
        <v>22</v>
      </c>
      <c r="F72" t="s">
        <v>17</v>
      </c>
      <c r="G72" s="38">
        <v>491</v>
      </c>
      <c r="H72" s="37">
        <v>483.28</v>
      </c>
      <c r="J72" t="str">
        <f t="shared" si="21"/>
        <v>LP-15-A-AL-DB-TT-BK-MW</v>
      </c>
      <c r="K72" t="str">
        <f t="shared" si="21"/>
        <v>Light Pole-15’ MH-Style A-Aluminum-Direct Buried-Top Tenon-Black</v>
      </c>
      <c r="L72" s="32"/>
      <c r="M72" s="32"/>
      <c r="N72" s="32"/>
      <c r="O72" s="12">
        <f t="shared" ref="O72:O100" si="35">AG72</f>
        <v>5.2289727850266656</v>
      </c>
      <c r="P72" s="32"/>
      <c r="R72">
        <f t="shared" si="22"/>
        <v>483.28</v>
      </c>
      <c r="S72" s="9">
        <f t="shared" ref="S72:S100" si="36">R72</f>
        <v>483.28</v>
      </c>
      <c r="T72" s="9">
        <v>53.54</v>
      </c>
      <c r="U72" s="25">
        <v>0.3</v>
      </c>
      <c r="V72" s="10">
        <f t="shared" si="23"/>
        <v>24.067344000000002</v>
      </c>
      <c r="W72" s="10">
        <f t="shared" si="24"/>
        <v>53.160799999999995</v>
      </c>
      <c r="X72" s="11">
        <f t="shared" si="34"/>
        <v>560.5081439999999</v>
      </c>
      <c r="Y72" s="26">
        <v>0.4</v>
      </c>
      <c r="Z72" s="9">
        <f t="shared" si="25"/>
        <v>21.416</v>
      </c>
      <c r="AA72" s="9">
        <f t="shared" si="17"/>
        <v>16.061999999999998</v>
      </c>
      <c r="AB72" s="9">
        <f t="shared" si="26"/>
        <v>8.2713945999999989</v>
      </c>
      <c r="AC72" s="9">
        <f t="shared" si="27"/>
        <v>4.0513717999999992</v>
      </c>
      <c r="AD72" s="9">
        <f t="shared" si="28"/>
        <v>15.291023999999997</v>
      </c>
      <c r="AE72" s="11">
        <f t="shared" si="29"/>
        <v>65.091790399999994</v>
      </c>
      <c r="AF72" s="9">
        <f t="shared" si="30"/>
        <v>625.59993439999994</v>
      </c>
      <c r="AG72" s="73">
        <f t="shared" si="32"/>
        <v>5.2289727850266656</v>
      </c>
      <c r="AH72" s="56"/>
      <c r="AI72" s="94">
        <f t="shared" si="31"/>
        <v>312.8</v>
      </c>
      <c r="AJ72" s="96">
        <f t="shared" si="33"/>
        <v>2.6144866666666666</v>
      </c>
    </row>
    <row r="73" spans="1:36" x14ac:dyDescent="0.3">
      <c r="A73" s="52" t="s">
        <v>136</v>
      </c>
      <c r="B73" s="20" t="s">
        <v>137</v>
      </c>
      <c r="C73" s="15" t="s">
        <v>44</v>
      </c>
      <c r="D73" t="s">
        <v>7</v>
      </c>
      <c r="E73" t="s">
        <v>22</v>
      </c>
      <c r="F73" t="s">
        <v>17</v>
      </c>
      <c r="G73" s="38">
        <v>673</v>
      </c>
      <c r="H73" s="37">
        <v>597.54999999999995</v>
      </c>
      <c r="J73" t="str">
        <f t="shared" si="21"/>
        <v>LP-20-A-AL-AB-TT-BK-MW</v>
      </c>
      <c r="K73" t="str">
        <f t="shared" si="21"/>
        <v>Light Pole-20’ MH-Style A-Aluminum-Anchor Base-Top Tenon-Black</v>
      </c>
      <c r="L73" s="32"/>
      <c r="M73" s="32"/>
      <c r="N73" s="32"/>
      <c r="O73" s="12">
        <f t="shared" si="35"/>
        <v>6.3367055936766663</v>
      </c>
      <c r="P73" s="32"/>
      <c r="R73">
        <f t="shared" si="22"/>
        <v>597.54999999999995</v>
      </c>
      <c r="S73" s="9">
        <f t="shared" si="36"/>
        <v>597.54999999999995</v>
      </c>
      <c r="T73" s="9">
        <v>53.54</v>
      </c>
      <c r="U73" s="25">
        <v>0.3</v>
      </c>
      <c r="V73" s="10">
        <f t="shared" si="23"/>
        <v>29.757989999999999</v>
      </c>
      <c r="W73" s="10">
        <f t="shared" si="24"/>
        <v>65.730499999999992</v>
      </c>
      <c r="X73" s="11">
        <f t="shared" si="34"/>
        <v>693.03848999999991</v>
      </c>
      <c r="Y73" s="26">
        <v>0.4</v>
      </c>
      <c r="Z73" s="9">
        <f t="shared" si="25"/>
        <v>21.416</v>
      </c>
      <c r="AA73" s="9">
        <f t="shared" ref="AA73:AA100" si="37">T73*U73</f>
        <v>16.061999999999998</v>
      </c>
      <c r="AB73" s="9">
        <f t="shared" si="26"/>
        <v>8.2713945999999989</v>
      </c>
      <c r="AC73" s="9">
        <f t="shared" si="27"/>
        <v>4.0513717999999992</v>
      </c>
      <c r="AD73" s="9">
        <f t="shared" si="28"/>
        <v>15.291023999999997</v>
      </c>
      <c r="AE73" s="11">
        <f t="shared" si="29"/>
        <v>65.091790399999994</v>
      </c>
      <c r="AF73" s="9">
        <f t="shared" si="30"/>
        <v>758.13028039999995</v>
      </c>
      <c r="AG73" s="73">
        <f t="shared" si="32"/>
        <v>6.3367055936766663</v>
      </c>
      <c r="AH73" s="56"/>
      <c r="AI73" s="94">
        <f t="shared" si="31"/>
        <v>379.07</v>
      </c>
      <c r="AJ73" s="96">
        <f t="shared" si="33"/>
        <v>3.168393416666667</v>
      </c>
    </row>
    <row r="74" spans="1:36" x14ac:dyDescent="0.3">
      <c r="A74" s="52" t="s">
        <v>138</v>
      </c>
      <c r="B74" s="20" t="s">
        <v>139</v>
      </c>
      <c r="C74" s="15" t="s">
        <v>44</v>
      </c>
      <c r="D74" t="s">
        <v>7</v>
      </c>
      <c r="E74" t="s">
        <v>22</v>
      </c>
      <c r="F74" t="s">
        <v>17</v>
      </c>
      <c r="G74" s="38">
        <v>957</v>
      </c>
      <c r="H74" s="37">
        <v>945.43</v>
      </c>
      <c r="J74" t="str">
        <f t="shared" si="21"/>
        <v>LP-20-A-AL-DB-TT-BK-MW</v>
      </c>
      <c r="K74" t="str">
        <f t="shared" si="21"/>
        <v>Light Pole-20’ MH-Style A-Aluminum-Direct Buried-Top Tenon-Black</v>
      </c>
      <c r="L74" s="32"/>
      <c r="M74" s="32"/>
      <c r="N74" s="32"/>
      <c r="O74" s="12">
        <f t="shared" si="35"/>
        <v>9.7090525742766651</v>
      </c>
      <c r="P74" s="32"/>
      <c r="R74">
        <f t="shared" si="22"/>
        <v>945.43</v>
      </c>
      <c r="S74" s="9">
        <f t="shared" si="36"/>
        <v>945.43</v>
      </c>
      <c r="T74" s="9">
        <v>53.54</v>
      </c>
      <c r="U74" s="25">
        <v>0.3</v>
      </c>
      <c r="V74" s="10">
        <f t="shared" si="23"/>
        <v>47.082414</v>
      </c>
      <c r="W74" s="10">
        <f t="shared" si="24"/>
        <v>103.9973</v>
      </c>
      <c r="X74" s="11">
        <f t="shared" si="34"/>
        <v>1096.5097139999998</v>
      </c>
      <c r="Y74" s="26">
        <v>0.4</v>
      </c>
      <c r="Z74" s="9">
        <f t="shared" si="25"/>
        <v>21.416</v>
      </c>
      <c r="AA74" s="9">
        <f t="shared" si="37"/>
        <v>16.061999999999998</v>
      </c>
      <c r="AB74" s="9">
        <f t="shared" si="26"/>
        <v>8.2713945999999989</v>
      </c>
      <c r="AC74" s="9">
        <f t="shared" si="27"/>
        <v>4.0513717999999992</v>
      </c>
      <c r="AD74" s="9">
        <f t="shared" si="28"/>
        <v>15.291023999999997</v>
      </c>
      <c r="AE74" s="11">
        <f t="shared" si="29"/>
        <v>65.091790399999994</v>
      </c>
      <c r="AF74" s="9">
        <f t="shared" si="30"/>
        <v>1161.6015043999998</v>
      </c>
      <c r="AG74" s="73">
        <f t="shared" si="32"/>
        <v>9.7090525742766651</v>
      </c>
      <c r="AH74" s="56"/>
      <c r="AI74" s="94">
        <f t="shared" si="31"/>
        <v>580.79999999999995</v>
      </c>
      <c r="AJ74" s="96">
        <f t="shared" si="33"/>
        <v>4.8545199999999999</v>
      </c>
    </row>
    <row r="75" spans="1:36" x14ac:dyDescent="0.3">
      <c r="A75" s="52" t="s">
        <v>140</v>
      </c>
      <c r="B75" s="20" t="s">
        <v>141</v>
      </c>
      <c r="C75" s="15" t="s">
        <v>44</v>
      </c>
      <c r="D75" t="s">
        <v>7</v>
      </c>
      <c r="E75" t="s">
        <v>22</v>
      </c>
      <c r="F75" t="s">
        <v>17</v>
      </c>
      <c r="G75" s="38">
        <v>794</v>
      </c>
      <c r="H75" s="37">
        <v>718.16</v>
      </c>
      <c r="J75" t="str">
        <f t="shared" si="21"/>
        <v>LP-25-A-AL-AB-TT-BK-MW</v>
      </c>
      <c r="K75" t="str">
        <f t="shared" si="21"/>
        <v>Light Pole-25’ MH-Style A-Aluminum-Anchor Base-Top Tenon-Black</v>
      </c>
      <c r="L75" s="32"/>
      <c r="M75" s="32"/>
      <c r="N75" s="32"/>
      <c r="O75" s="12">
        <f t="shared" si="35"/>
        <v>7.5058983306266667</v>
      </c>
      <c r="P75" s="32"/>
      <c r="R75">
        <f t="shared" si="22"/>
        <v>718.16</v>
      </c>
      <c r="S75" s="9">
        <f t="shared" si="36"/>
        <v>718.16</v>
      </c>
      <c r="T75" s="9">
        <v>53.54</v>
      </c>
      <c r="U75" s="25">
        <v>0.3</v>
      </c>
      <c r="V75" s="10">
        <f t="shared" si="23"/>
        <v>35.764368000000005</v>
      </c>
      <c r="W75" s="10">
        <f t="shared" si="24"/>
        <v>78.997599999999991</v>
      </c>
      <c r="X75" s="11">
        <f t="shared" si="34"/>
        <v>832.92196799999999</v>
      </c>
      <c r="Y75" s="26">
        <v>0.4</v>
      </c>
      <c r="Z75" s="9">
        <f t="shared" si="25"/>
        <v>21.416</v>
      </c>
      <c r="AA75" s="9">
        <f t="shared" si="37"/>
        <v>16.061999999999998</v>
      </c>
      <c r="AB75" s="9">
        <f t="shared" si="26"/>
        <v>8.2713945999999989</v>
      </c>
      <c r="AC75" s="9">
        <f t="shared" si="27"/>
        <v>4.0513717999999992</v>
      </c>
      <c r="AD75" s="9">
        <f t="shared" si="28"/>
        <v>15.291023999999997</v>
      </c>
      <c r="AE75" s="11">
        <f t="shared" si="29"/>
        <v>65.091790399999994</v>
      </c>
      <c r="AF75" s="9">
        <f t="shared" si="30"/>
        <v>898.01375840000003</v>
      </c>
      <c r="AG75" s="73">
        <f t="shared" si="32"/>
        <v>7.5058983306266667</v>
      </c>
      <c r="AH75" s="56"/>
      <c r="AI75" s="94">
        <f t="shared" si="31"/>
        <v>449.01</v>
      </c>
      <c r="AJ75" s="96">
        <f t="shared" si="33"/>
        <v>3.75297525</v>
      </c>
    </row>
    <row r="76" spans="1:36" x14ac:dyDescent="0.3">
      <c r="A76" s="52" t="s">
        <v>142</v>
      </c>
      <c r="B76" s="20" t="s">
        <v>143</v>
      </c>
      <c r="C76" s="15" t="s">
        <v>44</v>
      </c>
      <c r="D76" t="s">
        <v>7</v>
      </c>
      <c r="E76" t="s">
        <v>22</v>
      </c>
      <c r="F76" t="s">
        <v>17</v>
      </c>
      <c r="G76" s="38">
        <v>1067</v>
      </c>
      <c r="H76" s="37">
        <v>1060.1199999999999</v>
      </c>
      <c r="J76" t="str">
        <f t="shared" si="21"/>
        <v>LP-25-A-AL-DB-TT-BK-MW</v>
      </c>
      <c r="K76" t="str">
        <f t="shared" si="21"/>
        <v>Light Pole-25’ MH-Style A-Aluminum-Direct Buried-Top Tenon-Black</v>
      </c>
      <c r="L76" s="32"/>
      <c r="M76" s="32"/>
      <c r="N76" s="32"/>
      <c r="O76" s="12">
        <f t="shared" si="35"/>
        <v>10.820856860826666</v>
      </c>
      <c r="P76" s="32"/>
      <c r="R76">
        <f t="shared" si="22"/>
        <v>1060.1199999999999</v>
      </c>
      <c r="S76" s="9">
        <f t="shared" si="36"/>
        <v>1060.1199999999999</v>
      </c>
      <c r="T76" s="9">
        <v>53.54</v>
      </c>
      <c r="U76" s="25">
        <v>0.3</v>
      </c>
      <c r="V76" s="10">
        <f t="shared" si="23"/>
        <v>52.793976000000001</v>
      </c>
      <c r="W76" s="10">
        <f t="shared" si="24"/>
        <v>116.61319999999999</v>
      </c>
      <c r="X76" s="11">
        <f t="shared" si="34"/>
        <v>1229.5271759999998</v>
      </c>
      <c r="Y76" s="26">
        <v>0.4</v>
      </c>
      <c r="Z76" s="9">
        <f t="shared" si="25"/>
        <v>21.416</v>
      </c>
      <c r="AA76" s="9">
        <f t="shared" si="37"/>
        <v>16.061999999999998</v>
      </c>
      <c r="AB76" s="9">
        <f t="shared" si="26"/>
        <v>8.2713945999999989</v>
      </c>
      <c r="AC76" s="9">
        <f t="shared" si="27"/>
        <v>4.0513717999999992</v>
      </c>
      <c r="AD76" s="9">
        <f t="shared" si="28"/>
        <v>15.291023999999997</v>
      </c>
      <c r="AE76" s="11">
        <f t="shared" si="29"/>
        <v>65.091790399999994</v>
      </c>
      <c r="AF76" s="9">
        <f t="shared" si="30"/>
        <v>1294.6189663999999</v>
      </c>
      <c r="AG76" s="73">
        <f t="shared" si="32"/>
        <v>10.820856860826666</v>
      </c>
      <c r="AH76" s="56"/>
      <c r="AI76" s="94">
        <f t="shared" si="31"/>
        <v>647.30999999999995</v>
      </c>
      <c r="AJ76" s="96">
        <f t="shared" si="33"/>
        <v>5.4104327499999991</v>
      </c>
    </row>
    <row r="77" spans="1:36" x14ac:dyDescent="0.3">
      <c r="A77" s="52" t="s">
        <v>144</v>
      </c>
      <c r="B77" s="20" t="s">
        <v>145</v>
      </c>
      <c r="C77" s="15" t="s">
        <v>44</v>
      </c>
      <c r="D77" t="s">
        <v>7</v>
      </c>
      <c r="E77" t="s">
        <v>22</v>
      </c>
      <c r="F77" t="s">
        <v>17</v>
      </c>
      <c r="G77" s="38">
        <v>929</v>
      </c>
      <c r="H77" s="37">
        <v>859.76</v>
      </c>
      <c r="J77" t="str">
        <f t="shared" si="21"/>
        <v>LP-30-A-AL-AB-TT-BK-MW</v>
      </c>
      <c r="K77" t="str">
        <f t="shared" si="21"/>
        <v>Light Pole-30’ MH-Style A-Aluminum-Anchor Base-Top Tenon-Black</v>
      </c>
      <c r="L77" s="32"/>
      <c r="M77" s="32"/>
      <c r="N77" s="32"/>
      <c r="O77" s="12">
        <f t="shared" si="35"/>
        <v>8.8785680226266681</v>
      </c>
      <c r="P77" s="32"/>
      <c r="R77">
        <f t="shared" si="22"/>
        <v>859.76</v>
      </c>
      <c r="S77" s="9">
        <f t="shared" si="36"/>
        <v>859.76</v>
      </c>
      <c r="T77" s="9">
        <v>53.54</v>
      </c>
      <c r="U77" s="25">
        <v>0.3</v>
      </c>
      <c r="V77" s="10">
        <f t="shared" si="23"/>
        <v>42.816048000000002</v>
      </c>
      <c r="W77" s="10">
        <f t="shared" si="24"/>
        <v>94.573599999999999</v>
      </c>
      <c r="X77" s="11">
        <f t="shared" si="34"/>
        <v>997.14964800000007</v>
      </c>
      <c r="Y77" s="26">
        <v>0.4</v>
      </c>
      <c r="Z77" s="9">
        <f t="shared" si="25"/>
        <v>21.416</v>
      </c>
      <c r="AA77" s="9">
        <f t="shared" si="37"/>
        <v>16.061999999999998</v>
      </c>
      <c r="AB77" s="9">
        <f t="shared" si="26"/>
        <v>8.2713945999999989</v>
      </c>
      <c r="AC77" s="9">
        <f t="shared" si="27"/>
        <v>4.0513717999999992</v>
      </c>
      <c r="AD77" s="9">
        <f t="shared" si="28"/>
        <v>15.291023999999997</v>
      </c>
      <c r="AE77" s="11">
        <f t="shared" si="29"/>
        <v>65.091790399999994</v>
      </c>
      <c r="AF77" s="9">
        <f t="shared" si="30"/>
        <v>1062.2414384000001</v>
      </c>
      <c r="AG77" s="73">
        <f t="shared" si="32"/>
        <v>8.8785680226266681</v>
      </c>
      <c r="AH77" s="56"/>
      <c r="AI77" s="94">
        <f t="shared" si="31"/>
        <v>531.12</v>
      </c>
      <c r="AJ77" s="96">
        <f t="shared" si="33"/>
        <v>4.4392779999999998</v>
      </c>
    </row>
    <row r="78" spans="1:36" x14ac:dyDescent="0.3">
      <c r="A78" s="52" t="s">
        <v>146</v>
      </c>
      <c r="B78" s="20" t="s">
        <v>147</v>
      </c>
      <c r="C78" s="15" t="s">
        <v>44</v>
      </c>
      <c r="D78" t="s">
        <v>7</v>
      </c>
      <c r="E78" t="s">
        <v>22</v>
      </c>
      <c r="F78" t="s">
        <v>17</v>
      </c>
      <c r="G78" s="38">
        <v>1188</v>
      </c>
      <c r="H78" s="37">
        <v>1186.3399999999999</v>
      </c>
      <c r="J78" t="str">
        <f t="shared" si="21"/>
        <v>LP-30-A-AL-DB-TT-BK-MW</v>
      </c>
      <c r="K78" t="str">
        <f t="shared" si="21"/>
        <v>Light Pole-30’ MH-Style A-Aluminum-Direct Buried-Top Tenon-Black</v>
      </c>
      <c r="L78" s="32"/>
      <c r="M78" s="32"/>
      <c r="N78" s="32"/>
      <c r="O78" s="12">
        <f t="shared" si="35"/>
        <v>12.044432909726666</v>
      </c>
      <c r="P78" s="32"/>
      <c r="R78">
        <f t="shared" si="22"/>
        <v>1186.3399999999999</v>
      </c>
      <c r="S78" s="9">
        <f t="shared" si="36"/>
        <v>1186.3399999999999</v>
      </c>
      <c r="T78" s="9">
        <v>53.54</v>
      </c>
      <c r="U78" s="25">
        <v>0.3</v>
      </c>
      <c r="V78" s="10">
        <f t="shared" si="23"/>
        <v>59.079732</v>
      </c>
      <c r="W78" s="10">
        <f t="shared" si="24"/>
        <v>130.4974</v>
      </c>
      <c r="X78" s="11">
        <f t="shared" si="34"/>
        <v>1375.9171319999998</v>
      </c>
      <c r="Y78" s="26">
        <v>0.4</v>
      </c>
      <c r="Z78" s="9">
        <f t="shared" si="25"/>
        <v>21.416</v>
      </c>
      <c r="AA78" s="9">
        <f t="shared" si="37"/>
        <v>16.061999999999998</v>
      </c>
      <c r="AB78" s="9">
        <f t="shared" si="26"/>
        <v>8.2713945999999989</v>
      </c>
      <c r="AC78" s="9">
        <f t="shared" si="27"/>
        <v>4.0513717999999992</v>
      </c>
      <c r="AD78" s="9">
        <f t="shared" si="28"/>
        <v>15.291023999999997</v>
      </c>
      <c r="AE78" s="11">
        <f t="shared" si="29"/>
        <v>65.091790399999994</v>
      </c>
      <c r="AF78" s="9">
        <f t="shared" si="30"/>
        <v>1441.0089223999998</v>
      </c>
      <c r="AG78" s="73">
        <f t="shared" si="32"/>
        <v>12.044432909726666</v>
      </c>
      <c r="AH78" s="56"/>
      <c r="AI78" s="94">
        <f t="shared" si="31"/>
        <v>720.5</v>
      </c>
      <c r="AJ78" s="96">
        <f t="shared" si="33"/>
        <v>6.0221791666666666</v>
      </c>
    </row>
    <row r="79" spans="1:36" x14ac:dyDescent="0.3">
      <c r="A79" s="52" t="s">
        <v>148</v>
      </c>
      <c r="B79" s="20" t="s">
        <v>164</v>
      </c>
      <c r="C79" s="15" t="s">
        <v>44</v>
      </c>
      <c r="D79" t="s">
        <v>7</v>
      </c>
      <c r="E79" t="s">
        <v>22</v>
      </c>
      <c r="F79" t="s">
        <v>17</v>
      </c>
      <c r="G79" s="38">
        <v>1065</v>
      </c>
      <c r="H79" s="37">
        <v>1001.36</v>
      </c>
      <c r="J79" t="str">
        <f t="shared" si="21"/>
        <v>LP-35-A-AL-AB-TT-BK-MW</v>
      </c>
      <c r="K79" t="str">
        <f t="shared" si="21"/>
        <v>Light Pole-35’ MH-Style A-Aluminum-Anchor Base-Top Tenon-Black</v>
      </c>
      <c r="L79" s="32"/>
      <c r="M79" s="32"/>
      <c r="N79" s="32"/>
      <c r="O79" s="12">
        <f t="shared" si="35"/>
        <v>10.251237714626667</v>
      </c>
      <c r="P79" s="32"/>
      <c r="R79">
        <f t="shared" si="22"/>
        <v>1001.36</v>
      </c>
      <c r="S79" s="9">
        <f t="shared" si="36"/>
        <v>1001.36</v>
      </c>
      <c r="T79" s="9">
        <v>53.54</v>
      </c>
      <c r="U79" s="25">
        <v>0.3</v>
      </c>
      <c r="V79" s="10">
        <f t="shared" si="23"/>
        <v>49.867728000000007</v>
      </c>
      <c r="W79" s="10">
        <f t="shared" si="24"/>
        <v>110.14960000000001</v>
      </c>
      <c r="X79" s="11">
        <f t="shared" si="34"/>
        <v>1161.377328</v>
      </c>
      <c r="Y79" s="26">
        <v>0.4</v>
      </c>
      <c r="Z79" s="9">
        <f t="shared" si="25"/>
        <v>21.416</v>
      </c>
      <c r="AA79" s="9">
        <f t="shared" si="37"/>
        <v>16.061999999999998</v>
      </c>
      <c r="AB79" s="9">
        <f t="shared" si="26"/>
        <v>8.2713945999999989</v>
      </c>
      <c r="AC79" s="9">
        <f t="shared" si="27"/>
        <v>4.0513717999999992</v>
      </c>
      <c r="AD79" s="9">
        <f t="shared" si="28"/>
        <v>15.291023999999997</v>
      </c>
      <c r="AE79" s="11">
        <f t="shared" si="29"/>
        <v>65.091790399999994</v>
      </c>
      <c r="AF79" s="9">
        <f t="shared" si="30"/>
        <v>1226.4691184000001</v>
      </c>
      <c r="AG79" s="73">
        <f t="shared" si="32"/>
        <v>10.251237714626667</v>
      </c>
      <c r="AH79" s="56"/>
      <c r="AI79" s="94">
        <f t="shared" si="31"/>
        <v>613.23</v>
      </c>
      <c r="AJ79" s="96">
        <f t="shared" si="33"/>
        <v>5.1255807500000001</v>
      </c>
    </row>
    <row r="80" spans="1:36" x14ac:dyDescent="0.3">
      <c r="A80" s="52" t="s">
        <v>149</v>
      </c>
      <c r="B80" s="20" t="s">
        <v>150</v>
      </c>
      <c r="C80" s="15" t="s">
        <v>44</v>
      </c>
      <c r="D80" t="s">
        <v>7</v>
      </c>
      <c r="E80" t="s">
        <v>22</v>
      </c>
      <c r="F80" t="s">
        <v>17</v>
      </c>
      <c r="G80" s="38">
        <v>1288</v>
      </c>
      <c r="H80" s="37">
        <v>1285.9100000000001</v>
      </c>
      <c r="J80" t="str">
        <f t="shared" si="21"/>
        <v>LP-35-A-AL-DB-TT-BK-MW</v>
      </c>
      <c r="K80" t="str">
        <f t="shared" si="21"/>
        <v>Light Pole-35’ MH-Style A-Aluminum-Direct Buried-Top Tenon-Black</v>
      </c>
      <c r="L80" s="32"/>
      <c r="M80" s="32"/>
      <c r="N80" s="32"/>
      <c r="O80" s="12">
        <f t="shared" si="35"/>
        <v>13.009663991876669</v>
      </c>
      <c r="P80" s="32"/>
      <c r="R80">
        <f t="shared" si="22"/>
        <v>1285.9100000000001</v>
      </c>
      <c r="S80" s="9">
        <f t="shared" si="36"/>
        <v>1285.9100000000001</v>
      </c>
      <c r="T80" s="9">
        <v>53.54</v>
      </c>
      <c r="U80" s="25">
        <v>0.3</v>
      </c>
      <c r="V80" s="10">
        <f t="shared" si="23"/>
        <v>64.038318000000004</v>
      </c>
      <c r="W80" s="10">
        <f t="shared" si="24"/>
        <v>141.45010000000002</v>
      </c>
      <c r="X80" s="11">
        <f t="shared" si="34"/>
        <v>1491.3984180000002</v>
      </c>
      <c r="Y80" s="26">
        <v>0.4</v>
      </c>
      <c r="Z80" s="9">
        <f t="shared" si="25"/>
        <v>21.416</v>
      </c>
      <c r="AA80" s="9">
        <f t="shared" si="37"/>
        <v>16.061999999999998</v>
      </c>
      <c r="AB80" s="9">
        <f t="shared" si="26"/>
        <v>8.2713945999999989</v>
      </c>
      <c r="AC80" s="9">
        <f t="shared" si="27"/>
        <v>4.0513717999999992</v>
      </c>
      <c r="AD80" s="9">
        <f t="shared" si="28"/>
        <v>15.291023999999997</v>
      </c>
      <c r="AE80" s="11">
        <f t="shared" si="29"/>
        <v>65.091790399999994</v>
      </c>
      <c r="AF80" s="9">
        <f t="shared" si="30"/>
        <v>1556.4902084000003</v>
      </c>
      <c r="AG80" s="73">
        <f t="shared" si="32"/>
        <v>13.009663991876669</v>
      </c>
      <c r="AH80" s="56"/>
      <c r="AI80" s="94">
        <f t="shared" si="31"/>
        <v>778.25</v>
      </c>
      <c r="AJ80" s="96">
        <f t="shared" si="33"/>
        <v>6.5048729166666668</v>
      </c>
    </row>
    <row r="81" spans="1:36" x14ac:dyDescent="0.3">
      <c r="A81" s="52" t="s">
        <v>156</v>
      </c>
      <c r="B81" s="31" t="s">
        <v>60</v>
      </c>
      <c r="C81" s="15" t="s">
        <v>44</v>
      </c>
      <c r="D81" t="s">
        <v>7</v>
      </c>
      <c r="E81" t="s">
        <v>22</v>
      </c>
      <c r="F81" t="s">
        <v>17</v>
      </c>
      <c r="G81" s="38">
        <v>808</v>
      </c>
      <c r="H81" s="37">
        <v>681.58</v>
      </c>
      <c r="J81" t="str">
        <f t="shared" si="21"/>
        <v>LP-12-B-AL-AB-TT-GN-MW</v>
      </c>
      <c r="K81" t="str">
        <f t="shared" si="21"/>
        <v>MW-Light Pole-12’ MH- Style B Aluminum Anchor Base-Top Tenon Black Pri</v>
      </c>
      <c r="L81" s="32"/>
      <c r="M81" s="32"/>
      <c r="N81" s="32"/>
      <c r="O81" s="12">
        <f t="shared" si="35"/>
        <v>7.1512919935266668</v>
      </c>
      <c r="P81" s="32"/>
      <c r="R81">
        <f t="shared" si="22"/>
        <v>681.58</v>
      </c>
      <c r="S81" s="9">
        <f t="shared" si="36"/>
        <v>681.58</v>
      </c>
      <c r="T81" s="9">
        <v>53.54</v>
      </c>
      <c r="U81" s="25">
        <v>0.3</v>
      </c>
      <c r="V81" s="10">
        <f t="shared" si="23"/>
        <v>33.942684000000007</v>
      </c>
      <c r="W81" s="10">
        <f t="shared" si="24"/>
        <v>74.973800000000011</v>
      </c>
      <c r="X81" s="11">
        <f t="shared" si="34"/>
        <v>790.49648400000001</v>
      </c>
      <c r="Y81" s="26">
        <v>0.4</v>
      </c>
      <c r="Z81" s="9">
        <f t="shared" si="25"/>
        <v>21.416</v>
      </c>
      <c r="AA81" s="9">
        <f t="shared" si="37"/>
        <v>16.061999999999998</v>
      </c>
      <c r="AB81" s="9">
        <f t="shared" si="26"/>
        <v>8.2713945999999989</v>
      </c>
      <c r="AC81" s="9">
        <f t="shared" si="27"/>
        <v>4.0513717999999992</v>
      </c>
      <c r="AD81" s="9">
        <f t="shared" si="28"/>
        <v>15.291023999999997</v>
      </c>
      <c r="AE81" s="11">
        <f t="shared" si="29"/>
        <v>65.091790399999994</v>
      </c>
      <c r="AF81" s="9">
        <f t="shared" si="30"/>
        <v>855.58827440000005</v>
      </c>
      <c r="AG81" s="73">
        <f t="shared" si="32"/>
        <v>7.1512919935266668</v>
      </c>
      <c r="AH81" s="56"/>
      <c r="AI81" s="94">
        <f t="shared" si="31"/>
        <v>427.79</v>
      </c>
      <c r="AJ81" s="96">
        <f t="shared" si="33"/>
        <v>3.5756114166666673</v>
      </c>
    </row>
    <row r="82" spans="1:36" x14ac:dyDescent="0.3">
      <c r="A82" s="52" t="s">
        <v>151</v>
      </c>
      <c r="B82" s="31" t="s">
        <v>61</v>
      </c>
      <c r="C82" s="15" t="s">
        <v>44</v>
      </c>
      <c r="D82" t="s">
        <v>7</v>
      </c>
      <c r="E82" t="s">
        <v>22</v>
      </c>
      <c r="F82" t="s">
        <v>17</v>
      </c>
      <c r="G82" s="38">
        <v>951</v>
      </c>
      <c r="H82" s="37">
        <v>942.95</v>
      </c>
      <c r="J82" t="str">
        <f t="shared" si="21"/>
        <v>LP-12-C-PT-AL-AB-TT-BK-MW</v>
      </c>
      <c r="K82" t="str">
        <f t="shared" si="21"/>
        <v xml:space="preserve">MW-Light Pole-12’ MH-Style C-Post Top-Alum-Anchor Base-TT-Black Pri </v>
      </c>
      <c r="L82" s="32"/>
      <c r="M82" s="32"/>
      <c r="N82" s="32"/>
      <c r="O82" s="12">
        <f t="shared" si="35"/>
        <v>9.6850114666766682</v>
      </c>
      <c r="P82" s="32"/>
      <c r="R82">
        <f t="shared" si="22"/>
        <v>942.95</v>
      </c>
      <c r="S82" s="9">
        <f t="shared" si="36"/>
        <v>942.95</v>
      </c>
      <c r="T82" s="9">
        <v>53.54</v>
      </c>
      <c r="U82" s="25">
        <v>0.3</v>
      </c>
      <c r="V82" s="10">
        <f t="shared" si="23"/>
        <v>46.958910000000003</v>
      </c>
      <c r="W82" s="10">
        <f t="shared" si="24"/>
        <v>103.72450000000001</v>
      </c>
      <c r="X82" s="11">
        <f t="shared" si="34"/>
        <v>1093.6334100000001</v>
      </c>
      <c r="Y82" s="26">
        <v>0.4</v>
      </c>
      <c r="Z82" s="9">
        <f t="shared" si="25"/>
        <v>21.416</v>
      </c>
      <c r="AA82" s="9">
        <f t="shared" si="37"/>
        <v>16.061999999999998</v>
      </c>
      <c r="AB82" s="9">
        <f t="shared" si="26"/>
        <v>8.2713945999999989</v>
      </c>
      <c r="AC82" s="9">
        <f t="shared" si="27"/>
        <v>4.0513717999999992</v>
      </c>
      <c r="AD82" s="9">
        <f t="shared" si="28"/>
        <v>15.291023999999997</v>
      </c>
      <c r="AE82" s="11">
        <f t="shared" si="29"/>
        <v>65.091790399999994</v>
      </c>
      <c r="AF82" s="9">
        <f t="shared" si="30"/>
        <v>1158.7252004000002</v>
      </c>
      <c r="AG82" s="73">
        <f t="shared" si="32"/>
        <v>9.6850114666766682</v>
      </c>
      <c r="AH82" s="56"/>
      <c r="AI82" s="94">
        <f t="shared" si="31"/>
        <v>579.36</v>
      </c>
      <c r="AJ82" s="96">
        <f t="shared" si="33"/>
        <v>4.8424839999999998</v>
      </c>
    </row>
    <row r="83" spans="1:36" x14ac:dyDescent="0.3">
      <c r="A83" s="52" t="s">
        <v>157</v>
      </c>
      <c r="B83" s="31" t="s">
        <v>152</v>
      </c>
      <c r="C83" s="15" t="s">
        <v>44</v>
      </c>
      <c r="D83" t="s">
        <v>7</v>
      </c>
      <c r="E83" t="s">
        <v>22</v>
      </c>
      <c r="F83" t="s">
        <v>17</v>
      </c>
      <c r="G83" s="38">
        <v>855</v>
      </c>
      <c r="H83" s="37">
        <v>1281.02</v>
      </c>
      <c r="J83" t="str">
        <f t="shared" si="21"/>
        <v>LP-16-C-DV-AL-AB-TT-GN-MW</v>
      </c>
      <c r="K83" t="str">
        <f t="shared" si="21"/>
        <v xml:space="preserve">MW-LT Pole-16’ MH-Style C-Davit Bracket-Alum-Anchor Base-TT-Black </v>
      </c>
      <c r="L83" s="32"/>
      <c r="M83" s="32"/>
      <c r="N83" s="32"/>
      <c r="O83" s="12">
        <f t="shared" si="35"/>
        <v>12.962260356326667</v>
      </c>
      <c r="P83" s="32"/>
      <c r="R83">
        <f t="shared" si="22"/>
        <v>1281.02</v>
      </c>
      <c r="S83" s="9">
        <f t="shared" si="36"/>
        <v>1281.02</v>
      </c>
      <c r="T83" s="9">
        <v>53.54</v>
      </c>
      <c r="U83" s="25">
        <v>0.3</v>
      </c>
      <c r="V83" s="10">
        <f t="shared" si="23"/>
        <v>63.794796000000005</v>
      </c>
      <c r="W83" s="10">
        <f t="shared" si="24"/>
        <v>140.91220000000001</v>
      </c>
      <c r="X83" s="11">
        <f t="shared" si="34"/>
        <v>1485.7269959999999</v>
      </c>
      <c r="Y83" s="26">
        <v>0.4</v>
      </c>
      <c r="Z83" s="9">
        <f t="shared" si="25"/>
        <v>21.416</v>
      </c>
      <c r="AA83" s="9">
        <f t="shared" si="37"/>
        <v>16.061999999999998</v>
      </c>
      <c r="AB83" s="9">
        <f t="shared" si="26"/>
        <v>8.2713945999999989</v>
      </c>
      <c r="AC83" s="9">
        <f t="shared" si="27"/>
        <v>4.0513717999999992</v>
      </c>
      <c r="AD83" s="9">
        <f t="shared" si="28"/>
        <v>15.291023999999997</v>
      </c>
      <c r="AE83" s="11">
        <f t="shared" si="29"/>
        <v>65.091790399999994</v>
      </c>
      <c r="AF83" s="9">
        <f t="shared" si="30"/>
        <v>1550.8187863999999</v>
      </c>
      <c r="AG83" s="73">
        <f t="shared" si="32"/>
        <v>12.962260356326667</v>
      </c>
      <c r="AH83" s="56"/>
      <c r="AI83" s="94">
        <f t="shared" si="31"/>
        <v>775.41</v>
      </c>
      <c r="AJ83" s="96">
        <f t="shared" si="33"/>
        <v>6.4811352500000003</v>
      </c>
    </row>
    <row r="84" spans="1:36" x14ac:dyDescent="0.3">
      <c r="A84" s="52" t="s">
        <v>153</v>
      </c>
      <c r="B84" s="31" t="s">
        <v>62</v>
      </c>
      <c r="C84" s="15" t="s">
        <v>44</v>
      </c>
      <c r="D84" t="s">
        <v>7</v>
      </c>
      <c r="E84" t="s">
        <v>22</v>
      </c>
      <c r="F84" t="s">
        <v>17</v>
      </c>
      <c r="G84" s="38">
        <v>2500</v>
      </c>
      <c r="H84" s="37">
        <v>2572.1799999999998</v>
      </c>
      <c r="J84" t="str">
        <f t="shared" si="21"/>
        <v>LP-25-C-DV-AL-AB-TT-BK-MW</v>
      </c>
      <c r="K84" t="str">
        <f t="shared" si="21"/>
        <v xml:space="preserve">MW-Light Pole-25’ MH-Style C-Davit Bracket-Alum-Anchor Base-TT-Black Pri </v>
      </c>
      <c r="L84" s="32"/>
      <c r="M84" s="32"/>
      <c r="N84" s="32"/>
      <c r="O84" s="12">
        <f t="shared" si="35"/>
        <v>25.478758940526664</v>
      </c>
      <c r="P84" s="32"/>
      <c r="R84">
        <f t="shared" si="22"/>
        <v>2572.1799999999998</v>
      </c>
      <c r="S84" s="9">
        <f t="shared" si="36"/>
        <v>2572.1799999999998</v>
      </c>
      <c r="T84" s="9">
        <v>53.54</v>
      </c>
      <c r="U84" s="25">
        <v>0.3</v>
      </c>
      <c r="V84" s="10">
        <f t="shared" si="23"/>
        <v>128.09456399999999</v>
      </c>
      <c r="W84" s="10">
        <f t="shared" si="24"/>
        <v>282.93979999999999</v>
      </c>
      <c r="X84" s="11">
        <f t="shared" si="34"/>
        <v>2983.2143639999999</v>
      </c>
      <c r="Y84" s="26">
        <v>0.4</v>
      </c>
      <c r="Z84" s="9">
        <f t="shared" si="25"/>
        <v>21.416</v>
      </c>
      <c r="AA84" s="9">
        <f t="shared" si="37"/>
        <v>16.061999999999998</v>
      </c>
      <c r="AB84" s="9">
        <f t="shared" si="26"/>
        <v>8.2713945999999989</v>
      </c>
      <c r="AC84" s="9">
        <f t="shared" si="27"/>
        <v>4.0513717999999992</v>
      </c>
      <c r="AD84" s="9">
        <f t="shared" si="28"/>
        <v>15.291023999999997</v>
      </c>
      <c r="AE84" s="11">
        <f t="shared" si="29"/>
        <v>65.091790399999994</v>
      </c>
      <c r="AF84" s="9">
        <f t="shared" si="30"/>
        <v>3048.3061543999997</v>
      </c>
      <c r="AG84" s="73">
        <f t="shared" si="32"/>
        <v>25.478758940526664</v>
      </c>
      <c r="AH84" s="56"/>
      <c r="AI84" s="94">
        <f t="shared" si="31"/>
        <v>1524.15</v>
      </c>
      <c r="AJ84" s="96">
        <f t="shared" si="33"/>
        <v>12.739353750000001</v>
      </c>
    </row>
    <row r="85" spans="1:36" x14ac:dyDescent="0.3">
      <c r="A85" s="52" t="s">
        <v>158</v>
      </c>
      <c r="B85" s="23" t="s">
        <v>63</v>
      </c>
      <c r="C85" s="15" t="s">
        <v>44</v>
      </c>
      <c r="D85" t="s">
        <v>7</v>
      </c>
      <c r="E85" t="s">
        <v>22</v>
      </c>
      <c r="F85" t="s">
        <v>17</v>
      </c>
      <c r="G85" s="38">
        <v>1049</v>
      </c>
      <c r="H85" s="37">
        <v>1015.52</v>
      </c>
      <c r="J85" t="str">
        <f t="shared" si="21"/>
        <v>LP-16-C-BH-AL-AB-TT-GN-MW</v>
      </c>
      <c r="K85" t="str">
        <f t="shared" si="21"/>
        <v>MW-LT Pole-16’ MH-Style C-Boston Harbor Bracket-AL-AB-TT-Black Pri</v>
      </c>
      <c r="L85" s="32"/>
      <c r="M85" s="32"/>
      <c r="N85" s="32"/>
      <c r="O85" s="12">
        <f t="shared" si="35"/>
        <v>10.388504683826666</v>
      </c>
      <c r="P85" s="32"/>
      <c r="R85">
        <f t="shared" si="22"/>
        <v>1015.52</v>
      </c>
      <c r="S85" s="9">
        <f t="shared" si="36"/>
        <v>1015.52</v>
      </c>
      <c r="T85" s="9">
        <v>53.54</v>
      </c>
      <c r="U85" s="25">
        <v>0.3</v>
      </c>
      <c r="V85" s="10">
        <f t="shared" si="23"/>
        <v>50.572896</v>
      </c>
      <c r="W85" s="10">
        <f t="shared" si="24"/>
        <v>111.7072</v>
      </c>
      <c r="X85" s="11">
        <f t="shared" si="34"/>
        <v>1177.8000959999999</v>
      </c>
      <c r="Y85" s="26">
        <v>0.4</v>
      </c>
      <c r="Z85" s="9">
        <f t="shared" si="25"/>
        <v>21.416</v>
      </c>
      <c r="AA85" s="9">
        <f t="shared" si="37"/>
        <v>16.061999999999998</v>
      </c>
      <c r="AB85" s="9">
        <f t="shared" si="26"/>
        <v>8.2713945999999989</v>
      </c>
      <c r="AC85" s="9">
        <f t="shared" si="27"/>
        <v>4.0513717999999992</v>
      </c>
      <c r="AD85" s="9">
        <f t="shared" si="28"/>
        <v>15.291023999999997</v>
      </c>
      <c r="AE85" s="11">
        <f t="shared" si="29"/>
        <v>65.091790399999994</v>
      </c>
      <c r="AF85" s="9">
        <f t="shared" si="30"/>
        <v>1242.8918864</v>
      </c>
      <c r="AG85" s="73">
        <f t="shared" si="32"/>
        <v>10.388504683826666</v>
      </c>
      <c r="AH85" s="56"/>
      <c r="AI85" s="94">
        <f t="shared" si="31"/>
        <v>621.45000000000005</v>
      </c>
      <c r="AJ85" s="96">
        <f t="shared" si="33"/>
        <v>5.1942862500000002</v>
      </c>
    </row>
    <row r="86" spans="1:36" x14ac:dyDescent="0.3">
      <c r="A86" s="52" t="s">
        <v>154</v>
      </c>
      <c r="B86" s="23" t="s">
        <v>64</v>
      </c>
      <c r="C86" s="15" t="s">
        <v>44</v>
      </c>
      <c r="D86" t="s">
        <v>7</v>
      </c>
      <c r="E86" t="s">
        <v>22</v>
      </c>
      <c r="F86" t="s">
        <v>17</v>
      </c>
      <c r="G86" s="38">
        <v>2526</v>
      </c>
      <c r="H86" s="37">
        <v>2600.67</v>
      </c>
      <c r="J86" t="str">
        <f t="shared" si="21"/>
        <v>LP-25-C-BH-AL-AB-TT-BK-MW</v>
      </c>
      <c r="K86" t="str">
        <f t="shared" si="21"/>
        <v xml:space="preserve">MW-LT Pole-25’ MH-Style C-Boston Harbor Bracket-AL-AB-TT-Black Pri </v>
      </c>
      <c r="L86" s="32"/>
      <c r="M86" s="32"/>
      <c r="N86" s="32"/>
      <c r="O86" s="12">
        <f t="shared" si="35"/>
        <v>25.754940858076665</v>
      </c>
      <c r="P86" s="32"/>
      <c r="R86">
        <f t="shared" si="22"/>
        <v>2600.67</v>
      </c>
      <c r="S86" s="9">
        <f t="shared" si="36"/>
        <v>2600.67</v>
      </c>
      <c r="T86" s="9">
        <v>53.54</v>
      </c>
      <c r="U86" s="25">
        <v>0.3</v>
      </c>
      <c r="V86" s="10">
        <f t="shared" si="23"/>
        <v>129.51336600000002</v>
      </c>
      <c r="W86" s="10">
        <f t="shared" si="24"/>
        <v>286.07370000000003</v>
      </c>
      <c r="X86" s="11">
        <f t="shared" si="34"/>
        <v>3016.2570660000001</v>
      </c>
      <c r="Y86" s="26">
        <v>0.4</v>
      </c>
      <c r="Z86" s="9">
        <f t="shared" si="25"/>
        <v>21.416</v>
      </c>
      <c r="AA86" s="9">
        <f t="shared" si="37"/>
        <v>16.061999999999998</v>
      </c>
      <c r="AB86" s="9">
        <f t="shared" si="26"/>
        <v>8.2713945999999989</v>
      </c>
      <c r="AC86" s="9">
        <f t="shared" si="27"/>
        <v>4.0513717999999992</v>
      </c>
      <c r="AD86" s="9">
        <f t="shared" si="28"/>
        <v>15.291023999999997</v>
      </c>
      <c r="AE86" s="11">
        <f t="shared" si="29"/>
        <v>65.091790399999994</v>
      </c>
      <c r="AF86" s="9">
        <f t="shared" si="30"/>
        <v>3081.3488563999999</v>
      </c>
      <c r="AG86" s="73">
        <f t="shared" si="32"/>
        <v>25.754940858076665</v>
      </c>
      <c r="AH86" s="56"/>
      <c r="AI86" s="94">
        <f t="shared" si="31"/>
        <v>1540.67</v>
      </c>
      <c r="AJ86" s="96">
        <f t="shared" si="33"/>
        <v>12.877433416666667</v>
      </c>
    </row>
    <row r="87" spans="1:36" x14ac:dyDescent="0.3">
      <c r="A87" s="52" t="s">
        <v>159</v>
      </c>
      <c r="B87" s="23" t="s">
        <v>65</v>
      </c>
      <c r="C87" s="15" t="s">
        <v>44</v>
      </c>
      <c r="D87" t="s">
        <v>7</v>
      </c>
      <c r="E87" t="s">
        <v>22</v>
      </c>
      <c r="F87" t="s">
        <v>17</v>
      </c>
      <c r="G87" s="38">
        <v>988</v>
      </c>
      <c r="H87" s="37">
        <v>932.99</v>
      </c>
      <c r="J87" t="str">
        <f t="shared" ref="J87:K100" si="38">A87</f>
        <v>LP-12-D-AL-AB-TT-GN-MW</v>
      </c>
      <c r="K87" t="str">
        <f t="shared" si="38"/>
        <v>MW-LT Pole 12 Ft MH Style D Alum Breakaway Anchor Base TT Black Pri</v>
      </c>
      <c r="L87" s="32"/>
      <c r="M87" s="32"/>
      <c r="N87" s="32"/>
      <c r="O87" s="12">
        <f t="shared" si="35"/>
        <v>9.5884592764766658</v>
      </c>
      <c r="P87" s="32"/>
      <c r="R87">
        <f t="shared" si="22"/>
        <v>932.99</v>
      </c>
      <c r="S87" s="9">
        <f t="shared" si="36"/>
        <v>932.99</v>
      </c>
      <c r="T87" s="9">
        <v>53.54</v>
      </c>
      <c r="U87" s="25">
        <v>0.3</v>
      </c>
      <c r="V87" s="10">
        <f t="shared" si="23"/>
        <v>46.462902000000007</v>
      </c>
      <c r="W87" s="10">
        <f t="shared" si="24"/>
        <v>102.6289</v>
      </c>
      <c r="X87" s="11">
        <f t="shared" si="34"/>
        <v>1082.0818019999999</v>
      </c>
      <c r="Y87" s="26">
        <v>0.4</v>
      </c>
      <c r="Z87" s="9">
        <f t="shared" si="25"/>
        <v>21.416</v>
      </c>
      <c r="AA87" s="9">
        <f t="shared" si="37"/>
        <v>16.061999999999998</v>
      </c>
      <c r="AB87" s="9">
        <f t="shared" si="26"/>
        <v>8.2713945999999989</v>
      </c>
      <c r="AC87" s="9">
        <f t="shared" si="27"/>
        <v>4.0513717999999992</v>
      </c>
      <c r="AD87" s="9">
        <f t="shared" si="28"/>
        <v>15.291023999999997</v>
      </c>
      <c r="AE87" s="11">
        <f t="shared" si="29"/>
        <v>65.091790399999994</v>
      </c>
      <c r="AF87" s="9">
        <f t="shared" si="30"/>
        <v>1147.1735924</v>
      </c>
      <c r="AG87" s="73">
        <f t="shared" si="32"/>
        <v>9.5884592764766658</v>
      </c>
      <c r="AH87" s="56"/>
      <c r="AI87" s="94">
        <f t="shared" si="31"/>
        <v>573.59</v>
      </c>
      <c r="AJ87" s="96">
        <f t="shared" si="33"/>
        <v>4.7942564166666672</v>
      </c>
    </row>
    <row r="88" spans="1:36" x14ac:dyDescent="0.3">
      <c r="A88" s="52" t="s">
        <v>155</v>
      </c>
      <c r="B88" s="31" t="s">
        <v>104</v>
      </c>
      <c r="C88" s="15" t="s">
        <v>44</v>
      </c>
      <c r="D88" t="s">
        <v>7</v>
      </c>
      <c r="E88" t="s">
        <v>22</v>
      </c>
      <c r="F88" t="s">
        <v>17</v>
      </c>
      <c r="G88" s="38">
        <v>965</v>
      </c>
      <c r="H88" s="37">
        <v>942.56</v>
      </c>
      <c r="J88" t="str">
        <f t="shared" si="38"/>
        <v>LP-12-E-AL-AB-TT-BK-MW</v>
      </c>
      <c r="K88" t="str">
        <f t="shared" si="38"/>
        <v xml:space="preserve">MW-Light Pole-12’ MH-Style E-Alum-Anchor Base-Top Tenon-Black  </v>
      </c>
      <c r="L88" s="32"/>
      <c r="M88" s="32"/>
      <c r="N88" s="32"/>
      <c r="O88" s="12">
        <f t="shared" si="35"/>
        <v>9.6812308086266654</v>
      </c>
      <c r="P88" s="32"/>
      <c r="R88">
        <f t="shared" si="22"/>
        <v>942.56</v>
      </c>
      <c r="S88" s="9">
        <f t="shared" si="36"/>
        <v>942.56</v>
      </c>
      <c r="T88" s="9">
        <v>53.54</v>
      </c>
      <c r="U88" s="25">
        <v>0.3</v>
      </c>
      <c r="V88" s="10">
        <f t="shared" si="23"/>
        <v>46.939488000000004</v>
      </c>
      <c r="W88" s="10">
        <f t="shared" si="24"/>
        <v>103.68159999999999</v>
      </c>
      <c r="X88" s="11">
        <f t="shared" si="34"/>
        <v>1093.1810879999998</v>
      </c>
      <c r="Y88" s="26">
        <v>0.4</v>
      </c>
      <c r="Z88" s="9">
        <f t="shared" si="25"/>
        <v>21.416</v>
      </c>
      <c r="AA88" s="9">
        <f t="shared" si="37"/>
        <v>16.061999999999998</v>
      </c>
      <c r="AB88" s="9">
        <f t="shared" si="26"/>
        <v>8.2713945999999989</v>
      </c>
      <c r="AC88" s="9">
        <f t="shared" si="27"/>
        <v>4.0513717999999992</v>
      </c>
      <c r="AD88" s="9">
        <f t="shared" si="28"/>
        <v>15.291023999999997</v>
      </c>
      <c r="AE88" s="11">
        <f t="shared" si="29"/>
        <v>65.091790399999994</v>
      </c>
      <c r="AF88" s="9">
        <f t="shared" si="30"/>
        <v>1158.2728783999999</v>
      </c>
      <c r="AG88" s="73">
        <f t="shared" si="32"/>
        <v>9.6812308086266654</v>
      </c>
      <c r="AH88" s="56"/>
      <c r="AI88" s="94">
        <f t="shared" si="31"/>
        <v>579.14</v>
      </c>
      <c r="AJ88" s="96">
        <f t="shared" si="33"/>
        <v>4.8406451666666666</v>
      </c>
    </row>
    <row r="89" spans="1:36" x14ac:dyDescent="0.3">
      <c r="A89" s="52" t="s">
        <v>160</v>
      </c>
      <c r="B89" s="23" t="s">
        <v>66</v>
      </c>
      <c r="C89" s="15" t="s">
        <v>44</v>
      </c>
      <c r="D89" t="s">
        <v>7</v>
      </c>
      <c r="E89" t="s">
        <v>22</v>
      </c>
      <c r="F89" t="s">
        <v>17</v>
      </c>
      <c r="G89" s="38">
        <v>1048</v>
      </c>
      <c r="H89" s="37">
        <v>1014.34</v>
      </c>
      <c r="J89" t="str">
        <f t="shared" si="38"/>
        <v>LP-12-F-AL-AB-TT-GN-MW</v>
      </c>
      <c r="K89" t="str">
        <f t="shared" si="38"/>
        <v xml:space="preserve">MW-Light Pole-12’ MH-Style F-Alum-Anchor Base-Top Tenon-Black Prie </v>
      </c>
      <c r="L89" s="32"/>
      <c r="M89" s="32"/>
      <c r="N89" s="32"/>
      <c r="O89" s="12">
        <f t="shared" si="35"/>
        <v>10.377065769726665</v>
      </c>
      <c r="P89" s="32"/>
      <c r="R89">
        <f t="shared" si="22"/>
        <v>1014.34</v>
      </c>
      <c r="S89" s="9">
        <f t="shared" si="36"/>
        <v>1014.34</v>
      </c>
      <c r="T89" s="9">
        <v>53.54</v>
      </c>
      <c r="U89" s="25">
        <v>0.3</v>
      </c>
      <c r="V89" s="10">
        <f t="shared" si="23"/>
        <v>50.514132000000004</v>
      </c>
      <c r="W89" s="10">
        <f t="shared" si="24"/>
        <v>111.5774</v>
      </c>
      <c r="X89" s="11">
        <f t="shared" si="34"/>
        <v>1176.4315319999998</v>
      </c>
      <c r="Y89" s="26">
        <v>0.4</v>
      </c>
      <c r="Z89" s="9">
        <f t="shared" si="25"/>
        <v>21.416</v>
      </c>
      <c r="AA89" s="9">
        <f t="shared" si="37"/>
        <v>16.061999999999998</v>
      </c>
      <c r="AB89" s="9">
        <f t="shared" si="26"/>
        <v>8.2713945999999989</v>
      </c>
      <c r="AC89" s="9">
        <f t="shared" si="27"/>
        <v>4.0513717999999992</v>
      </c>
      <c r="AD89" s="9">
        <f t="shared" si="28"/>
        <v>15.291023999999997</v>
      </c>
      <c r="AE89" s="11">
        <f t="shared" si="29"/>
        <v>65.091790399999994</v>
      </c>
      <c r="AF89" s="9">
        <f t="shared" si="30"/>
        <v>1241.5233223999999</v>
      </c>
      <c r="AG89" s="73">
        <f t="shared" si="32"/>
        <v>10.377065769726665</v>
      </c>
      <c r="AH89" s="56"/>
      <c r="AI89" s="94">
        <f t="shared" si="31"/>
        <v>620.76</v>
      </c>
      <c r="AJ89" s="96">
        <f t="shared" si="33"/>
        <v>5.1885190000000003</v>
      </c>
    </row>
    <row r="90" spans="1:36" x14ac:dyDescent="0.3">
      <c r="A90" s="52" t="s">
        <v>101</v>
      </c>
      <c r="B90" s="23" t="s">
        <v>105</v>
      </c>
      <c r="C90" s="15" t="s">
        <v>44</v>
      </c>
      <c r="D90" t="s">
        <v>22</v>
      </c>
      <c r="E90" t="s">
        <v>22</v>
      </c>
      <c r="F90" t="s">
        <v>17</v>
      </c>
      <c r="G90" s="38">
        <v>821</v>
      </c>
      <c r="H90" s="37">
        <v>837.63</v>
      </c>
      <c r="J90" t="str">
        <f t="shared" si="38"/>
        <v xml:space="preserve">15210-20BRZSTL-OLE </v>
      </c>
      <c r="K90" t="str">
        <f t="shared" si="38"/>
        <v xml:space="preserve">MW-15210-Galleria Anchor Base-20FT Bronze Steel-OLE </v>
      </c>
      <c r="L90" s="32"/>
      <c r="M90" s="32"/>
      <c r="N90" s="32"/>
      <c r="O90" s="12">
        <f t="shared" si="35"/>
        <v>8.6640399132766657</v>
      </c>
      <c r="P90" s="32"/>
      <c r="R90">
        <f t="shared" si="22"/>
        <v>837.63</v>
      </c>
      <c r="S90" s="9">
        <f t="shared" si="36"/>
        <v>837.63</v>
      </c>
      <c r="T90" s="9">
        <v>53.54</v>
      </c>
      <c r="U90" s="25">
        <v>0.3</v>
      </c>
      <c r="V90" s="10">
        <f t="shared" si="23"/>
        <v>41.713974</v>
      </c>
      <c r="W90" s="10">
        <f t="shared" si="24"/>
        <v>92.139300000000006</v>
      </c>
      <c r="X90" s="11">
        <f t="shared" si="34"/>
        <v>971.48327400000005</v>
      </c>
      <c r="Y90" s="26">
        <v>0.4</v>
      </c>
      <c r="Z90" s="9">
        <f t="shared" si="25"/>
        <v>21.416</v>
      </c>
      <c r="AA90" s="9">
        <f t="shared" si="37"/>
        <v>16.061999999999998</v>
      </c>
      <c r="AB90" s="9">
        <f t="shared" si="26"/>
        <v>8.2713945999999989</v>
      </c>
      <c r="AC90" s="9">
        <f t="shared" si="27"/>
        <v>4.0513717999999992</v>
      </c>
      <c r="AD90" s="9">
        <f t="shared" si="28"/>
        <v>15.291023999999997</v>
      </c>
      <c r="AE90" s="11">
        <f t="shared" si="29"/>
        <v>65.091790399999994</v>
      </c>
      <c r="AF90" s="9">
        <f t="shared" si="30"/>
        <v>1036.5750644</v>
      </c>
      <c r="AG90" s="73">
        <f t="shared" si="32"/>
        <v>8.6640399132766657</v>
      </c>
      <c r="AH90" s="56"/>
      <c r="AI90" s="94">
        <f t="shared" si="31"/>
        <v>518.29</v>
      </c>
      <c r="AJ90" s="96">
        <f t="shared" si="33"/>
        <v>4.3320405833333329</v>
      </c>
    </row>
    <row r="91" spans="1:36" x14ac:dyDescent="0.3">
      <c r="A91" s="52" t="s">
        <v>102</v>
      </c>
      <c r="B91" s="23" t="s">
        <v>106</v>
      </c>
      <c r="C91" s="15" t="s">
        <v>44</v>
      </c>
      <c r="D91" t="s">
        <v>22</v>
      </c>
      <c r="E91" t="s">
        <v>22</v>
      </c>
      <c r="F91" t="s">
        <v>17</v>
      </c>
      <c r="G91" s="38">
        <v>978</v>
      </c>
      <c r="H91" s="37">
        <v>1000.57</v>
      </c>
      <c r="J91" t="str">
        <f t="shared" si="38"/>
        <v xml:space="preserve">15210-30BRZSTL-OLE </v>
      </c>
      <c r="K91" t="str">
        <f t="shared" si="38"/>
        <v xml:space="preserve">MW-15210-Galleria Anchor Base-30FT Bronze Steel-OLE </v>
      </c>
      <c r="L91" s="32"/>
      <c r="M91" s="32"/>
      <c r="N91" s="32"/>
      <c r="O91" s="12">
        <f t="shared" si="35"/>
        <v>10.243579458576667</v>
      </c>
      <c r="P91" s="32"/>
      <c r="R91">
        <f t="shared" si="22"/>
        <v>1000.57</v>
      </c>
      <c r="S91" s="9">
        <f t="shared" si="36"/>
        <v>1000.57</v>
      </c>
      <c r="T91" s="9">
        <v>53.54</v>
      </c>
      <c r="U91" s="25">
        <v>0.3</v>
      </c>
      <c r="V91" s="10">
        <f t="shared" si="23"/>
        <v>49.828386000000009</v>
      </c>
      <c r="W91" s="10">
        <f t="shared" si="24"/>
        <v>110.06270000000001</v>
      </c>
      <c r="X91" s="11">
        <f t="shared" si="34"/>
        <v>1160.461086</v>
      </c>
      <c r="Y91" s="26">
        <v>0.4</v>
      </c>
      <c r="Z91" s="9">
        <f t="shared" si="25"/>
        <v>21.416</v>
      </c>
      <c r="AA91" s="9">
        <f t="shared" si="37"/>
        <v>16.061999999999998</v>
      </c>
      <c r="AB91" s="9">
        <f t="shared" si="26"/>
        <v>8.2713945999999989</v>
      </c>
      <c r="AC91" s="9">
        <f t="shared" si="27"/>
        <v>4.0513717999999992</v>
      </c>
      <c r="AD91" s="9">
        <f t="shared" si="28"/>
        <v>15.291023999999997</v>
      </c>
      <c r="AE91" s="11">
        <f t="shared" si="29"/>
        <v>65.091790399999994</v>
      </c>
      <c r="AF91" s="9">
        <f t="shared" si="30"/>
        <v>1225.5528764000001</v>
      </c>
      <c r="AG91" s="73">
        <f t="shared" si="32"/>
        <v>10.243579458576667</v>
      </c>
      <c r="AH91" s="56"/>
      <c r="AI91" s="94">
        <f t="shared" si="31"/>
        <v>612.78</v>
      </c>
      <c r="AJ91" s="96">
        <f t="shared" si="33"/>
        <v>5.1218195</v>
      </c>
    </row>
    <row r="92" spans="1:36" x14ac:dyDescent="0.3">
      <c r="A92" s="52" t="s">
        <v>103</v>
      </c>
      <c r="B92" s="23" t="s">
        <v>107</v>
      </c>
      <c r="C92" s="15" t="s">
        <v>44</v>
      </c>
      <c r="D92" t="s">
        <v>22</v>
      </c>
      <c r="E92" t="s">
        <v>22</v>
      </c>
      <c r="F92" t="s">
        <v>17</v>
      </c>
      <c r="G92" s="38">
        <v>2821</v>
      </c>
      <c r="H92" s="37">
        <v>2983.69</v>
      </c>
      <c r="J92" t="str">
        <f t="shared" si="38"/>
        <v xml:space="preserve">15210-35BRZSTL-OLE </v>
      </c>
      <c r="K92" t="str">
        <f t="shared" si="38"/>
        <v xml:space="preserve">MW-15210-Galleria Anchor Base-35FT Bronze Steel-OLE </v>
      </c>
      <c r="L92" s="32"/>
      <c r="M92" s="32"/>
      <c r="N92" s="32"/>
      <c r="O92" s="12">
        <f t="shared" si="35"/>
        <v>29.467934822976662</v>
      </c>
      <c r="P92" s="32"/>
      <c r="R92">
        <f t="shared" si="22"/>
        <v>2983.69</v>
      </c>
      <c r="S92" s="9">
        <f t="shared" si="36"/>
        <v>2983.69</v>
      </c>
      <c r="T92" s="9">
        <v>53.54</v>
      </c>
      <c r="U92" s="25">
        <v>0.3</v>
      </c>
      <c r="V92" s="10">
        <f t="shared" si="23"/>
        <v>148.58776200000003</v>
      </c>
      <c r="W92" s="10">
        <f t="shared" si="24"/>
        <v>328.20589999999999</v>
      </c>
      <c r="X92" s="11">
        <f t="shared" si="34"/>
        <v>3460.4836620000001</v>
      </c>
      <c r="Y92" s="26">
        <v>0.4</v>
      </c>
      <c r="Z92" s="9">
        <f t="shared" si="25"/>
        <v>21.416</v>
      </c>
      <c r="AA92" s="9">
        <f t="shared" si="37"/>
        <v>16.061999999999998</v>
      </c>
      <c r="AB92" s="9">
        <f t="shared" si="26"/>
        <v>8.2713945999999989</v>
      </c>
      <c r="AC92" s="9">
        <f t="shared" si="27"/>
        <v>4.0513717999999992</v>
      </c>
      <c r="AD92" s="9">
        <f t="shared" si="28"/>
        <v>15.291023999999997</v>
      </c>
      <c r="AE92" s="11">
        <f t="shared" si="29"/>
        <v>65.091790399999994</v>
      </c>
      <c r="AF92" s="9">
        <f t="shared" si="30"/>
        <v>3525.5754523999999</v>
      </c>
      <c r="AG92" s="73">
        <f t="shared" si="32"/>
        <v>29.467934822976662</v>
      </c>
      <c r="AH92" s="56"/>
      <c r="AI92" s="94">
        <f t="shared" si="31"/>
        <v>1762.79</v>
      </c>
      <c r="AJ92" s="96">
        <f t="shared" si="33"/>
        <v>14.733986416666667</v>
      </c>
    </row>
    <row r="93" spans="1:36" x14ac:dyDescent="0.3">
      <c r="A93" s="52" t="s">
        <v>108</v>
      </c>
      <c r="B93" s="23" t="s">
        <v>109</v>
      </c>
      <c r="C93" s="15" t="s">
        <v>44</v>
      </c>
      <c r="D93" t="s">
        <v>22</v>
      </c>
      <c r="E93" t="s">
        <v>22</v>
      </c>
      <c r="F93" t="s">
        <v>17</v>
      </c>
      <c r="G93" s="38">
        <v>1626</v>
      </c>
      <c r="H93" s="37">
        <v>1635.53</v>
      </c>
      <c r="J93" t="str">
        <f t="shared" si="38"/>
        <v xml:space="preserve">15310-40FTALEMB-OLE </v>
      </c>
      <c r="K93" t="str">
        <f t="shared" si="38"/>
        <v xml:space="preserve">MW-15310-35FT MH Aluminum Direct Embedded Pole-OLE </v>
      </c>
      <c r="L93" s="32"/>
      <c r="M93" s="32"/>
      <c r="N93" s="32"/>
      <c r="O93" s="12">
        <f t="shared" si="35"/>
        <v>16.398878523776666</v>
      </c>
      <c r="P93" s="32"/>
      <c r="R93">
        <f t="shared" si="22"/>
        <v>1635.53</v>
      </c>
      <c r="S93" s="9">
        <f t="shared" si="36"/>
        <v>1635.53</v>
      </c>
      <c r="T93" s="9">
        <v>53.54</v>
      </c>
      <c r="U93" s="25">
        <v>0.3</v>
      </c>
      <c r="V93" s="10">
        <f t="shared" si="23"/>
        <v>81.449393999999998</v>
      </c>
      <c r="W93" s="10">
        <f t="shared" si="24"/>
        <v>179.9083</v>
      </c>
      <c r="X93" s="11">
        <f t="shared" si="34"/>
        <v>1896.887694</v>
      </c>
      <c r="Y93" s="26">
        <v>0.4</v>
      </c>
      <c r="Z93" s="9">
        <f t="shared" si="25"/>
        <v>21.416</v>
      </c>
      <c r="AA93" s="9">
        <f t="shared" si="37"/>
        <v>16.061999999999998</v>
      </c>
      <c r="AB93" s="9">
        <f t="shared" si="26"/>
        <v>8.2713945999999989</v>
      </c>
      <c r="AC93" s="9">
        <f t="shared" si="27"/>
        <v>4.0513717999999992</v>
      </c>
      <c r="AD93" s="9">
        <f t="shared" si="28"/>
        <v>15.291023999999997</v>
      </c>
      <c r="AE93" s="11">
        <f t="shared" si="29"/>
        <v>65.091790399999994</v>
      </c>
      <c r="AF93" s="9">
        <f t="shared" si="30"/>
        <v>1961.9794844</v>
      </c>
      <c r="AG93" s="73">
        <f t="shared" si="32"/>
        <v>16.398878523776666</v>
      </c>
      <c r="AH93" s="56"/>
      <c r="AI93" s="94">
        <f t="shared" si="31"/>
        <v>980.99</v>
      </c>
      <c r="AJ93" s="96">
        <f t="shared" si="33"/>
        <v>8.1994414166666676</v>
      </c>
    </row>
    <row r="94" spans="1:36" x14ac:dyDescent="0.3">
      <c r="A94" s="52" t="s">
        <v>98</v>
      </c>
      <c r="B94" s="23" t="s">
        <v>110</v>
      </c>
      <c r="C94" s="15" t="s">
        <v>44</v>
      </c>
      <c r="D94" t="s">
        <v>22</v>
      </c>
      <c r="E94" t="s">
        <v>22</v>
      </c>
      <c r="F94" t="s">
        <v>17</v>
      </c>
      <c r="G94" s="38">
        <v>1201</v>
      </c>
      <c r="H94" s="37">
        <v>1246.71</v>
      </c>
      <c r="J94" t="str">
        <f t="shared" si="38"/>
        <v xml:space="preserve">15320-30FTALAB-OLE </v>
      </c>
      <c r="K94" t="str">
        <f t="shared" si="38"/>
        <v xml:space="preserve">MW-15320-30FT Mounting Height Aluminum Achor Base Pole-OLE </v>
      </c>
      <c r="L94" s="32"/>
      <c r="M94" s="32"/>
      <c r="N94" s="32"/>
      <c r="O94" s="12">
        <f t="shared" si="35"/>
        <v>12.62965938787667</v>
      </c>
      <c r="P94" s="32"/>
      <c r="R94">
        <f t="shared" si="22"/>
        <v>1246.71</v>
      </c>
      <c r="S94" s="9">
        <f t="shared" si="36"/>
        <v>1246.71</v>
      </c>
      <c r="T94" s="9">
        <v>53.54</v>
      </c>
      <c r="U94" s="25">
        <v>0.3</v>
      </c>
      <c r="V94" s="10">
        <f t="shared" si="23"/>
        <v>62.086158000000005</v>
      </c>
      <c r="W94" s="10">
        <f t="shared" si="24"/>
        <v>137.13810000000001</v>
      </c>
      <c r="X94" s="11">
        <f t="shared" si="34"/>
        <v>1445.9342580000002</v>
      </c>
      <c r="Y94" s="26">
        <v>0.4</v>
      </c>
      <c r="Z94" s="9">
        <f t="shared" si="25"/>
        <v>21.416</v>
      </c>
      <c r="AA94" s="9">
        <f t="shared" si="37"/>
        <v>16.061999999999998</v>
      </c>
      <c r="AB94" s="9">
        <f t="shared" si="26"/>
        <v>8.2713945999999989</v>
      </c>
      <c r="AC94" s="9">
        <f t="shared" si="27"/>
        <v>4.0513717999999992</v>
      </c>
      <c r="AD94" s="9">
        <f t="shared" si="28"/>
        <v>15.291023999999997</v>
      </c>
      <c r="AE94" s="11">
        <f t="shared" si="29"/>
        <v>65.091790399999994</v>
      </c>
      <c r="AF94" s="9">
        <f t="shared" si="30"/>
        <v>1511.0260484000003</v>
      </c>
      <c r="AG94" s="73">
        <f t="shared" si="32"/>
        <v>12.62965938787667</v>
      </c>
      <c r="AH94" s="56"/>
      <c r="AI94" s="94">
        <f t="shared" si="31"/>
        <v>755.51</v>
      </c>
      <c r="AJ94" s="96">
        <f t="shared" si="33"/>
        <v>6.314804416666667</v>
      </c>
    </row>
    <row r="95" spans="1:36" x14ac:dyDescent="0.3">
      <c r="A95" s="52" t="s">
        <v>99</v>
      </c>
      <c r="B95" s="23" t="s">
        <v>111</v>
      </c>
      <c r="C95" s="15" t="s">
        <v>44</v>
      </c>
      <c r="D95" t="s">
        <v>22</v>
      </c>
      <c r="E95" t="s">
        <v>22</v>
      </c>
      <c r="F95" t="s">
        <v>17</v>
      </c>
      <c r="G95" s="38">
        <v>1105</v>
      </c>
      <c r="H95" s="37">
        <v>1211.6400000000001</v>
      </c>
      <c r="J95" t="str">
        <f t="shared" si="38"/>
        <v xml:space="preserve">15320-35FTALAB-OLE </v>
      </c>
      <c r="K95" t="str">
        <f t="shared" si="38"/>
        <v xml:space="preserve">MW-15320-35FT Mounting Height Aluminum Achor Base Pole-OLE </v>
      </c>
      <c r="L95" s="32"/>
      <c r="M95" s="32"/>
      <c r="N95" s="32"/>
      <c r="O95" s="12">
        <f t="shared" si="35"/>
        <v>12.28969098322667</v>
      </c>
      <c r="P95" s="32"/>
      <c r="R95">
        <f t="shared" si="22"/>
        <v>1211.6400000000001</v>
      </c>
      <c r="S95" s="9">
        <f t="shared" si="36"/>
        <v>1211.6400000000001</v>
      </c>
      <c r="T95" s="9">
        <v>53.54</v>
      </c>
      <c r="U95" s="25">
        <v>0.3</v>
      </c>
      <c r="V95" s="10">
        <f t="shared" si="23"/>
        <v>60.339672000000007</v>
      </c>
      <c r="W95" s="10">
        <f t="shared" si="24"/>
        <v>133.28040000000001</v>
      </c>
      <c r="X95" s="11">
        <f t="shared" si="34"/>
        <v>1405.2600720000003</v>
      </c>
      <c r="Y95" s="26">
        <v>0.4</v>
      </c>
      <c r="Z95" s="9">
        <f t="shared" si="25"/>
        <v>21.416</v>
      </c>
      <c r="AA95" s="9">
        <f t="shared" si="37"/>
        <v>16.061999999999998</v>
      </c>
      <c r="AB95" s="9">
        <f t="shared" si="26"/>
        <v>8.2713945999999989</v>
      </c>
      <c r="AC95" s="9">
        <f t="shared" si="27"/>
        <v>4.0513717999999992</v>
      </c>
      <c r="AD95" s="9">
        <f t="shared" si="28"/>
        <v>15.291023999999997</v>
      </c>
      <c r="AE95" s="11">
        <f t="shared" si="29"/>
        <v>65.091790399999994</v>
      </c>
      <c r="AF95" s="9">
        <f t="shared" si="30"/>
        <v>1470.3518624000003</v>
      </c>
      <c r="AG95" s="73">
        <f t="shared" si="32"/>
        <v>12.28969098322667</v>
      </c>
      <c r="AH95" s="56"/>
      <c r="AI95" s="94">
        <f t="shared" si="31"/>
        <v>735.18</v>
      </c>
      <c r="AJ95" s="96">
        <f t="shared" si="33"/>
        <v>6.1448794999999992</v>
      </c>
    </row>
    <row r="96" spans="1:36" x14ac:dyDescent="0.3">
      <c r="A96" s="52" t="s">
        <v>100</v>
      </c>
      <c r="B96" s="23" t="s">
        <v>112</v>
      </c>
      <c r="C96" s="15" t="s">
        <v>44</v>
      </c>
      <c r="D96" t="s">
        <v>22</v>
      </c>
      <c r="E96" t="s">
        <v>22</v>
      </c>
      <c r="F96" t="s">
        <v>17</v>
      </c>
      <c r="G96" s="38">
        <v>1422</v>
      </c>
      <c r="H96" s="37">
        <v>1511.43</v>
      </c>
      <c r="J96" t="str">
        <f t="shared" si="38"/>
        <v xml:space="preserve">15320-40FTALAB-OLE </v>
      </c>
      <c r="K96" t="str">
        <f t="shared" si="38"/>
        <v xml:space="preserve">MW-15320-40FT Mounting Height Aluminum Achor Base Pole-OLE </v>
      </c>
      <c r="L96" s="32"/>
      <c r="M96" s="32"/>
      <c r="N96" s="32"/>
      <c r="O96" s="12">
        <f t="shared" si="35"/>
        <v>15.195853744276667</v>
      </c>
      <c r="P96" s="32"/>
      <c r="R96">
        <f t="shared" si="22"/>
        <v>1511.43</v>
      </c>
      <c r="S96" s="9">
        <f t="shared" si="36"/>
        <v>1511.43</v>
      </c>
      <c r="T96" s="9">
        <v>53.54</v>
      </c>
      <c r="U96" s="25">
        <v>0.3</v>
      </c>
      <c r="V96" s="10">
        <f t="shared" si="23"/>
        <v>75.269214000000005</v>
      </c>
      <c r="W96" s="10">
        <f t="shared" si="24"/>
        <v>166.25730000000001</v>
      </c>
      <c r="X96" s="11">
        <f t="shared" si="34"/>
        <v>1752.956514</v>
      </c>
      <c r="Y96" s="26">
        <v>0.4</v>
      </c>
      <c r="Z96" s="9">
        <f t="shared" si="25"/>
        <v>21.416</v>
      </c>
      <c r="AA96" s="9">
        <f t="shared" si="37"/>
        <v>16.061999999999998</v>
      </c>
      <c r="AB96" s="9">
        <f t="shared" si="26"/>
        <v>8.2713945999999989</v>
      </c>
      <c r="AC96" s="9">
        <f t="shared" si="27"/>
        <v>4.0513717999999992</v>
      </c>
      <c r="AD96" s="9">
        <f t="shared" si="28"/>
        <v>15.291023999999997</v>
      </c>
      <c r="AE96" s="11">
        <f t="shared" si="29"/>
        <v>65.091790399999994</v>
      </c>
      <c r="AF96" s="9">
        <f t="shared" si="30"/>
        <v>1818.0483044</v>
      </c>
      <c r="AG96" s="73">
        <f t="shared" si="32"/>
        <v>15.195853744276667</v>
      </c>
      <c r="AH96" s="56"/>
      <c r="AI96" s="94">
        <f t="shared" si="31"/>
        <v>909.02</v>
      </c>
      <c r="AJ96" s="96">
        <f t="shared" si="33"/>
        <v>7.597892166666667</v>
      </c>
    </row>
    <row r="97" spans="1:36" x14ac:dyDescent="0.3">
      <c r="A97" s="52" t="s">
        <v>49</v>
      </c>
      <c r="B97" s="23" t="s">
        <v>67</v>
      </c>
      <c r="C97" s="15" t="s">
        <v>44</v>
      </c>
      <c r="D97" t="s">
        <v>22</v>
      </c>
      <c r="E97" t="s">
        <v>22</v>
      </c>
      <c r="F97" t="s">
        <v>15</v>
      </c>
      <c r="G97" s="38">
        <v>590</v>
      </c>
      <c r="H97" s="37">
        <v>563.6</v>
      </c>
      <c r="J97" t="str">
        <f t="shared" si="38"/>
        <v>POLE-30-7</v>
      </c>
      <c r="K97" t="str">
        <f t="shared" si="38"/>
        <v>MW-POLE-30-7</v>
      </c>
      <c r="L97" s="32"/>
      <c r="M97" s="32"/>
      <c r="N97" s="32"/>
      <c r="O97" s="12">
        <f t="shared" si="35"/>
        <v>6.0075944634266669</v>
      </c>
      <c r="P97" s="32"/>
      <c r="R97">
        <f t="shared" si="22"/>
        <v>563.6</v>
      </c>
      <c r="S97" s="9">
        <f t="shared" si="36"/>
        <v>563.6</v>
      </c>
      <c r="T97" s="9">
        <v>53.54</v>
      </c>
      <c r="U97" s="25">
        <v>0.3</v>
      </c>
      <c r="V97" s="10">
        <f t="shared" si="23"/>
        <v>28.067280000000004</v>
      </c>
      <c r="W97" s="10">
        <f t="shared" si="24"/>
        <v>61.996000000000002</v>
      </c>
      <c r="X97" s="11">
        <f t="shared" si="34"/>
        <v>653.66327999999999</v>
      </c>
      <c r="Y97" s="26">
        <v>0.4</v>
      </c>
      <c r="Z97" s="9">
        <f t="shared" si="25"/>
        <v>21.416</v>
      </c>
      <c r="AA97" s="9">
        <f t="shared" si="37"/>
        <v>16.061999999999998</v>
      </c>
      <c r="AB97" s="9">
        <f t="shared" si="26"/>
        <v>8.2713945999999989</v>
      </c>
      <c r="AC97" s="9">
        <f t="shared" si="27"/>
        <v>4.0513717999999992</v>
      </c>
      <c r="AD97" s="9">
        <f t="shared" si="28"/>
        <v>15.291023999999997</v>
      </c>
      <c r="AE97" s="11">
        <f t="shared" si="29"/>
        <v>65.091790399999994</v>
      </c>
      <c r="AF97" s="9">
        <f t="shared" si="30"/>
        <v>718.75507040000002</v>
      </c>
      <c r="AG97" s="73">
        <f t="shared" si="32"/>
        <v>6.0075944634266669</v>
      </c>
      <c r="AH97" s="56"/>
      <c r="AI97" s="97"/>
      <c r="AJ97" s="98"/>
    </row>
    <row r="98" spans="1:36" x14ac:dyDescent="0.3">
      <c r="A98" s="52" t="s">
        <v>51</v>
      </c>
      <c r="B98" s="23" t="s">
        <v>68</v>
      </c>
      <c r="C98" s="15" t="s">
        <v>44</v>
      </c>
      <c r="D98" t="s">
        <v>22</v>
      </c>
      <c r="E98" t="s">
        <v>22</v>
      </c>
      <c r="F98" t="s">
        <v>15</v>
      </c>
      <c r="G98" s="38">
        <v>640</v>
      </c>
      <c r="H98" s="37">
        <v>617.4</v>
      </c>
      <c r="J98" t="str">
        <f t="shared" si="38"/>
        <v>POLE-35-5</v>
      </c>
      <c r="K98" t="str">
        <f t="shared" si="38"/>
        <v>MW-POLE-35-5</v>
      </c>
      <c r="L98" s="32"/>
      <c r="M98" s="32"/>
      <c r="N98" s="32"/>
      <c r="O98" s="12">
        <f t="shared" si="35"/>
        <v>6.5291313944266669</v>
      </c>
      <c r="P98" s="32"/>
      <c r="R98">
        <f t="shared" si="22"/>
        <v>617.4</v>
      </c>
      <c r="S98" s="9">
        <f t="shared" si="36"/>
        <v>617.4</v>
      </c>
      <c r="T98" s="9">
        <v>53.54</v>
      </c>
      <c r="U98" s="25">
        <v>0.3</v>
      </c>
      <c r="V98" s="10">
        <f t="shared" si="23"/>
        <v>30.74652</v>
      </c>
      <c r="W98" s="10">
        <f t="shared" si="24"/>
        <v>67.914000000000001</v>
      </c>
      <c r="X98" s="11">
        <f t="shared" si="34"/>
        <v>716.06052</v>
      </c>
      <c r="Y98" s="26">
        <v>0.4</v>
      </c>
      <c r="Z98" s="9">
        <f t="shared" si="25"/>
        <v>21.416</v>
      </c>
      <c r="AA98" s="9">
        <f t="shared" si="37"/>
        <v>16.061999999999998</v>
      </c>
      <c r="AB98" s="9">
        <f t="shared" si="26"/>
        <v>8.2713945999999989</v>
      </c>
      <c r="AC98" s="9">
        <f t="shared" si="27"/>
        <v>4.0513717999999992</v>
      </c>
      <c r="AD98" s="9">
        <f t="shared" si="28"/>
        <v>15.291023999999997</v>
      </c>
      <c r="AE98" s="11">
        <f t="shared" si="29"/>
        <v>65.091790399999994</v>
      </c>
      <c r="AF98" s="9">
        <f t="shared" si="30"/>
        <v>781.15231040000003</v>
      </c>
      <c r="AG98" s="73">
        <f t="shared" si="32"/>
        <v>6.5291313944266669</v>
      </c>
      <c r="AH98" s="56"/>
      <c r="AI98" s="97"/>
      <c r="AJ98" s="98"/>
    </row>
    <row r="99" spans="1:36" x14ac:dyDescent="0.3">
      <c r="A99" s="52" t="s">
        <v>53</v>
      </c>
      <c r="B99" s="23" t="s">
        <v>69</v>
      </c>
      <c r="C99" s="15" t="s">
        <v>44</v>
      </c>
      <c r="D99" t="s">
        <v>22</v>
      </c>
      <c r="E99" t="s">
        <v>22</v>
      </c>
      <c r="F99" t="s">
        <v>15</v>
      </c>
      <c r="G99" s="38">
        <v>995</v>
      </c>
      <c r="H99" s="37">
        <v>958.3</v>
      </c>
      <c r="J99" t="str">
        <f t="shared" si="38"/>
        <v>POLE-40-4</v>
      </c>
      <c r="K99" t="str">
        <f t="shared" si="38"/>
        <v>MW-POLE-40-4</v>
      </c>
      <c r="L99" s="32"/>
      <c r="M99" s="32"/>
      <c r="N99" s="32"/>
      <c r="O99" s="12">
        <f t="shared" si="35"/>
        <v>9.8338142899266661</v>
      </c>
      <c r="P99" s="32"/>
      <c r="R99">
        <f t="shared" si="22"/>
        <v>958.3</v>
      </c>
      <c r="S99" s="9">
        <f t="shared" si="36"/>
        <v>958.3</v>
      </c>
      <c r="T99" s="9">
        <v>53.54</v>
      </c>
      <c r="U99" s="25">
        <v>0.3</v>
      </c>
      <c r="V99" s="10">
        <f t="shared" si="23"/>
        <v>47.72334</v>
      </c>
      <c r="W99" s="10">
        <f t="shared" si="24"/>
        <v>105.413</v>
      </c>
      <c r="X99" s="11">
        <f t="shared" si="34"/>
        <v>1111.43634</v>
      </c>
      <c r="Y99" s="26">
        <v>0.4</v>
      </c>
      <c r="Z99" s="9">
        <f t="shared" si="25"/>
        <v>21.416</v>
      </c>
      <c r="AA99" s="9">
        <f t="shared" si="37"/>
        <v>16.061999999999998</v>
      </c>
      <c r="AB99" s="9">
        <f t="shared" si="26"/>
        <v>8.2713945999999989</v>
      </c>
      <c r="AC99" s="9">
        <f t="shared" si="27"/>
        <v>4.0513717999999992</v>
      </c>
      <c r="AD99" s="9">
        <f t="shared" si="28"/>
        <v>15.291023999999997</v>
      </c>
      <c r="AE99" s="11">
        <f t="shared" si="29"/>
        <v>65.091790399999994</v>
      </c>
      <c r="AF99" s="9">
        <f t="shared" si="30"/>
        <v>1176.5281304</v>
      </c>
      <c r="AG99" s="73">
        <f t="shared" si="32"/>
        <v>9.8338142899266661</v>
      </c>
      <c r="AH99" s="56"/>
      <c r="AI99" s="97"/>
      <c r="AJ99" s="98"/>
    </row>
    <row r="100" spans="1:36" ht="15" x14ac:dyDescent="0.25">
      <c r="A100" s="52" t="s">
        <v>55</v>
      </c>
      <c r="B100" s="23" t="s">
        <v>70</v>
      </c>
      <c r="C100" s="15" t="s">
        <v>44</v>
      </c>
      <c r="D100" t="s">
        <v>22</v>
      </c>
      <c r="E100" t="s">
        <v>22</v>
      </c>
      <c r="F100" t="s">
        <v>15</v>
      </c>
      <c r="G100" s="38">
        <v>1028</v>
      </c>
      <c r="H100" s="37">
        <v>995.21</v>
      </c>
      <c r="J100" t="str">
        <f t="shared" si="38"/>
        <v>POLE-45-4</v>
      </c>
      <c r="K100" t="str">
        <f t="shared" si="38"/>
        <v>MW-POLE-45-4</v>
      </c>
      <c r="L100" s="32"/>
      <c r="M100" s="32"/>
      <c r="N100" s="32"/>
      <c r="O100" s="12">
        <f t="shared" si="35"/>
        <v>10.191619645376667</v>
      </c>
      <c r="P100" s="32"/>
      <c r="R100">
        <f t="shared" si="22"/>
        <v>995.21</v>
      </c>
      <c r="S100" s="9">
        <f t="shared" si="36"/>
        <v>995.21</v>
      </c>
      <c r="T100" s="9">
        <v>53.54</v>
      </c>
      <c r="U100" s="25">
        <v>0.3</v>
      </c>
      <c r="V100" s="10">
        <f t="shared" si="23"/>
        <v>49.561458000000009</v>
      </c>
      <c r="W100" s="10">
        <f t="shared" si="24"/>
        <v>109.4731</v>
      </c>
      <c r="X100" s="11">
        <f t="shared" si="34"/>
        <v>1154.2445579999999</v>
      </c>
      <c r="Y100" s="26">
        <v>0.4</v>
      </c>
      <c r="Z100" s="9">
        <f t="shared" si="25"/>
        <v>21.416</v>
      </c>
      <c r="AA100" s="9">
        <f t="shared" si="37"/>
        <v>16.061999999999998</v>
      </c>
      <c r="AB100" s="9">
        <f t="shared" si="26"/>
        <v>8.2713945999999989</v>
      </c>
      <c r="AC100" s="9">
        <f t="shared" si="27"/>
        <v>4.0513717999999992</v>
      </c>
      <c r="AD100" s="9">
        <f t="shared" si="28"/>
        <v>15.291023999999997</v>
      </c>
      <c r="AE100" s="11">
        <f t="shared" si="29"/>
        <v>65.091790399999994</v>
      </c>
      <c r="AF100" s="9">
        <f t="shared" si="30"/>
        <v>1219.3363483999999</v>
      </c>
      <c r="AG100" s="73">
        <f t="shared" si="32"/>
        <v>10.191619645376667</v>
      </c>
      <c r="AH100" s="56"/>
      <c r="AI100" s="97"/>
      <c r="AJ100" s="98"/>
    </row>
  </sheetData>
  <conditionalFormatting sqref="E24:E48">
    <cfRule type="containsText" dxfId="1" priority="2" operator="containsText" text="none">
      <formula>NOT(ISERROR(SEARCH("none",E24)))</formula>
    </cfRule>
  </conditionalFormatting>
  <conditionalFormatting sqref="E49:E52">
    <cfRule type="containsText" dxfId="0" priority="1" operator="containsText" text="none">
      <formula>NOT(ISERROR(SEARCH("none",E49)))</formula>
    </cfRule>
  </conditionalFormatting>
  <dataValidations count="1">
    <dataValidation type="list" allowBlank="1" showInputMessage="1" showErrorMessage="1" sqref="C54:C100 C7:C52">
      <formula1>ddEquip</formula1>
    </dataValidation>
  </dataValidations>
  <printOptions headings="1"/>
  <pageMargins left="0.7" right="0.7" top="0.75" bottom="0.75" header="0.3" footer="0.3"/>
  <pageSetup paperSize="17" scale="37" fitToHeight="3" orientation="landscape" r:id="rId1"/>
  <headerFooter>
    <oddHeader>&amp;R&amp;"Times New Roman,Bold"KyPSC Case No. 2017-00321
STAFF-DR-04-015 Attachment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 xsi:nil="true"/>
  </documentManagement>
</p:properties>
</file>

<file path=customXml/itemProps1.xml><?xml version="1.0" encoding="utf-8"?>
<ds:datastoreItem xmlns:ds="http://schemas.openxmlformats.org/officeDocument/2006/customXml" ds:itemID="{9E0EEC5D-0D6D-49FD-9896-BACE17FCBE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03B472-177B-4285-8710-79BADB9058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E4E816-1356-4834-AB16-B4AC51F514E3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ace8dc78-f72f-446e-be2b-b93d2c0549dc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1. CUs FROM ET FILE</vt:lpstr>
      <vt:lpstr>2. FOR PASTING POLES INTO WORD</vt:lpstr>
      <vt:lpstr>3. FOR PASTING FIXTURES TO WORD</vt:lpstr>
      <vt:lpstr>1. CUs FROM ET FILE half down</vt:lpstr>
      <vt:lpstr>'1. CUs FROM ET FILE half down'!Begin</vt:lpstr>
      <vt:lpstr>Begin</vt:lpstr>
      <vt:lpstr>'1. CUs FROM ET FILE half down'!Fixture_costs</vt:lpstr>
      <vt:lpstr>Fixture_costs</vt:lpstr>
      <vt:lpstr>'1. CUs FROM ET FILE'!Print_Area</vt:lpstr>
      <vt:lpstr>'1. CUs FROM ET FILE half down'!Print_Area</vt:lpstr>
      <vt:lpstr>'1. CUs FROM ET FILE'!Print_Titles</vt:lpstr>
      <vt:lpstr>'1. CUs FROM ET FILE half down'!Print_Titles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Danforth, Chris</dc:creator>
  <cp:lastModifiedBy>Frisch, Adele M</cp:lastModifiedBy>
  <cp:lastPrinted>2018-02-26T17:00:28Z</cp:lastPrinted>
  <dcterms:created xsi:type="dcterms:W3CDTF">2016-12-09T02:35:20Z</dcterms:created>
  <dcterms:modified xsi:type="dcterms:W3CDTF">2018-02-26T17:02:05Z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