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entucky\PRP Annual Filings\FY 2018 PRP Filing\"/>
    </mc:Choice>
  </mc:AlternateContent>
  <bookViews>
    <workbookView xWindow="360" yWindow="75" windowWidth="9720" windowHeight="5490" activeTab="8"/>
  </bookViews>
  <sheets>
    <sheet name="2011" sheetId="1" r:id="rId1"/>
    <sheet name="2012" sheetId="2" r:id="rId2"/>
    <sheet name="2013a" sheetId="21" r:id="rId3"/>
    <sheet name="2014" sheetId="5" r:id="rId4"/>
    <sheet name="2015a" sheetId="22" r:id="rId5"/>
    <sheet name="2015" sheetId="6" state="hidden" r:id="rId6"/>
    <sheet name="2016" sheetId="7" r:id="rId7"/>
    <sheet name="2017" sheetId="8" r:id="rId8"/>
    <sheet name="2018" sheetId="9" r:id="rId9"/>
    <sheet name="2019" sheetId="10" state="hidden" r:id="rId10"/>
    <sheet name="2020" sheetId="14" state="hidden" r:id="rId11"/>
    <sheet name="2021" sheetId="15" state="hidden" r:id="rId12"/>
    <sheet name="2022" sheetId="16" state="hidden" r:id="rId13"/>
    <sheet name="2023" sheetId="17" state="hidden" r:id="rId14"/>
    <sheet name="2024" sheetId="18" state="hidden" r:id="rId15"/>
    <sheet name="2025" sheetId="19" state="hidden" r:id="rId16"/>
    <sheet name="2026" sheetId="20" state="hidden" r:id="rId17"/>
  </sheets>
  <definedNames>
    <definedName name="_xlnm.Print_Area" localSheetId="0">'2011'!$A$1:$B$44</definedName>
    <definedName name="_xlnm.Print_Area" localSheetId="1">'2012'!$A$1:$B$46</definedName>
    <definedName name="_xlnm.Print_Area" localSheetId="2">'2013a'!$A$1:$B$46</definedName>
    <definedName name="_xlnm.Print_Area" localSheetId="3">'2014'!$A$1:$B$46</definedName>
    <definedName name="_xlnm.Print_Area" localSheetId="5">'2015'!$A$1:$B$45</definedName>
    <definedName name="_xlnm.Print_Area" localSheetId="4">'2015a'!$A$1:$B$46</definedName>
    <definedName name="_xlnm.Print_Area" localSheetId="6">'2016'!$A$1:$B$46</definedName>
    <definedName name="_xlnm.Print_Area" localSheetId="7">'2017'!$A$1:$B$45</definedName>
    <definedName name="_xlnm.Print_Area" localSheetId="8">'2018'!$A$1:$B$45</definedName>
    <definedName name="_xlnm.Print_Area" localSheetId="9">'2019'!$A$1:$B$46</definedName>
    <definedName name="_xlnm.Print_Area" localSheetId="10">'2020'!$A$1:$B$46</definedName>
    <definedName name="_xlnm.Print_Area" localSheetId="11">'2021'!$A$1:$B$46</definedName>
    <definedName name="_xlnm.Print_Area" localSheetId="12">'2022'!$A$1:$B$47</definedName>
    <definedName name="_xlnm.Print_Area" localSheetId="13">'2023'!$A$1:$B$46</definedName>
    <definedName name="_xlnm.Print_Area" localSheetId="14">'2024'!$A$1:$B$47</definedName>
    <definedName name="_xlnm.Print_Area" localSheetId="15">'2025'!$A$1:$B$47</definedName>
    <definedName name="_xlnm.Print_Area" localSheetId="16">'2026'!$A$1:$B$46</definedName>
  </definedNames>
  <calcPr calcId="152511"/>
</workbook>
</file>

<file path=xl/calcChain.xml><?xml version="1.0" encoding="utf-8"?>
<calcChain xmlns="http://schemas.openxmlformats.org/spreadsheetml/2006/main">
  <c r="B36" i="9" l="1"/>
  <c r="B25" i="9"/>
  <c r="B14" i="9"/>
  <c r="B38" i="8" l="1"/>
  <c r="B25" i="8"/>
  <c r="B14" i="8"/>
  <c r="B13" i="8"/>
  <c r="B8" i="8"/>
  <c r="A43" i="22" l="1"/>
  <c r="B8" i="22"/>
  <c r="B8" i="21" l="1"/>
  <c r="B24" i="1"/>
  <c r="B25" i="1" s="1"/>
  <c r="B8" i="2"/>
  <c r="B8" i="5"/>
  <c r="B8" i="6"/>
  <c r="B8" i="7"/>
  <c r="B8" i="9"/>
  <c r="B8" i="10"/>
  <c r="B8" i="14"/>
  <c r="B8" i="15"/>
  <c r="B8" i="16"/>
  <c r="B8" i="17"/>
  <c r="B8" i="18"/>
  <c r="B8" i="19"/>
  <c r="B8" i="20"/>
  <c r="B8" i="1"/>
  <c r="B13" i="1" s="1"/>
  <c r="B14" i="1" s="1"/>
  <c r="B35" i="1"/>
  <c r="B33" i="2" s="1"/>
  <c r="B35" i="2" s="1"/>
  <c r="B33" i="21" s="1"/>
  <c r="B35" i="21" s="1"/>
  <c r="A43" i="20"/>
  <c r="A43" i="19"/>
  <c r="A43" i="18"/>
  <c r="A43" i="17"/>
  <c r="A43" i="16"/>
  <c r="A43" i="15"/>
  <c r="A43" i="14"/>
  <c r="A43" i="10"/>
  <c r="A43" i="9"/>
  <c r="A43" i="8"/>
  <c r="A43" i="6"/>
  <c r="A43" i="5"/>
  <c r="B36" i="21" l="1"/>
  <c r="B33" i="5"/>
  <c r="B35" i="5" s="1"/>
  <c r="B22" i="2"/>
  <c r="B24" i="2" s="1"/>
  <c r="B22" i="21" s="1"/>
  <c r="B24" i="21" s="1"/>
  <c r="B36" i="2"/>
  <c r="B11" i="2"/>
  <c r="B13" i="2" s="1"/>
  <c r="B11" i="21" s="1"/>
  <c r="B13" i="21" s="1"/>
  <c r="B36" i="1"/>
  <c r="B38" i="1" s="1"/>
  <c r="B14" i="21" l="1"/>
  <c r="B11" i="5"/>
  <c r="B33" i="22"/>
  <c r="B35" i="22" s="1"/>
  <c r="B36" i="5"/>
  <c r="B22" i="5"/>
  <c r="B24" i="5" s="1"/>
  <c r="B25" i="21"/>
  <c r="B25" i="2"/>
  <c r="B14" i="2"/>
  <c r="B38" i="2" s="1"/>
  <c r="B41" i="2" s="1"/>
  <c r="B36" i="22" l="1"/>
  <c r="B33" i="7"/>
  <c r="B22" i="22"/>
  <c r="B24" i="22" s="1"/>
  <c r="B25" i="5"/>
  <c r="B38" i="21"/>
  <c r="B41" i="21" s="1"/>
  <c r="B33" i="6"/>
  <c r="B35" i="6" s="1"/>
  <c r="B13" i="5"/>
  <c r="B11" i="22" s="1"/>
  <c r="B13" i="22" s="1"/>
  <c r="B22" i="6"/>
  <c r="B24" i="6" s="1"/>
  <c r="B14" i="22" l="1"/>
  <c r="B11" i="7"/>
  <c r="B25" i="22"/>
  <c r="B38" i="22" s="1"/>
  <c r="B22" i="7"/>
  <c r="B24" i="7" s="1"/>
  <c r="B25" i="7" s="1"/>
  <c r="B11" i="6"/>
  <c r="B13" i="6" s="1"/>
  <c r="B14" i="5"/>
  <c r="B38" i="5" s="1"/>
  <c r="B41" i="5" s="1"/>
  <c r="B36" i="6"/>
  <c r="B35" i="7"/>
  <c r="B36" i="7" s="1"/>
  <c r="B25" i="6"/>
  <c r="B41" i="22" l="1"/>
  <c r="B22" i="8"/>
  <c r="B24" i="8" s="1"/>
  <c r="B14" i="6"/>
  <c r="B38" i="6" s="1"/>
  <c r="B41" i="6" s="1"/>
  <c r="B13" i="7"/>
  <c r="B14" i="7" s="1"/>
  <c r="B38" i="7" s="1"/>
  <c r="B33" i="8"/>
  <c r="B35" i="8" s="1"/>
  <c r="B41" i="7" l="1"/>
  <c r="B36" i="8"/>
  <c r="B33" i="9"/>
  <c r="B35" i="9" s="1"/>
  <c r="B22" i="9"/>
  <c r="B24" i="9" s="1"/>
  <c r="B11" i="8"/>
  <c r="B22" i="10" l="1"/>
  <c r="B24" i="10" s="1"/>
  <c r="B33" i="10"/>
  <c r="B35" i="10" s="1"/>
  <c r="B41" i="8"/>
  <c r="B11" i="9"/>
  <c r="B13" i="9" s="1"/>
  <c r="B36" i="10" l="1"/>
  <c r="B33" i="14"/>
  <c r="B35" i="14" s="1"/>
  <c r="B11" i="10"/>
  <c r="B13" i="10" s="1"/>
  <c r="B38" i="9"/>
  <c r="B41" i="9" s="1"/>
  <c r="B25" i="10"/>
  <c r="B22" i="14"/>
  <c r="B24" i="14" s="1"/>
  <c r="B14" i="10" l="1"/>
  <c r="B38" i="10" s="1"/>
  <c r="B41" i="10" s="1"/>
  <c r="B11" i="14"/>
  <c r="B13" i="14" s="1"/>
  <c r="B22" i="15"/>
  <c r="B24" i="15" s="1"/>
  <c r="B25" i="14"/>
  <c r="B36" i="14"/>
  <c r="B33" i="15"/>
  <c r="B35" i="15" s="1"/>
  <c r="B25" i="15" l="1"/>
  <c r="B22" i="16"/>
  <c r="B24" i="16" s="1"/>
  <c r="B36" i="15"/>
  <c r="B33" i="16"/>
  <c r="B35" i="16" s="1"/>
  <c r="B11" i="15"/>
  <c r="B13" i="15" s="1"/>
  <c r="B14" i="14"/>
  <c r="B38" i="14" s="1"/>
  <c r="B41" i="14" s="1"/>
  <c r="B14" i="15" l="1"/>
  <c r="B38" i="15" s="1"/>
  <c r="B41" i="15" s="1"/>
  <c r="B11" i="16"/>
  <c r="B13" i="16" s="1"/>
  <c r="B36" i="16"/>
  <c r="B33" i="17"/>
  <c r="B35" i="17" s="1"/>
  <c r="B22" i="17"/>
  <c r="B24" i="17" s="1"/>
  <c r="B25" i="16"/>
  <c r="B25" i="17" l="1"/>
  <c r="B22" i="18"/>
  <c r="B24" i="18" s="1"/>
  <c r="B36" i="17"/>
  <c r="B33" i="18"/>
  <c r="B35" i="18" s="1"/>
  <c r="B11" i="17"/>
  <c r="B13" i="17" s="1"/>
  <c r="B14" i="16"/>
  <c r="B38" i="16" s="1"/>
  <c r="B41" i="16" s="1"/>
  <c r="B36" i="18" l="1"/>
  <c r="B33" i="19"/>
  <c r="B35" i="19" s="1"/>
  <c r="B22" i="19"/>
  <c r="B24" i="19" s="1"/>
  <c r="B25" i="18"/>
  <c r="B14" i="17"/>
  <c r="B38" i="17" s="1"/>
  <c r="B41" i="17" s="1"/>
  <c r="B11" i="18"/>
  <c r="B13" i="18" s="1"/>
  <c r="B36" i="19" l="1"/>
  <c r="B33" i="20"/>
  <c r="B35" i="20" s="1"/>
  <c r="B36" i="20" s="1"/>
  <c r="B11" i="19"/>
  <c r="B13" i="19" s="1"/>
  <c r="B14" i="18"/>
  <c r="B38" i="18" s="1"/>
  <c r="B41" i="18" s="1"/>
  <c r="B25" i="19"/>
  <c r="B22" i="20"/>
  <c r="B24" i="20" s="1"/>
  <c r="B25" i="20" s="1"/>
  <c r="B14" i="19" l="1"/>
  <c r="B38" i="19" s="1"/>
  <c r="B41" i="19" s="1"/>
  <c r="B11" i="20"/>
  <c r="B13" i="20" s="1"/>
  <c r="B14" i="20" s="1"/>
  <c r="B38" i="20" s="1"/>
  <c r="B41" i="20" l="1"/>
</calcChain>
</file>

<file path=xl/comments1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</commentList>
</comments>
</file>

<file path=xl/comments10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</commentList>
</comments>
</file>

<file path=xl/comments11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</commentList>
</comments>
</file>

<file path=xl/comments12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</commentList>
</comments>
</file>

<file path=xl/comments13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</commentList>
</comments>
</file>

<file path=xl/comments14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</commentList>
</comments>
</file>

<file path=xl/comments15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</commentList>
</comments>
</file>

<file path=xl/comments16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</commentList>
</comments>
</file>

<file path=xl/comments17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</commentList>
</comments>
</file>

<file path=xl/comments2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</commentList>
</comments>
</file>

<file path=xl/comments3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</commentList>
</comments>
</file>

<file path=xl/comments4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</commentList>
</comments>
</file>

<file path=xl/comments5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$43 is a per hr estimate based on the mid pt of a grade 3 employee + associated benefits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$43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leaks.  Average the current and prior 12 month periods</t>
        </r>
      </text>
    </comment>
  </commentList>
</comments>
</file>

<file path=xl/comments6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</commentList>
</comments>
</file>

<file path=xl/comments7.xml><?xml version="1.0" encoding="utf-8"?>
<comments xmlns="http://schemas.openxmlformats.org/spreadsheetml/2006/main">
  <authors>
    <author>shudson</author>
    <author>Sidney W. 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$37 is a per hr estimate based on the mid pt of a grade 3 employee + associated benefits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$37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Sidney W. Hudson:</t>
        </r>
        <r>
          <rPr>
            <sz val="9"/>
            <color indexed="81"/>
            <rFont val="Tahoma"/>
            <family val="2"/>
          </rPr>
          <t xml:space="preserve">
same as note in B25</t>
        </r>
      </text>
    </comment>
  </commentList>
</comments>
</file>

<file path=xl/comments8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Based on 3 year avg, should be 665 for the functional + specific projects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$35 is a per hr estimate based on the mid pt of a grade 3 employee + associated benefits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leaks, take active as of 7/1/xxxx for last 2 years and average them</t>
        </r>
      </text>
    </comment>
  </commentList>
</comments>
</file>

<file path=xl/comments9.xml><?xml version="1.0" encoding="utf-8"?>
<comments xmlns="http://schemas.openxmlformats.org/spreadsheetml/2006/main">
  <authors>
    <author>shudson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input each year from specific budgeted projects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will not change, amount filed in case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B3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.15 factor is the estimated % of savings due to surveying every 5 instead of 3 yrs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$38 is a per hr estimate based on the mid pt of a grade 3 employee + associated benefits
$56,900 (MID PT GRADE 3 AS OF 7.18.17) / 2080 * .3888 (FY 17 BENEFITS %).
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= to budgeted number of expected replacements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shudson:
$38 is a per hr estimate based on the mid pt of a grade 3 employee + associated benefits
$56,900 (MID PT GRADE 3 AS OF 7.18.17) / 2080 * .3888 (FY 17 BENEFITS %).
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</rPr>
          <t>shudson:</t>
        </r>
        <r>
          <rPr>
            <sz val="8"/>
            <color indexed="81"/>
            <rFont val="Tahoma"/>
            <family val="2"/>
          </rPr>
          <t xml:space="preserve">
get this number from Bruce T.  # of grade 3 leaks, take active as of 7/1/xxxx for last 2 years and average them</t>
        </r>
      </text>
    </comment>
  </commentList>
</comments>
</file>

<file path=xl/sharedStrings.xml><?xml version="1.0" encoding="utf-8"?>
<sst xmlns="http://schemas.openxmlformats.org/spreadsheetml/2006/main" count="782" uniqueCount="90">
  <si>
    <t>Current Year Retired Footage</t>
  </si>
  <si>
    <t>Feet / Mile</t>
  </si>
  <si>
    <t>Previous Years Leak Surveying Main Time Savings</t>
  </si>
  <si>
    <t>60 Minutes / Hour</t>
  </si>
  <si>
    <t>Current Years Renewed Bare Steel Services</t>
  </si>
  <si>
    <t>Previous Years Leak Surveying Services Time Savings</t>
  </si>
  <si>
    <t>Previous Years CP Readings Time Savings</t>
  </si>
  <si>
    <t>feet</t>
  </si>
  <si>
    <t>dollars</t>
  </si>
  <si>
    <t>hours</t>
  </si>
  <si>
    <t>minutes</t>
  </si>
  <si>
    <t>services</t>
  </si>
  <si>
    <t>Bare Steel</t>
  </si>
  <si>
    <t>Total Footage to be Retired</t>
  </si>
  <si>
    <t>Current Year Time Savings for Main Leak Survey</t>
  </si>
  <si>
    <t xml:space="preserve">     Total Dollars Save for Main Leak Survey</t>
  </si>
  <si>
    <t>Current Year Time Savings for Service Line Leak Survey</t>
  </si>
  <si>
    <t xml:space="preserve">     Total Dollars Save for Service Line Leak Survey</t>
  </si>
  <si>
    <t xml:space="preserve">     Total O&amp;M Savings Since Inception</t>
  </si>
  <si>
    <t>ANNUAL TIME SAVINGS FOR LEAK SURVEYING MAIN 2011</t>
  </si>
  <si>
    <t>ANNUAL TIME SAVINGS FOR LEAK SURVEYING SERVICES 2011</t>
  </si>
  <si>
    <t>ANNUAL TIME SAVINGS FOR LEAK SURVEYING MAIN 2012</t>
  </si>
  <si>
    <t>ANNUAL TIME SAVINGS FOR LEAK SURVEYING SERVICES 2012</t>
  </si>
  <si>
    <t>ANNUAL TIME SAVINGS FOR LEAK SURVEYING MAIN 2013</t>
  </si>
  <si>
    <t>ANNUAL TIME SAVINGS FOR LEAK SURVEYING SERVICES 2013</t>
  </si>
  <si>
    <t>ANNUAL TIME SAVINGS FOR LEAK SURVEYING MAIN 2014</t>
  </si>
  <si>
    <t>ANNUAL TIME SAVINGS FOR LEAK SURVEYING SERVICES 2014</t>
  </si>
  <si>
    <t>ANNUAL TIME SAVINGS FOR LEAK SURVEYING MAIN 2015</t>
  </si>
  <si>
    <t>ANNUAL TIME SAVINGS FOR LEAK SURVEYING SERVICES 2015</t>
  </si>
  <si>
    <t>ANNUAL TIME SAVINGS FOR LEAK SURVEYING MAIN 2016</t>
  </si>
  <si>
    <t>ANNUAL TIME SAVINGS FOR LEAK SURVEYING SERVICES 2016</t>
  </si>
  <si>
    <t>ANNUAL TIME SAVINGS FOR LEAK SURVEYING MAIN 2017</t>
  </si>
  <si>
    <t>ANNUAL TIME SAVINGS FOR LEAK SURVEYING SERVICES 2017</t>
  </si>
  <si>
    <t>ANNUAL TIME SAVINGS FOR LEAK SURVEYING MAIN 2018</t>
  </si>
  <si>
    <t>ANNUAL TIME SAVINGS FOR LEAK SURVEYING SERVICES 2018</t>
  </si>
  <si>
    <t>ANNUAL TIME SAVINGS FOR LEAK SURVEYING MAIN 2019</t>
  </si>
  <si>
    <t>ANNUAL TIME SAVINGS FOR LEAK SURVEYING SERVICES 2019</t>
  </si>
  <si>
    <t>ANNUAL TIME SAVINGS FOR LEAK SURVEYING MAIN 2020</t>
  </si>
  <si>
    <t>ANNUAL TIME SAVINGS FOR LEAK SURVEYING SERVICES 2020</t>
  </si>
  <si>
    <t>ANNUAL TIME SAVINGS FOR LEAK SURVEYING MAIN 2021</t>
  </si>
  <si>
    <t>ANNUAL TIME SAVINGS FOR LEAK SURVEYING SERVICES 2021</t>
  </si>
  <si>
    <t>ANNUAL TIME SAVINGS FOR LEAK SURVEYING MAIN 2022</t>
  </si>
  <si>
    <t>ANNUAL TIME SAVINGS FOR LEAK SURVEYING SERVICES 2022</t>
  </si>
  <si>
    <t>ANNUAL TIME SAVINGS FOR LEAK SURVEYING MAIN 2023</t>
  </si>
  <si>
    <t>ANNUAL TIME SAVINGS FOR LEAK SURVEYING SERVICES 2023</t>
  </si>
  <si>
    <t>ANNUAL TIME SAVINGS FOR LEAK SURVEYING MAIN 2024</t>
  </si>
  <si>
    <t>ANNUAL TIME SAVINGS FOR LEAK SURVEYING SERVICES 2024</t>
  </si>
  <si>
    <t>ANNUAL TIME SAVINGS FOR LEAK SURVEYING MAIN 2025</t>
  </si>
  <si>
    <t>ANNUAL TIME SAVINGS FOR LEAK SURVEYING SERVICES 2025</t>
  </si>
  <si>
    <t>2.11 Hours / Mile</t>
  </si>
  <si>
    <t>1.5 Minutes / Service</t>
  </si>
  <si>
    <t>ANNUAL TIME SAVINGS FOR LEAK REVALUATION 2011</t>
  </si>
  <si>
    <t>30 Minutes / Revaluation</t>
  </si>
  <si>
    <t>Current Years Grade 3 Leaks</t>
  </si>
  <si>
    <t>Previous Years Leak Revaluation Time Savings</t>
  </si>
  <si>
    <t>Current Year Time Savings for Leak Revaluation</t>
  </si>
  <si>
    <t xml:space="preserve">     Total Dollars Save for Leak Revaluation</t>
  </si>
  <si>
    <t>ANNUAL TIME SAVINGS FOR LEAK REVALUATION 2012</t>
  </si>
  <si>
    <t>ANNUAL TIME SAVINGS FOR LEAK REVALUATION 2013</t>
  </si>
  <si>
    <t>ANNUAL TIME SAVINGS FOR LEAK REVALUATION 2014</t>
  </si>
  <si>
    <t>ANNUAL TIME SAVINGS FOR LEAK REVALUATION 2015</t>
  </si>
  <si>
    <t>ANNUAL TIME SAVINGS FOR LEAK REVALUATION 2016</t>
  </si>
  <si>
    <t>ANNUAL TIME SAVINGS FOR LEAK REVALUATION 2017</t>
  </si>
  <si>
    <t>ANNUAL TIME SAVINGS FOR LEAK REVALUATION 2018</t>
  </si>
  <si>
    <t>ANNUAL TIME SAVINGS FOR LEAK REVALUATION 2019</t>
  </si>
  <si>
    <t>ANNUAL TIME SAVINGS FOR LEAK REVALUATION 2020</t>
  </si>
  <si>
    <t>ANNUAL TIME SAVINGS FOR LEAK REVALUATION 2021</t>
  </si>
  <si>
    <t>ANNUAL TIME SAVINGS FOR LEAK REVALUATION 2022</t>
  </si>
  <si>
    <t>ANNUAL TIME SAVINGS FOR LEAK REVALUATION 2023</t>
  </si>
  <si>
    <t>ANNUAL TIME SAVINGS FOR LEAK REVALUATION 2024</t>
  </si>
  <si>
    <t>ANNUAL TIME SAVINGS FOR LEAK REVALUATION 2025</t>
  </si>
  <si>
    <t>ANNUAL TIME SAVINGS FOR LEAK REVALUATION 2026</t>
  </si>
  <si>
    <t xml:space="preserve">     Total O&amp;M Savings Bare Steel Program 2011</t>
  </si>
  <si>
    <t xml:space="preserve">     Total O&amp;M Savings Bare Steel Program 2012</t>
  </si>
  <si>
    <t xml:space="preserve">     Total O&amp;M Savings Bare Steel Program 2013</t>
  </si>
  <si>
    <t xml:space="preserve">     Total O&amp;M Savings Bare Steel Program 2014</t>
  </si>
  <si>
    <t xml:space="preserve">     Total O&amp;M Savings Bare Steel Program 2015</t>
  </si>
  <si>
    <t xml:space="preserve">     Total O&amp;M Savings Bare Steel Program 2016</t>
  </si>
  <si>
    <t xml:space="preserve">     Total O&amp;M Savings Bare Steel Program 2017</t>
  </si>
  <si>
    <t xml:space="preserve">     Total O&amp;M Savings Bare Steel Program 2018</t>
  </si>
  <si>
    <t xml:space="preserve">     Total O&amp;M Savings Bare Steel Program 2019</t>
  </si>
  <si>
    <t xml:space="preserve">     Total O&amp;M Savings Bare Steel Program 2020</t>
  </si>
  <si>
    <t xml:space="preserve">     Total O&amp;M Savings Bare Steel Program 2021</t>
  </si>
  <si>
    <t xml:space="preserve">     Total O&amp;M Savings Bare Steel Program 2022</t>
  </si>
  <si>
    <t xml:space="preserve">     Total O&amp;M Savings Bare Steel Program 2023</t>
  </si>
  <si>
    <t xml:space="preserve">     Total O&amp;M Savings Bare Steel Program 2024</t>
  </si>
  <si>
    <t xml:space="preserve">     Total O&amp;M Savings Bare Steel Program 2025</t>
  </si>
  <si>
    <t xml:space="preserve">     Total O&amp;M Savings Bare Steel Program 2026</t>
  </si>
  <si>
    <t>ANNUAL TIME SAVINGS FOR LEAK SURVEYING MAIN 2026</t>
  </si>
  <si>
    <t>ANNUAL TIME SAVINGS FOR LEAK SURVEYING SERVICES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</si>
</sst>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2" fillId="0" borderId="0" xfId="0" applyFont="1" applyProtection="1"/>
    <xf numFmtId="2" fontId="1" fillId="0" borderId="0" xfId="0" applyNumberFormat="1" applyFont="1"/>
    <xf numFmtId="0" fontId="0" fillId="2" borderId="0" xfId="0" applyFill="1"/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0" fillId="0" borderId="0" xfId="0" applyAlignment="1">
      <alignment horizontal="center"/>
    </xf>
    <xf numFmtId="164" fontId="5" fillId="0" borderId="0" xfId="0" applyNumberFormat="1" applyFont="1"/>
    <xf numFmtId="0" fontId="6" fillId="0" borderId="0" xfId="0" applyFont="1"/>
    <xf numFmtId="2" fontId="0" fillId="0" borderId="0" xfId="0" applyNumberFormat="1" applyProtection="1"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/>
    <xf numFmtId="2" fontId="1" fillId="0" borderId="0" xfId="0" applyNumberFormat="1" applyFont="1" applyBorder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/>
    <xf numFmtId="0" fontId="0" fillId="3" borderId="0" xfId="0" applyFill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3" fontId="0" fillId="3" borderId="0" xfId="0" applyNumberFormat="1" applyFill="1" applyProtection="1">
      <protection locked="0"/>
    </xf>
    <xf numFmtId="0" fontId="5" fillId="0" borderId="0" xfId="0" applyFont="1"/>
    <xf numFmtId="16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wrapText="1"/>
    </xf>
    <xf numFmtId="10" fontId="0" fillId="0" borderId="0" xfId="0" applyNumberFormat="1"/>
    <xf numFmtId="10" fontId="1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topLeftCell="A13" zoomScaleNormal="100" workbookViewId="0">
      <selection activeCell="B34" sqref="B34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42153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B5" s="26"/>
      <c r="C5" s="8"/>
    </row>
    <row r="6" spans="1:3" ht="18" x14ac:dyDescent="0.25">
      <c r="A6" s="5" t="s">
        <v>19</v>
      </c>
    </row>
    <row r="7" spans="1:3" x14ac:dyDescent="0.2">
      <c r="A7" s="2"/>
      <c r="B7" t="s">
        <v>12</v>
      </c>
    </row>
    <row r="8" spans="1:3" x14ac:dyDescent="0.2">
      <c r="A8" s="2" t="s">
        <v>0</v>
      </c>
      <c r="B8" s="27">
        <f>B3</f>
        <v>42153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2">
        <v>0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2.5267849431818177</v>
      </c>
      <c r="C13" s="8" t="s">
        <v>9</v>
      </c>
    </row>
    <row r="14" spans="1:3" x14ac:dyDescent="0.2">
      <c r="A14" s="9" t="s">
        <v>15</v>
      </c>
      <c r="B14" s="10">
        <f>B13*35</f>
        <v>88.437473011363622</v>
      </c>
      <c r="C14" s="8" t="s">
        <v>8</v>
      </c>
    </row>
    <row r="15" spans="1:3" s="7" customFormat="1" ht="3" customHeight="1" x14ac:dyDescent="0.2"/>
    <row r="17" spans="1:3" ht="18" x14ac:dyDescent="0.25">
      <c r="A17" s="4" t="s">
        <v>20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5" t="s">
        <v>4</v>
      </c>
      <c r="B21" s="24">
        <v>641</v>
      </c>
      <c r="C21" s="8" t="s">
        <v>11</v>
      </c>
    </row>
    <row r="22" spans="1:3" x14ac:dyDescent="0.2">
      <c r="A22" s="2" t="s">
        <v>5</v>
      </c>
      <c r="B22" s="2">
        <v>0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ROUND((B19/B20)*B21*0.15+B22,2)</f>
        <v>2.4</v>
      </c>
      <c r="C24" s="8" t="s">
        <v>9</v>
      </c>
    </row>
    <row r="25" spans="1:3" x14ac:dyDescent="0.2">
      <c r="A25" s="9" t="s">
        <v>17</v>
      </c>
      <c r="B25" s="10">
        <f>B24*35</f>
        <v>84</v>
      </c>
      <c r="C25" s="8" t="s">
        <v>8</v>
      </c>
    </row>
    <row r="26" spans="1:3" s="7" customFormat="1" ht="3" customHeight="1" x14ac:dyDescent="0.2"/>
    <row r="28" spans="1:3" ht="18" x14ac:dyDescent="0.25">
      <c r="A28" s="4" t="s">
        <v>51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804</v>
      </c>
      <c r="C32" s="8" t="s">
        <v>11</v>
      </c>
    </row>
    <row r="33" spans="1:31" x14ac:dyDescent="0.2">
      <c r="A33" s="2" t="s">
        <v>54</v>
      </c>
      <c r="B33" s="2"/>
      <c r="C33" s="8" t="s">
        <v>10</v>
      </c>
    </row>
    <row r="34" spans="1:31" x14ac:dyDescent="0.2">
      <c r="C34" s="8"/>
    </row>
    <row r="35" spans="1:31" x14ac:dyDescent="0.2">
      <c r="A35" s="3" t="s">
        <v>55</v>
      </c>
      <c r="B35" s="21">
        <f>(B30/B31)*B32*(B3/B4)+B33</f>
        <v>12.837504545454546</v>
      </c>
      <c r="C35" s="8" t="s">
        <v>9</v>
      </c>
    </row>
    <row r="36" spans="1:31" ht="13.5" thickBot="1" x14ac:dyDescent="0.25">
      <c r="A36" s="17" t="s">
        <v>56</v>
      </c>
      <c r="B36" s="18">
        <f>B35*35</f>
        <v>449.31265909090911</v>
      </c>
      <c r="C36" s="19" t="s">
        <v>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13.5" thickTop="1" x14ac:dyDescent="0.2"/>
    <row r="38" spans="1:31" ht="15.75" x14ac:dyDescent="0.25">
      <c r="A38" s="15" t="s">
        <v>72</v>
      </c>
      <c r="B38" s="12">
        <f>B14+B25+B36</f>
        <v>621.7501321022728</v>
      </c>
      <c r="C38" s="13" t="s">
        <v>8</v>
      </c>
    </row>
    <row r="39" spans="1:31" ht="15" x14ac:dyDescent="0.25">
      <c r="A39" s="15"/>
      <c r="B39" s="14"/>
    </row>
  </sheetData>
  <phoneticPr fontId="3" type="noConversion"/>
  <pageMargins left="0.75" right="0.75" top="1" bottom="1" header="0.5" footer="0.5"/>
  <pageSetup scale="84" orientation="landscape" horizontalDpi="4294967293" r:id="rId1"/>
  <headerFooter alignWithMargins="0">
    <oddFooter>Page 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>
      <selection activeCell="G9" sqref="G9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0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C5" s="8"/>
    </row>
    <row r="6" spans="1:3" ht="18" x14ac:dyDescent="0.25">
      <c r="A6" s="5" t="s">
        <v>35</v>
      </c>
    </row>
    <row r="7" spans="1:3" x14ac:dyDescent="0.2">
      <c r="A7" s="2"/>
    </row>
    <row r="8" spans="1:3" x14ac:dyDescent="0.2">
      <c r="A8" s="2" t="s">
        <v>0</v>
      </c>
      <c r="B8" s="27">
        <f>B3</f>
        <v>0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'2018'!B13</f>
        <v>83.566010511363629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83.566010511363629</v>
      </c>
      <c r="C13" s="8" t="s">
        <v>9</v>
      </c>
    </row>
    <row r="14" spans="1:3" x14ac:dyDescent="0.2">
      <c r="A14" s="9" t="s">
        <v>15</v>
      </c>
      <c r="B14" s="10">
        <f>B13*35</f>
        <v>2924.8103678977268</v>
      </c>
      <c r="C14" s="8" t="s">
        <v>8</v>
      </c>
    </row>
    <row r="15" spans="1:3" x14ac:dyDescent="0.2">
      <c r="A15" s="7"/>
      <c r="B15" s="7"/>
      <c r="C15" s="7"/>
    </row>
    <row r="17" spans="1:3" ht="18" x14ac:dyDescent="0.25">
      <c r="A17" s="4" t="s">
        <v>36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0</v>
      </c>
      <c r="C21" s="8" t="s">
        <v>11</v>
      </c>
    </row>
    <row r="22" spans="1:3" x14ac:dyDescent="0.2">
      <c r="A22" s="2" t="s">
        <v>5</v>
      </c>
      <c r="B22" s="2">
        <f>'2018'!B24</f>
        <v>323.76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323.76</v>
      </c>
      <c r="C24" s="8" t="s">
        <v>9</v>
      </c>
    </row>
    <row r="25" spans="1:3" x14ac:dyDescent="0.2">
      <c r="A25" s="9" t="s">
        <v>17</v>
      </c>
      <c r="B25" s="10">
        <f>B24*35</f>
        <v>11331.6</v>
      </c>
      <c r="C25" s="8" t="s">
        <v>8</v>
      </c>
    </row>
    <row r="26" spans="1:3" x14ac:dyDescent="0.2">
      <c r="A26" s="7"/>
      <c r="B26" s="7"/>
      <c r="C26" s="7"/>
    </row>
    <row r="28" spans="1:3" ht="18" x14ac:dyDescent="0.25">
      <c r="A28" s="4" t="s">
        <v>64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0</v>
      </c>
      <c r="C32" s="8" t="s">
        <v>11</v>
      </c>
    </row>
    <row r="33" spans="1:3" x14ac:dyDescent="0.2">
      <c r="A33" s="2" t="s">
        <v>6</v>
      </c>
      <c r="B33" s="16">
        <f>'2018'!B35</f>
        <v>402.30938598484846</v>
      </c>
      <c r="C33" s="8" t="s">
        <v>10</v>
      </c>
    </row>
    <row r="34" spans="1:3" x14ac:dyDescent="0.2">
      <c r="C34" s="8"/>
    </row>
    <row r="35" spans="1:3" x14ac:dyDescent="0.2">
      <c r="A35" s="3" t="s">
        <v>55</v>
      </c>
      <c r="B35" s="21">
        <f>(B30/B31)*B32*(B3/B4)+B33</f>
        <v>402.30938598484846</v>
      </c>
      <c r="C35" s="22" t="s">
        <v>9</v>
      </c>
    </row>
    <row r="36" spans="1:3" ht="13.5" thickBot="1" x14ac:dyDescent="0.25">
      <c r="A36" s="17" t="s">
        <v>56</v>
      </c>
      <c r="B36" s="18">
        <f>B35*35</f>
        <v>14080.828509469697</v>
      </c>
      <c r="C36" s="19" t="s">
        <v>8</v>
      </c>
    </row>
    <row r="37" spans="1:3" ht="13.5" thickTop="1" x14ac:dyDescent="0.2"/>
    <row r="38" spans="1:3" ht="15.75" x14ac:dyDescent="0.25">
      <c r="A38" s="15" t="s">
        <v>80</v>
      </c>
      <c r="B38" s="12">
        <f>B14+B25+B36</f>
        <v>28337.238877367425</v>
      </c>
      <c r="C38" s="13" t="s">
        <v>8</v>
      </c>
    </row>
    <row r="39" spans="1:3" ht="15" x14ac:dyDescent="0.25">
      <c r="A39" s="15"/>
      <c r="B39" s="14"/>
    </row>
    <row r="41" spans="1:3" ht="15.75" x14ac:dyDescent="0.25">
      <c r="A41" s="11" t="s">
        <v>18</v>
      </c>
      <c r="B41" s="12">
        <f>'2018'!B41+B38</f>
        <v>138829.65420378788</v>
      </c>
    </row>
    <row r="43" spans="1:3" x14ac:dyDescent="0.2">
      <c r="A43" s="30" t="str">
        <f ca="1">CELL("filename")</f>
        <v>C:\Users\jdensman\AppData\Local\Microsoft\Windows\INetCache\Content.Outlook\XV8127HH\[KY PRP OM Savings 2017 Final.xlsx]2018</v>
      </c>
      <c r="B43" s="31"/>
    </row>
  </sheetData>
  <mergeCells count="1">
    <mergeCell ref="A43:B43"/>
  </mergeCells>
  <phoneticPr fontId="3" type="noConversion"/>
  <pageMargins left="0.75" right="0.75" top="1" bottom="1" header="0.5" footer="0.5"/>
  <pageSetup scale="77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>
      <selection activeCell="G9" sqref="G9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0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C5" s="8"/>
    </row>
    <row r="6" spans="1:3" ht="18" x14ac:dyDescent="0.25">
      <c r="A6" s="5" t="s">
        <v>37</v>
      </c>
    </row>
    <row r="7" spans="1:3" x14ac:dyDescent="0.2">
      <c r="A7" s="2"/>
    </row>
    <row r="8" spans="1:3" x14ac:dyDescent="0.2">
      <c r="A8" s="2" t="s">
        <v>0</v>
      </c>
      <c r="B8" s="27">
        <f>B3</f>
        <v>0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'2019'!B13</f>
        <v>83.566010511363629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83.566010511363629</v>
      </c>
      <c r="C13" s="8" t="s">
        <v>9</v>
      </c>
    </row>
    <row r="14" spans="1:3" x14ac:dyDescent="0.2">
      <c r="A14" s="9" t="s">
        <v>15</v>
      </c>
      <c r="B14" s="10">
        <f>B13*35</f>
        <v>2924.8103678977268</v>
      </c>
      <c r="C14" s="8" t="s">
        <v>8</v>
      </c>
    </row>
    <row r="15" spans="1:3" x14ac:dyDescent="0.2">
      <c r="A15" s="7"/>
      <c r="B15" s="7"/>
      <c r="C15" s="7"/>
    </row>
    <row r="17" spans="1:3" ht="18" x14ac:dyDescent="0.25">
      <c r="A17" s="4" t="s">
        <v>38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0</v>
      </c>
      <c r="C21" s="8" t="s">
        <v>11</v>
      </c>
    </row>
    <row r="22" spans="1:3" x14ac:dyDescent="0.2">
      <c r="A22" s="2" t="s">
        <v>5</v>
      </c>
      <c r="B22" s="2">
        <f>'2019'!B24</f>
        <v>323.76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323.76</v>
      </c>
      <c r="C24" s="8" t="s">
        <v>9</v>
      </c>
    </row>
    <row r="25" spans="1:3" x14ac:dyDescent="0.2">
      <c r="A25" s="9" t="s">
        <v>17</v>
      </c>
      <c r="B25" s="10">
        <f>B24*35</f>
        <v>11331.6</v>
      </c>
      <c r="C25" s="8" t="s">
        <v>8</v>
      </c>
    </row>
    <row r="26" spans="1:3" x14ac:dyDescent="0.2">
      <c r="A26" s="7"/>
      <c r="B26" s="7"/>
      <c r="C26" s="7"/>
    </row>
    <row r="28" spans="1:3" ht="18" x14ac:dyDescent="0.25">
      <c r="A28" s="4" t="s">
        <v>65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0</v>
      </c>
      <c r="C32" s="8" t="s">
        <v>11</v>
      </c>
    </row>
    <row r="33" spans="1:3" x14ac:dyDescent="0.2">
      <c r="A33" s="2" t="s">
        <v>6</v>
      </c>
      <c r="B33" s="16">
        <f>'2019'!B35</f>
        <v>402.30938598484846</v>
      </c>
      <c r="C33" s="8" t="s">
        <v>10</v>
      </c>
    </row>
    <row r="34" spans="1:3" x14ac:dyDescent="0.2">
      <c r="C34" s="8"/>
    </row>
    <row r="35" spans="1:3" x14ac:dyDescent="0.2">
      <c r="A35" s="3" t="s">
        <v>55</v>
      </c>
      <c r="B35" s="21">
        <f>(B30/B31)*B32*(B3/B4)+B33</f>
        <v>402.30938598484846</v>
      </c>
      <c r="C35" s="22" t="s">
        <v>9</v>
      </c>
    </row>
    <row r="36" spans="1:3" ht="13.5" thickBot="1" x14ac:dyDescent="0.25">
      <c r="A36" s="17" t="s">
        <v>56</v>
      </c>
      <c r="B36" s="18">
        <f>B35*35</f>
        <v>14080.828509469697</v>
      </c>
      <c r="C36" s="19" t="s">
        <v>8</v>
      </c>
    </row>
    <row r="37" spans="1:3" ht="13.5" thickTop="1" x14ac:dyDescent="0.2"/>
    <row r="38" spans="1:3" ht="15.75" x14ac:dyDescent="0.25">
      <c r="A38" s="15" t="s">
        <v>81</v>
      </c>
      <c r="B38" s="12">
        <f>B14+B25+B36</f>
        <v>28337.238877367425</v>
      </c>
      <c r="C38" s="13" t="s">
        <v>8</v>
      </c>
    </row>
    <row r="39" spans="1:3" ht="15" x14ac:dyDescent="0.25">
      <c r="A39" s="15"/>
      <c r="B39" s="14"/>
    </row>
    <row r="41" spans="1:3" ht="15.75" x14ac:dyDescent="0.25">
      <c r="A41" s="11" t="s">
        <v>18</v>
      </c>
      <c r="B41" s="12">
        <f>'2019'!B41+B38</f>
        <v>167166.89308115531</v>
      </c>
    </row>
    <row r="43" spans="1:3" x14ac:dyDescent="0.2">
      <c r="A43" s="30" t="str">
        <f ca="1">CELL("filename")</f>
        <v>C:\Users\jdensman\AppData\Local\Microsoft\Windows\INetCache\Content.Outlook\XV8127HH\[KY PRP OM Savings 2017 Final.xlsx]2018</v>
      </c>
      <c r="B43" s="31"/>
    </row>
  </sheetData>
  <mergeCells count="1">
    <mergeCell ref="A43:B43"/>
  </mergeCells>
  <phoneticPr fontId="3" type="noConversion"/>
  <pageMargins left="0.75" right="0.75" top="1" bottom="1" header="0.5" footer="0.5"/>
  <pageSetup scale="77" orientation="landscape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>
      <selection activeCell="G9" sqref="G9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0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C5" s="8"/>
    </row>
    <row r="6" spans="1:3" ht="18" x14ac:dyDescent="0.25">
      <c r="A6" s="5" t="s">
        <v>39</v>
      </c>
    </row>
    <row r="7" spans="1:3" x14ac:dyDescent="0.2">
      <c r="A7" s="2"/>
    </row>
    <row r="8" spans="1:3" x14ac:dyDescent="0.2">
      <c r="A8" s="2" t="s">
        <v>0</v>
      </c>
      <c r="B8" s="27">
        <f>B3</f>
        <v>0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'2020'!B13</f>
        <v>83.566010511363629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83.566010511363629</v>
      </c>
      <c r="C13" s="8" t="s">
        <v>9</v>
      </c>
    </row>
    <row r="14" spans="1:3" x14ac:dyDescent="0.2">
      <c r="A14" s="9" t="s">
        <v>15</v>
      </c>
      <c r="B14" s="10">
        <f>B13*35</f>
        <v>2924.8103678977268</v>
      </c>
      <c r="C14" s="8" t="s">
        <v>8</v>
      </c>
    </row>
    <row r="15" spans="1:3" x14ac:dyDescent="0.2">
      <c r="A15" s="7"/>
      <c r="B15" s="7"/>
      <c r="C15" s="7"/>
    </row>
    <row r="17" spans="1:3" ht="18" x14ac:dyDescent="0.25">
      <c r="A17" s="4" t="s">
        <v>40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0</v>
      </c>
      <c r="C21" s="8" t="s">
        <v>11</v>
      </c>
    </row>
    <row r="22" spans="1:3" x14ac:dyDescent="0.2">
      <c r="A22" s="2" t="s">
        <v>5</v>
      </c>
      <c r="B22" s="2">
        <f>'2020'!B24</f>
        <v>323.76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323.76</v>
      </c>
      <c r="C24" s="8" t="s">
        <v>9</v>
      </c>
    </row>
    <row r="25" spans="1:3" x14ac:dyDescent="0.2">
      <c r="A25" s="9" t="s">
        <v>17</v>
      </c>
      <c r="B25" s="10">
        <f>B24*35</f>
        <v>11331.6</v>
      </c>
      <c r="C25" s="8" t="s">
        <v>8</v>
      </c>
    </row>
    <row r="26" spans="1:3" x14ac:dyDescent="0.2">
      <c r="A26" s="7"/>
      <c r="B26" s="7"/>
      <c r="C26" s="7"/>
    </row>
    <row r="28" spans="1:3" ht="18" x14ac:dyDescent="0.25">
      <c r="A28" s="4" t="s">
        <v>66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0</v>
      </c>
      <c r="C32" s="8" t="s">
        <v>11</v>
      </c>
    </row>
    <row r="33" spans="1:3" x14ac:dyDescent="0.2">
      <c r="A33" s="2" t="s">
        <v>6</v>
      </c>
      <c r="B33" s="16">
        <f>'2020'!B35</f>
        <v>402.30938598484846</v>
      </c>
      <c r="C33" s="8" t="s">
        <v>10</v>
      </c>
    </row>
    <row r="34" spans="1:3" x14ac:dyDescent="0.2">
      <c r="C34" s="8"/>
    </row>
    <row r="35" spans="1:3" x14ac:dyDescent="0.2">
      <c r="A35" s="3" t="s">
        <v>55</v>
      </c>
      <c r="B35" s="21">
        <f>(B30/B31)*B32*(B3/B4)+B33</f>
        <v>402.30938598484846</v>
      </c>
      <c r="C35" s="22" t="s">
        <v>9</v>
      </c>
    </row>
    <row r="36" spans="1:3" ht="13.5" thickBot="1" x14ac:dyDescent="0.25">
      <c r="A36" s="17" t="s">
        <v>56</v>
      </c>
      <c r="B36" s="18">
        <f>B35*35</f>
        <v>14080.828509469697</v>
      </c>
      <c r="C36" s="19" t="s">
        <v>8</v>
      </c>
    </row>
    <row r="37" spans="1:3" ht="13.5" thickTop="1" x14ac:dyDescent="0.2"/>
    <row r="38" spans="1:3" ht="15.75" x14ac:dyDescent="0.25">
      <c r="A38" s="15" t="s">
        <v>82</v>
      </c>
      <c r="B38" s="12">
        <f>B14+B25+B36</f>
        <v>28337.238877367425</v>
      </c>
      <c r="C38" s="13" t="s">
        <v>8</v>
      </c>
    </row>
    <row r="39" spans="1:3" ht="15" x14ac:dyDescent="0.25">
      <c r="A39" s="15"/>
      <c r="B39" s="14"/>
    </row>
    <row r="41" spans="1:3" ht="15.75" x14ac:dyDescent="0.25">
      <c r="A41" s="11" t="s">
        <v>18</v>
      </c>
      <c r="B41" s="12">
        <f>'2020'!B41+B38</f>
        <v>195504.13195852275</v>
      </c>
    </row>
    <row r="43" spans="1:3" x14ac:dyDescent="0.2">
      <c r="A43" s="30" t="str">
        <f ca="1">CELL("filename")</f>
        <v>C:\Users\jdensman\AppData\Local\Microsoft\Windows\INetCache\Content.Outlook\XV8127HH\[KY PRP OM Savings 2017 Final.xlsx]2018</v>
      </c>
      <c r="B43" s="31"/>
    </row>
  </sheetData>
  <mergeCells count="1">
    <mergeCell ref="A43:B43"/>
  </mergeCells>
  <phoneticPr fontId="3" type="noConversion"/>
  <pageMargins left="0.75" right="0.75" top="1" bottom="1" header="0.5" footer="0.5"/>
  <pageSetup scale="77" orientation="landscape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>
      <selection activeCell="G9" sqref="G9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0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C5" s="8"/>
    </row>
    <row r="6" spans="1:3" ht="18" x14ac:dyDescent="0.25">
      <c r="A6" s="5" t="s">
        <v>41</v>
      </c>
    </row>
    <row r="7" spans="1:3" x14ac:dyDescent="0.2">
      <c r="A7" s="2"/>
    </row>
    <row r="8" spans="1:3" x14ac:dyDescent="0.2">
      <c r="A8" s="2" t="s">
        <v>0</v>
      </c>
      <c r="B8" s="27">
        <f>B3</f>
        <v>0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'2021'!B13</f>
        <v>83.566010511363629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83.566010511363629</v>
      </c>
      <c r="C13" s="8" t="s">
        <v>9</v>
      </c>
    </row>
    <row r="14" spans="1:3" x14ac:dyDescent="0.2">
      <c r="A14" s="9" t="s">
        <v>15</v>
      </c>
      <c r="B14" s="10">
        <f>B13*35</f>
        <v>2924.8103678977268</v>
      </c>
      <c r="C14" s="8" t="s">
        <v>8</v>
      </c>
    </row>
    <row r="15" spans="1:3" x14ac:dyDescent="0.2">
      <c r="A15" s="7"/>
      <c r="B15" s="7"/>
      <c r="C15" s="7"/>
    </row>
    <row r="17" spans="1:3" ht="18" x14ac:dyDescent="0.25">
      <c r="A17" s="4" t="s">
        <v>42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0</v>
      </c>
      <c r="C21" s="8" t="s">
        <v>11</v>
      </c>
    </row>
    <row r="22" spans="1:3" x14ac:dyDescent="0.2">
      <c r="A22" s="2" t="s">
        <v>5</v>
      </c>
      <c r="B22" s="2">
        <f>'2021'!B24</f>
        <v>323.76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323.76</v>
      </c>
      <c r="C24" s="8" t="s">
        <v>9</v>
      </c>
    </row>
    <row r="25" spans="1:3" x14ac:dyDescent="0.2">
      <c r="A25" s="9" t="s">
        <v>17</v>
      </c>
      <c r="B25" s="10">
        <f>B24*35</f>
        <v>11331.6</v>
      </c>
      <c r="C25" s="8" t="s">
        <v>8</v>
      </c>
    </row>
    <row r="26" spans="1:3" x14ac:dyDescent="0.2">
      <c r="A26" s="7"/>
      <c r="B26" s="7"/>
      <c r="C26" s="7"/>
    </row>
    <row r="28" spans="1:3" ht="18" x14ac:dyDescent="0.25">
      <c r="A28" s="4" t="s">
        <v>67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0</v>
      </c>
      <c r="C32" s="8" t="s">
        <v>11</v>
      </c>
    </row>
    <row r="33" spans="1:3" x14ac:dyDescent="0.2">
      <c r="A33" s="2" t="s">
        <v>6</v>
      </c>
      <c r="B33" s="16">
        <f>'2021'!B35</f>
        <v>402.30938598484846</v>
      </c>
      <c r="C33" s="8" t="s">
        <v>10</v>
      </c>
    </row>
    <row r="34" spans="1:3" x14ac:dyDescent="0.2">
      <c r="C34" s="8"/>
    </row>
    <row r="35" spans="1:3" x14ac:dyDescent="0.2">
      <c r="A35" s="3" t="s">
        <v>55</v>
      </c>
      <c r="B35" s="21">
        <f>(B30/B31)*B32*(B3/B4)+B33</f>
        <v>402.30938598484846</v>
      </c>
      <c r="C35" s="22" t="s">
        <v>9</v>
      </c>
    </row>
    <row r="36" spans="1:3" ht="13.5" thickBot="1" x14ac:dyDescent="0.25">
      <c r="A36" s="17" t="s">
        <v>56</v>
      </c>
      <c r="B36" s="18">
        <f>B35*35</f>
        <v>14080.828509469697</v>
      </c>
      <c r="C36" s="19" t="s">
        <v>8</v>
      </c>
    </row>
    <row r="37" spans="1:3" ht="13.5" thickTop="1" x14ac:dyDescent="0.2"/>
    <row r="38" spans="1:3" ht="15.75" x14ac:dyDescent="0.25">
      <c r="A38" s="15" t="s">
        <v>83</v>
      </c>
      <c r="B38" s="12">
        <f>B14+B25+B36</f>
        <v>28337.238877367425</v>
      </c>
      <c r="C38" s="13" t="s">
        <v>8</v>
      </c>
    </row>
    <row r="39" spans="1:3" ht="15" x14ac:dyDescent="0.25">
      <c r="A39" s="15"/>
      <c r="B39" s="14"/>
    </row>
    <row r="41" spans="1:3" ht="15.75" x14ac:dyDescent="0.25">
      <c r="A41" s="11" t="s">
        <v>18</v>
      </c>
      <c r="B41" s="12">
        <f>'2021'!B41+B38</f>
        <v>223841.37083589018</v>
      </c>
    </row>
    <row r="43" spans="1:3" x14ac:dyDescent="0.2">
      <c r="A43" s="30" t="str">
        <f ca="1">CELL("filename")</f>
        <v>C:\Users\jdensman\AppData\Local\Microsoft\Windows\INetCache\Content.Outlook\XV8127HH\[KY PRP OM Savings 2017 Final.xlsx]2018</v>
      </c>
      <c r="B43" s="31"/>
    </row>
  </sheetData>
  <mergeCells count="1">
    <mergeCell ref="A43:B43"/>
  </mergeCells>
  <phoneticPr fontId="3" type="noConversion"/>
  <pageMargins left="0.75" right="0.75" top="1" bottom="1" header="0.5" footer="0.5"/>
  <pageSetup scale="75" orientation="landscape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>
      <selection activeCell="G9" sqref="G9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0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C5" s="8"/>
    </row>
    <row r="6" spans="1:3" ht="18" x14ac:dyDescent="0.25">
      <c r="A6" s="5" t="s">
        <v>43</v>
      </c>
    </row>
    <row r="7" spans="1:3" x14ac:dyDescent="0.2">
      <c r="A7" s="2"/>
    </row>
    <row r="8" spans="1:3" x14ac:dyDescent="0.2">
      <c r="A8" s="2" t="s">
        <v>0</v>
      </c>
      <c r="B8" s="27">
        <f>B3</f>
        <v>0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'2022'!B13</f>
        <v>83.566010511363629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83.566010511363629</v>
      </c>
      <c r="C13" s="8" t="s">
        <v>9</v>
      </c>
    </row>
    <row r="14" spans="1:3" x14ac:dyDescent="0.2">
      <c r="A14" s="9" t="s">
        <v>15</v>
      </c>
      <c r="B14" s="10">
        <f>B13*35</f>
        <v>2924.8103678977268</v>
      </c>
      <c r="C14" s="8" t="s">
        <v>8</v>
      </c>
    </row>
    <row r="15" spans="1:3" x14ac:dyDescent="0.2">
      <c r="A15" s="7"/>
      <c r="B15" s="7"/>
      <c r="C15" s="7"/>
    </row>
    <row r="17" spans="1:3" ht="18" x14ac:dyDescent="0.25">
      <c r="A17" s="4" t="s">
        <v>44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0</v>
      </c>
      <c r="C21" s="8" t="s">
        <v>11</v>
      </c>
    </row>
    <row r="22" spans="1:3" x14ac:dyDescent="0.2">
      <c r="A22" s="2" t="s">
        <v>5</v>
      </c>
      <c r="B22" s="2">
        <f>'2022'!B24</f>
        <v>323.76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323.76</v>
      </c>
      <c r="C24" s="8" t="s">
        <v>9</v>
      </c>
    </row>
    <row r="25" spans="1:3" x14ac:dyDescent="0.2">
      <c r="A25" s="9" t="s">
        <v>17</v>
      </c>
      <c r="B25" s="10">
        <f>B24*35</f>
        <v>11331.6</v>
      </c>
      <c r="C25" s="8" t="s">
        <v>8</v>
      </c>
    </row>
    <row r="26" spans="1:3" x14ac:dyDescent="0.2">
      <c r="A26" s="7"/>
      <c r="B26" s="7"/>
      <c r="C26" s="7"/>
    </row>
    <row r="28" spans="1:3" ht="18" x14ac:dyDescent="0.25">
      <c r="A28" s="4" t="s">
        <v>68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0</v>
      </c>
      <c r="C32" s="8" t="s">
        <v>11</v>
      </c>
    </row>
    <row r="33" spans="1:3" x14ac:dyDescent="0.2">
      <c r="A33" s="2" t="s">
        <v>6</v>
      </c>
      <c r="B33" s="16">
        <f>'2022'!B35</f>
        <v>402.30938598484846</v>
      </c>
      <c r="C33" s="8" t="s">
        <v>10</v>
      </c>
    </row>
    <row r="34" spans="1:3" x14ac:dyDescent="0.2">
      <c r="C34" s="8"/>
    </row>
    <row r="35" spans="1:3" x14ac:dyDescent="0.2">
      <c r="A35" s="3" t="s">
        <v>55</v>
      </c>
      <c r="B35" s="21">
        <f>(B30/B31)*B32*(B3/B4)+B33</f>
        <v>402.30938598484846</v>
      </c>
      <c r="C35" s="22" t="s">
        <v>9</v>
      </c>
    </row>
    <row r="36" spans="1:3" ht="13.5" thickBot="1" x14ac:dyDescent="0.25">
      <c r="A36" s="17" t="s">
        <v>56</v>
      </c>
      <c r="B36" s="18">
        <f>B35*35</f>
        <v>14080.828509469697</v>
      </c>
      <c r="C36" s="19" t="s">
        <v>8</v>
      </c>
    </row>
    <row r="37" spans="1:3" ht="13.5" thickTop="1" x14ac:dyDescent="0.2"/>
    <row r="38" spans="1:3" ht="15.75" x14ac:dyDescent="0.25">
      <c r="A38" s="15" t="s">
        <v>84</v>
      </c>
      <c r="B38" s="12">
        <f>B14+B25+B36</f>
        <v>28337.238877367425</v>
      </c>
      <c r="C38" s="13" t="s">
        <v>8</v>
      </c>
    </row>
    <row r="39" spans="1:3" ht="15" x14ac:dyDescent="0.25">
      <c r="A39" s="15"/>
      <c r="B39" s="14"/>
    </row>
    <row r="41" spans="1:3" ht="15.75" x14ac:dyDescent="0.25">
      <c r="A41" s="11" t="s">
        <v>18</v>
      </c>
      <c r="B41" s="12">
        <f>'2022'!B41+B38</f>
        <v>252178.60971325761</v>
      </c>
    </row>
    <row r="43" spans="1:3" x14ac:dyDescent="0.2">
      <c r="A43" s="30" t="str">
        <f ca="1">CELL("filename")</f>
        <v>C:\Users\jdensman\AppData\Local\Microsoft\Windows\INetCache\Content.Outlook\XV8127HH\[KY PRP OM Savings 2017 Final.xlsx]2018</v>
      </c>
      <c r="B43" s="31"/>
    </row>
  </sheetData>
  <mergeCells count="1">
    <mergeCell ref="A43:B43"/>
  </mergeCells>
  <phoneticPr fontId="3" type="noConversion"/>
  <pageMargins left="0.75" right="0.75" top="1" bottom="1" header="0.5" footer="0.5"/>
  <pageSetup scale="77" orientation="landscape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>
      <selection activeCell="G9" sqref="G9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0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C5" s="8"/>
    </row>
    <row r="6" spans="1:3" ht="18" x14ac:dyDescent="0.25">
      <c r="A6" s="5" t="s">
        <v>45</v>
      </c>
    </row>
    <row r="7" spans="1:3" x14ac:dyDescent="0.2">
      <c r="A7" s="2"/>
    </row>
    <row r="8" spans="1:3" x14ac:dyDescent="0.2">
      <c r="A8" s="2" t="s">
        <v>0</v>
      </c>
      <c r="B8" s="27">
        <f>B3</f>
        <v>0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'2023'!B13</f>
        <v>83.566010511363629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83.566010511363629</v>
      </c>
      <c r="C13" s="8" t="s">
        <v>9</v>
      </c>
    </row>
    <row r="14" spans="1:3" x14ac:dyDescent="0.2">
      <c r="A14" s="9" t="s">
        <v>15</v>
      </c>
      <c r="B14" s="10">
        <f>B13*35</f>
        <v>2924.8103678977268</v>
      </c>
      <c r="C14" s="8" t="s">
        <v>8</v>
      </c>
    </row>
    <row r="15" spans="1:3" x14ac:dyDescent="0.2">
      <c r="A15" s="7"/>
      <c r="B15" s="7"/>
      <c r="C15" s="7"/>
    </row>
    <row r="17" spans="1:3" ht="18" x14ac:dyDescent="0.25">
      <c r="A17" s="4" t="s">
        <v>46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0</v>
      </c>
      <c r="C21" s="8" t="s">
        <v>11</v>
      </c>
    </row>
    <row r="22" spans="1:3" x14ac:dyDescent="0.2">
      <c r="A22" s="2" t="s">
        <v>5</v>
      </c>
      <c r="B22" s="2">
        <f>'2023'!B24</f>
        <v>323.76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323.76</v>
      </c>
      <c r="C24" s="8" t="s">
        <v>9</v>
      </c>
    </row>
    <row r="25" spans="1:3" x14ac:dyDescent="0.2">
      <c r="A25" s="9" t="s">
        <v>17</v>
      </c>
      <c r="B25" s="10">
        <f>B24*35</f>
        <v>11331.6</v>
      </c>
      <c r="C25" s="8" t="s">
        <v>8</v>
      </c>
    </row>
    <row r="26" spans="1:3" x14ac:dyDescent="0.2">
      <c r="A26" s="7"/>
      <c r="B26" s="7"/>
      <c r="C26" s="7"/>
    </row>
    <row r="28" spans="1:3" ht="18" x14ac:dyDescent="0.25">
      <c r="A28" s="4" t="s">
        <v>69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0</v>
      </c>
      <c r="C32" s="8" t="s">
        <v>11</v>
      </c>
    </row>
    <row r="33" spans="1:3" x14ac:dyDescent="0.2">
      <c r="A33" s="2" t="s">
        <v>6</v>
      </c>
      <c r="B33" s="16">
        <f>'2023'!B35</f>
        <v>402.30938598484846</v>
      </c>
      <c r="C33" s="8" t="s">
        <v>10</v>
      </c>
    </row>
    <row r="34" spans="1:3" x14ac:dyDescent="0.2">
      <c r="C34" s="8"/>
    </row>
    <row r="35" spans="1:3" x14ac:dyDescent="0.2">
      <c r="A35" s="3" t="s">
        <v>55</v>
      </c>
      <c r="B35" s="21">
        <f>(B30/B31)*B32*(B3/B4)+B33</f>
        <v>402.30938598484846</v>
      </c>
      <c r="C35" s="22" t="s">
        <v>9</v>
      </c>
    </row>
    <row r="36" spans="1:3" ht="13.5" thickBot="1" x14ac:dyDescent="0.25">
      <c r="A36" s="17" t="s">
        <v>56</v>
      </c>
      <c r="B36" s="18">
        <f>B35*35</f>
        <v>14080.828509469697</v>
      </c>
      <c r="C36" s="19" t="s">
        <v>8</v>
      </c>
    </row>
    <row r="37" spans="1:3" ht="13.5" thickTop="1" x14ac:dyDescent="0.2"/>
    <row r="38" spans="1:3" ht="15.75" x14ac:dyDescent="0.25">
      <c r="A38" s="15" t="s">
        <v>85</v>
      </c>
      <c r="B38" s="12">
        <f>B14+B25+B36</f>
        <v>28337.238877367425</v>
      </c>
      <c r="C38" s="13" t="s">
        <v>8</v>
      </c>
    </row>
    <row r="39" spans="1:3" ht="15" x14ac:dyDescent="0.25">
      <c r="A39" s="15"/>
      <c r="B39" s="14"/>
    </row>
    <row r="41" spans="1:3" ht="15.75" x14ac:dyDescent="0.25">
      <c r="A41" s="11" t="s">
        <v>18</v>
      </c>
      <c r="B41" s="12">
        <f>'2023'!B41+B38</f>
        <v>280515.84859062504</v>
      </c>
    </row>
    <row r="43" spans="1:3" x14ac:dyDescent="0.2">
      <c r="A43" s="30" t="str">
        <f ca="1">CELL("filename")</f>
        <v>C:\Users\jdensman\AppData\Local\Microsoft\Windows\INetCache\Content.Outlook\XV8127HH\[KY PRP OM Savings 2017 Final.xlsx]2018</v>
      </c>
      <c r="B43" s="31"/>
    </row>
  </sheetData>
  <mergeCells count="1">
    <mergeCell ref="A43:B43"/>
  </mergeCells>
  <phoneticPr fontId="3" type="noConversion"/>
  <pageMargins left="0.75" right="0.75" top="1" bottom="1" header="0.5" footer="0.5"/>
  <pageSetup scale="75" orientation="landscape" horizontalDpi="300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>
      <selection activeCell="G9" sqref="G9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0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C5" s="8"/>
    </row>
    <row r="6" spans="1:3" ht="18" x14ac:dyDescent="0.25">
      <c r="A6" s="5" t="s">
        <v>47</v>
      </c>
    </row>
    <row r="7" spans="1:3" x14ac:dyDescent="0.2">
      <c r="A7" s="2"/>
    </row>
    <row r="8" spans="1:3" x14ac:dyDescent="0.2">
      <c r="A8" s="2" t="s">
        <v>0</v>
      </c>
      <c r="B8" s="27">
        <f>B3</f>
        <v>0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'2024'!B13</f>
        <v>83.566010511363629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83.566010511363629</v>
      </c>
      <c r="C13" s="8" t="s">
        <v>9</v>
      </c>
    </row>
    <row r="14" spans="1:3" x14ac:dyDescent="0.2">
      <c r="A14" s="9" t="s">
        <v>15</v>
      </c>
      <c r="B14" s="10">
        <f>B13*35</f>
        <v>2924.8103678977268</v>
      </c>
      <c r="C14" s="8" t="s">
        <v>8</v>
      </c>
    </row>
    <row r="15" spans="1:3" x14ac:dyDescent="0.2">
      <c r="A15" s="7"/>
      <c r="B15" s="7"/>
      <c r="C15" s="7"/>
    </row>
    <row r="17" spans="1:3" ht="18" x14ac:dyDescent="0.25">
      <c r="A17" s="4" t="s">
        <v>48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0</v>
      </c>
      <c r="C21" s="8" t="s">
        <v>11</v>
      </c>
    </row>
    <row r="22" spans="1:3" x14ac:dyDescent="0.2">
      <c r="A22" s="2" t="s">
        <v>5</v>
      </c>
      <c r="B22" s="2">
        <f>'2024'!B24</f>
        <v>323.76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323.76</v>
      </c>
      <c r="C24" s="8" t="s">
        <v>9</v>
      </c>
    </row>
    <row r="25" spans="1:3" x14ac:dyDescent="0.2">
      <c r="A25" s="9" t="s">
        <v>17</v>
      </c>
      <c r="B25" s="10">
        <f>B24*35</f>
        <v>11331.6</v>
      </c>
      <c r="C25" s="8" t="s">
        <v>8</v>
      </c>
    </row>
    <row r="26" spans="1:3" x14ac:dyDescent="0.2">
      <c r="A26" s="7"/>
      <c r="B26" s="7"/>
      <c r="C26" s="7"/>
    </row>
    <row r="28" spans="1:3" ht="18" x14ac:dyDescent="0.25">
      <c r="A28" s="4" t="s">
        <v>70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0</v>
      </c>
      <c r="C32" s="8" t="s">
        <v>11</v>
      </c>
    </row>
    <row r="33" spans="1:3" x14ac:dyDescent="0.2">
      <c r="A33" s="2" t="s">
        <v>6</v>
      </c>
      <c r="B33" s="16">
        <f>'2024'!B35</f>
        <v>402.30938598484846</v>
      </c>
      <c r="C33" s="8" t="s">
        <v>10</v>
      </c>
    </row>
    <row r="34" spans="1:3" x14ac:dyDescent="0.2">
      <c r="C34" s="8"/>
    </row>
    <row r="35" spans="1:3" x14ac:dyDescent="0.2">
      <c r="A35" s="3" t="s">
        <v>55</v>
      </c>
      <c r="B35" s="21">
        <f>(B30/B31)*B32*(B3/B4)+B33</f>
        <v>402.30938598484846</v>
      </c>
      <c r="C35" s="22" t="s">
        <v>9</v>
      </c>
    </row>
    <row r="36" spans="1:3" ht="13.5" thickBot="1" x14ac:dyDescent="0.25">
      <c r="A36" s="17" t="s">
        <v>56</v>
      </c>
      <c r="B36" s="18">
        <f>B35*35</f>
        <v>14080.828509469697</v>
      </c>
      <c r="C36" s="19" t="s">
        <v>8</v>
      </c>
    </row>
    <row r="37" spans="1:3" ht="13.5" thickTop="1" x14ac:dyDescent="0.2"/>
    <row r="38" spans="1:3" ht="15.75" x14ac:dyDescent="0.25">
      <c r="A38" s="15" t="s">
        <v>86</v>
      </c>
      <c r="B38" s="12">
        <f>B14+B25+B36</f>
        <v>28337.238877367425</v>
      </c>
      <c r="C38" s="13" t="s">
        <v>8</v>
      </c>
    </row>
    <row r="39" spans="1:3" ht="15" x14ac:dyDescent="0.25">
      <c r="A39" s="15"/>
      <c r="B39" s="14"/>
    </row>
    <row r="41" spans="1:3" ht="15.75" x14ac:dyDescent="0.25">
      <c r="A41" s="11" t="s">
        <v>18</v>
      </c>
      <c r="B41" s="12">
        <f>'2024'!B41+B38</f>
        <v>308853.08746799245</v>
      </c>
    </row>
    <row r="43" spans="1:3" x14ac:dyDescent="0.2">
      <c r="A43" s="30" t="str">
        <f ca="1">CELL("filename")</f>
        <v>C:\Users\jdensman\AppData\Local\Microsoft\Windows\INetCache\Content.Outlook\XV8127HH\[KY PRP OM Savings 2017 Final.xlsx]2018</v>
      </c>
      <c r="B43" s="31"/>
    </row>
  </sheetData>
  <mergeCells count="1">
    <mergeCell ref="A43:B43"/>
  </mergeCells>
  <phoneticPr fontId="3" type="noConversion"/>
  <pageMargins left="0.75" right="0.75" top="1" bottom="1" header="0.5" footer="0.5"/>
  <pageSetup scale="75" orientation="landscape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>
      <selection activeCell="G9" sqref="G9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0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C5" s="8"/>
    </row>
    <row r="6" spans="1:3" ht="18" x14ac:dyDescent="0.25">
      <c r="A6" s="5" t="s">
        <v>88</v>
      </c>
    </row>
    <row r="7" spans="1:3" x14ac:dyDescent="0.2">
      <c r="A7" s="2"/>
    </row>
    <row r="8" spans="1:3" x14ac:dyDescent="0.2">
      <c r="A8" s="2" t="s">
        <v>0</v>
      </c>
      <c r="B8" s="27">
        <f>B3</f>
        <v>0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'2025'!B13</f>
        <v>83.566010511363629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83.566010511363629</v>
      </c>
      <c r="C13" s="8" t="s">
        <v>9</v>
      </c>
    </row>
    <row r="14" spans="1:3" x14ac:dyDescent="0.2">
      <c r="A14" s="9" t="s">
        <v>15</v>
      </c>
      <c r="B14" s="10">
        <f>B13*35</f>
        <v>2924.8103678977268</v>
      </c>
      <c r="C14" s="8" t="s">
        <v>8</v>
      </c>
    </row>
    <row r="15" spans="1:3" x14ac:dyDescent="0.2">
      <c r="A15" s="7"/>
      <c r="B15" s="7"/>
      <c r="C15" s="7"/>
    </row>
    <row r="17" spans="1:3" ht="18" x14ac:dyDescent="0.25">
      <c r="A17" s="4" t="s">
        <v>89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0</v>
      </c>
      <c r="C21" s="8" t="s">
        <v>11</v>
      </c>
    </row>
    <row r="22" spans="1:3" x14ac:dyDescent="0.2">
      <c r="A22" s="2" t="s">
        <v>5</v>
      </c>
      <c r="B22" s="2">
        <f>'2025'!B24</f>
        <v>323.76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323.76</v>
      </c>
      <c r="C24" s="8" t="s">
        <v>9</v>
      </c>
    </row>
    <row r="25" spans="1:3" x14ac:dyDescent="0.2">
      <c r="A25" s="9" t="s">
        <v>17</v>
      </c>
      <c r="B25" s="10">
        <f>B24*35</f>
        <v>11331.6</v>
      </c>
      <c r="C25" s="8" t="s">
        <v>8</v>
      </c>
    </row>
    <row r="26" spans="1:3" x14ac:dyDescent="0.2">
      <c r="A26" s="7"/>
      <c r="B26" s="7"/>
      <c r="C26" s="7"/>
    </row>
    <row r="28" spans="1:3" ht="18" x14ac:dyDescent="0.25">
      <c r="A28" s="4" t="s">
        <v>71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0</v>
      </c>
      <c r="C32" s="8" t="s">
        <v>11</v>
      </c>
    </row>
    <row r="33" spans="1:3" x14ac:dyDescent="0.2">
      <c r="A33" s="2" t="s">
        <v>6</v>
      </c>
      <c r="B33" s="16">
        <f>'2025'!B35</f>
        <v>402.30938598484846</v>
      </c>
      <c r="C33" s="8" t="s">
        <v>10</v>
      </c>
    </row>
    <row r="34" spans="1:3" x14ac:dyDescent="0.2">
      <c r="C34" s="8"/>
    </row>
    <row r="35" spans="1:3" x14ac:dyDescent="0.2">
      <c r="A35" s="3" t="s">
        <v>55</v>
      </c>
      <c r="B35" s="21">
        <f>(B30/B31)*B32*(B3/B4)+B33</f>
        <v>402.30938598484846</v>
      </c>
      <c r="C35" s="22" t="s">
        <v>9</v>
      </c>
    </row>
    <row r="36" spans="1:3" ht="13.5" thickBot="1" x14ac:dyDescent="0.25">
      <c r="A36" s="17" t="s">
        <v>56</v>
      </c>
      <c r="B36" s="18">
        <f>B35*35</f>
        <v>14080.828509469697</v>
      </c>
      <c r="C36" s="19" t="s">
        <v>8</v>
      </c>
    </row>
    <row r="37" spans="1:3" ht="13.5" thickTop="1" x14ac:dyDescent="0.2"/>
    <row r="38" spans="1:3" ht="15.75" x14ac:dyDescent="0.25">
      <c r="A38" s="15" t="s">
        <v>87</v>
      </c>
      <c r="B38" s="12">
        <f>B14+B25+B36</f>
        <v>28337.238877367425</v>
      </c>
      <c r="C38" s="13" t="s">
        <v>8</v>
      </c>
    </row>
    <row r="39" spans="1:3" ht="15" x14ac:dyDescent="0.25">
      <c r="A39" s="15"/>
      <c r="B39" s="14"/>
    </row>
    <row r="41" spans="1:3" ht="15.75" x14ac:dyDescent="0.25">
      <c r="A41" s="11" t="s">
        <v>18</v>
      </c>
      <c r="B41" s="12">
        <f>'2025'!B41+B38</f>
        <v>337190.32634535985</v>
      </c>
    </row>
    <row r="43" spans="1:3" x14ac:dyDescent="0.2">
      <c r="A43" s="30" t="str">
        <f ca="1">CELL("filename")</f>
        <v>C:\Users\jdensman\AppData\Local\Microsoft\Windows\INetCache\Content.Outlook\XV8127HH\[KY PRP OM Savings 2017 Final.xlsx]2018</v>
      </c>
      <c r="B43" s="31"/>
    </row>
  </sheetData>
  <mergeCells count="1">
    <mergeCell ref="A43:B43"/>
  </mergeCells>
  <phoneticPr fontId="3" type="noConversion"/>
  <pageMargins left="0.75" right="0.75" top="1" bottom="1" header="0.5" footer="0.5"/>
  <pageSetup scale="77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opLeftCell="A13" zoomScaleNormal="100" workbookViewId="0">
      <selection activeCell="B65" sqref="B65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2" spans="1:3" x14ac:dyDescent="0.2">
      <c r="B2" s="3"/>
    </row>
    <row r="3" spans="1:3" x14ac:dyDescent="0.2">
      <c r="A3" s="2" t="s">
        <v>0</v>
      </c>
      <c r="B3" s="27">
        <v>86691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B5" s="2"/>
      <c r="C5" s="8"/>
    </row>
    <row r="6" spans="1:3" ht="18" x14ac:dyDescent="0.25">
      <c r="A6" s="5" t="s">
        <v>21</v>
      </c>
    </row>
    <row r="7" spans="1:3" x14ac:dyDescent="0.2">
      <c r="A7" s="2"/>
    </row>
    <row r="8" spans="1:3" x14ac:dyDescent="0.2">
      <c r="A8" s="2" t="s">
        <v>0</v>
      </c>
      <c r="B8" s="27">
        <f>B3</f>
        <v>86691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'2011'!B13</f>
        <v>2.5267849431818177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7.7233193181818169</v>
      </c>
      <c r="C13" s="8" t="s">
        <v>9</v>
      </c>
    </row>
    <row r="14" spans="1:3" x14ac:dyDescent="0.2">
      <c r="A14" s="9" t="s">
        <v>15</v>
      </c>
      <c r="B14" s="10">
        <f>B13*35</f>
        <v>270.31617613636359</v>
      </c>
      <c r="C14" s="8" t="s">
        <v>8</v>
      </c>
    </row>
    <row r="15" spans="1:3" s="7" customFormat="1" ht="3" customHeight="1" x14ac:dyDescent="0.2"/>
    <row r="17" spans="1:3" ht="18" x14ac:dyDescent="0.25">
      <c r="A17" s="4" t="s">
        <v>22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1463</v>
      </c>
      <c r="C21" s="8" t="s">
        <v>11</v>
      </c>
    </row>
    <row r="22" spans="1:3" x14ac:dyDescent="0.2">
      <c r="A22" s="2" t="s">
        <v>5</v>
      </c>
      <c r="B22" s="2">
        <f>'2011'!B24</f>
        <v>2.4</v>
      </c>
      <c r="C22" s="8" t="s">
        <v>9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31.66</v>
      </c>
      <c r="C24" s="8" t="s">
        <v>9</v>
      </c>
    </row>
    <row r="25" spans="1:3" x14ac:dyDescent="0.2">
      <c r="A25" s="9" t="s">
        <v>17</v>
      </c>
      <c r="B25" s="10">
        <f>B24*35</f>
        <v>1108.0999999999999</v>
      </c>
      <c r="C25" s="8" t="s">
        <v>8</v>
      </c>
    </row>
    <row r="26" spans="1:3" s="7" customFormat="1" ht="3" customHeight="1" x14ac:dyDescent="0.2"/>
    <row r="28" spans="1:3" ht="18" x14ac:dyDescent="0.25">
      <c r="A28" s="4" t="s">
        <v>57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832</v>
      </c>
      <c r="C32" s="8" t="s">
        <v>11</v>
      </c>
    </row>
    <row r="33" spans="1:14" x14ac:dyDescent="0.2">
      <c r="A33" s="2" t="s">
        <v>54</v>
      </c>
      <c r="B33" s="16">
        <f>'2011'!B35</f>
        <v>12.837504545454546</v>
      </c>
      <c r="C33" s="8" t="s">
        <v>9</v>
      </c>
    </row>
    <row r="34" spans="1:14" x14ac:dyDescent="0.2">
      <c r="C34" s="8"/>
    </row>
    <row r="35" spans="1:14" x14ac:dyDescent="0.2">
      <c r="A35" s="3" t="s">
        <v>55</v>
      </c>
      <c r="B35" s="21">
        <f>(B30/B31)*B32*(B3/B4)+B33</f>
        <v>40.158304545454541</v>
      </c>
      <c r="C35" s="8" t="s">
        <v>9</v>
      </c>
    </row>
    <row r="36" spans="1:14" ht="13.5" thickBot="1" x14ac:dyDescent="0.25">
      <c r="A36" s="17" t="s">
        <v>56</v>
      </c>
      <c r="B36" s="18">
        <f>B35*35</f>
        <v>1405.540659090909</v>
      </c>
      <c r="C36" s="19" t="s">
        <v>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3.5" thickTop="1" x14ac:dyDescent="0.2"/>
    <row r="38" spans="1:14" ht="15.75" x14ac:dyDescent="0.25">
      <c r="A38" s="15" t="s">
        <v>73</v>
      </c>
      <c r="B38" s="12">
        <f>B14+B25+B36</f>
        <v>2783.9568352272727</v>
      </c>
      <c r="C38" s="13" t="s">
        <v>8</v>
      </c>
    </row>
    <row r="39" spans="1:14" ht="15" x14ac:dyDescent="0.25">
      <c r="A39" s="15"/>
      <c r="B39" s="14"/>
    </row>
    <row r="41" spans="1:14" ht="15.75" x14ac:dyDescent="0.25">
      <c r="A41" s="11" t="s">
        <v>18</v>
      </c>
      <c r="B41" s="12">
        <f>B38+'2011'!B38</f>
        <v>3405.7069673295455</v>
      </c>
    </row>
  </sheetData>
  <phoneticPr fontId="3" type="noConversion"/>
  <pageMargins left="0.75" right="0.75" top="1" bottom="1" header="0.5" footer="0.5"/>
  <pageSetup scale="81" orientation="landscape" horizontalDpi="4294967293" r:id="rId1"/>
  <headerFooter alignWithMargins="0"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opLeftCell="A16" zoomScaleNormal="100" workbookViewId="0">
      <selection activeCell="B21" sqref="B21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2" spans="1:3" x14ac:dyDescent="0.2">
      <c r="B2" s="3"/>
    </row>
    <row r="3" spans="1:3" x14ac:dyDescent="0.2">
      <c r="A3" s="2" t="s">
        <v>0</v>
      </c>
      <c r="B3" s="27">
        <v>119693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B5" s="2"/>
      <c r="C5" s="8"/>
    </row>
    <row r="6" spans="1:3" ht="18" x14ac:dyDescent="0.25">
      <c r="A6" s="5" t="s">
        <v>23</v>
      </c>
    </row>
    <row r="7" spans="1:3" x14ac:dyDescent="0.2">
      <c r="A7" s="2"/>
    </row>
    <row r="8" spans="1:3" x14ac:dyDescent="0.2">
      <c r="A8" s="2" t="s">
        <v>0</v>
      </c>
      <c r="B8" s="26">
        <f>B3</f>
        <v>119693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'2012'!B13</f>
        <v>7.7233193181818169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14.898098579545453</v>
      </c>
      <c r="C13" s="8" t="s">
        <v>9</v>
      </c>
    </row>
    <row r="14" spans="1:3" x14ac:dyDescent="0.2">
      <c r="A14" s="9" t="s">
        <v>15</v>
      </c>
      <c r="B14" s="10">
        <f>B13*35</f>
        <v>521.4334502840909</v>
      </c>
      <c r="C14" s="8" t="s">
        <v>8</v>
      </c>
    </row>
    <row r="15" spans="1:3" s="7" customFormat="1" ht="3" customHeight="1" x14ac:dyDescent="0.2"/>
    <row r="17" spans="1:3" ht="18" x14ac:dyDescent="0.25">
      <c r="A17" s="4" t="s">
        <v>24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2320</v>
      </c>
      <c r="C21" s="8" t="s">
        <v>11</v>
      </c>
    </row>
    <row r="22" spans="1:3" x14ac:dyDescent="0.2">
      <c r="A22" s="2" t="s">
        <v>5</v>
      </c>
      <c r="B22" s="2">
        <f>'2012'!B24</f>
        <v>31.66</v>
      </c>
      <c r="C22" s="8" t="s">
        <v>9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78.06</v>
      </c>
      <c r="C24" s="8" t="s">
        <v>9</v>
      </c>
    </row>
    <row r="25" spans="1:3" x14ac:dyDescent="0.2">
      <c r="A25" s="9" t="s">
        <v>17</v>
      </c>
      <c r="B25" s="10">
        <f>B24*35</f>
        <v>2732.1</v>
      </c>
      <c r="C25" s="8" t="s">
        <v>8</v>
      </c>
    </row>
    <row r="26" spans="1:3" s="7" customFormat="1" ht="3" customHeight="1" x14ac:dyDescent="0.2"/>
    <row r="28" spans="1:3" ht="18" x14ac:dyDescent="0.25">
      <c r="A28" s="4" t="s">
        <v>58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864</v>
      </c>
      <c r="C32" s="8" t="s">
        <v>11</v>
      </c>
    </row>
    <row r="33" spans="1:14" x14ac:dyDescent="0.2">
      <c r="A33" s="2" t="s">
        <v>54</v>
      </c>
      <c r="B33" s="16">
        <f>'2012'!B35</f>
        <v>40.158304545454541</v>
      </c>
      <c r="C33" s="8" t="s">
        <v>9</v>
      </c>
    </row>
    <row r="34" spans="1:14" x14ac:dyDescent="0.2">
      <c r="C34" s="8"/>
    </row>
    <row r="35" spans="1:14" x14ac:dyDescent="0.2">
      <c r="A35" s="3" t="s">
        <v>55</v>
      </c>
      <c r="B35" s="21">
        <f>(B30/B31)*B32*(B3/B4)+B33</f>
        <v>79.330559090909077</v>
      </c>
      <c r="C35" s="8" t="s">
        <v>9</v>
      </c>
    </row>
    <row r="36" spans="1:14" ht="13.5" thickBot="1" x14ac:dyDescent="0.25">
      <c r="A36" s="17" t="s">
        <v>56</v>
      </c>
      <c r="B36" s="18">
        <f>B35*35</f>
        <v>2776.5695681818179</v>
      </c>
      <c r="C36" s="19" t="s">
        <v>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3.5" thickTop="1" x14ac:dyDescent="0.2"/>
    <row r="38" spans="1:14" ht="15.75" x14ac:dyDescent="0.25">
      <c r="A38" s="28" t="s">
        <v>74</v>
      </c>
      <c r="B38" s="12">
        <f>B14+B25+B36</f>
        <v>6030.1030184659085</v>
      </c>
      <c r="C38" s="13" t="s">
        <v>8</v>
      </c>
    </row>
    <row r="39" spans="1:14" ht="15" x14ac:dyDescent="0.25">
      <c r="A39" s="15"/>
      <c r="B39" s="14"/>
    </row>
    <row r="41" spans="1:14" ht="15.75" x14ac:dyDescent="0.25">
      <c r="A41" s="11" t="s">
        <v>18</v>
      </c>
      <c r="B41" s="12">
        <f>B38+'2011'!B38+'2012'!B38</f>
        <v>9435.8099857954548</v>
      </c>
    </row>
  </sheetData>
  <pageMargins left="0.75" right="0.75" top="1" bottom="1" header="0.5" footer="0.5"/>
  <pageSetup scale="81" orientation="landscape" horizontalDpi="4294967293" r:id="rId1"/>
  <headerFooter alignWithMargins="0"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16" zoomScaleNormal="100" workbookViewId="0">
      <selection activeCell="B21" sqref="B21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152674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C5" s="8"/>
    </row>
    <row r="6" spans="1:3" ht="18" x14ac:dyDescent="0.25">
      <c r="A6" s="5" t="s">
        <v>25</v>
      </c>
    </row>
    <row r="7" spans="1:3" x14ac:dyDescent="0.2">
      <c r="A7" s="2"/>
    </row>
    <row r="8" spans="1:3" x14ac:dyDescent="0.2">
      <c r="A8" s="2" t="s">
        <v>0</v>
      </c>
      <c r="B8" s="27">
        <f>B3</f>
        <v>152674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'2013a'!B13</f>
        <v>14.898098579545453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24.049863920454541</v>
      </c>
      <c r="C13" s="8" t="s">
        <v>9</v>
      </c>
    </row>
    <row r="14" spans="1:3" x14ac:dyDescent="0.2">
      <c r="A14" s="9" t="s">
        <v>15</v>
      </c>
      <c r="B14" s="10">
        <f>B13*35</f>
        <v>841.7452372159089</v>
      </c>
      <c r="C14" s="8" t="s">
        <v>8</v>
      </c>
    </row>
    <row r="15" spans="1:3" s="7" customFormat="1" ht="3" customHeight="1" x14ac:dyDescent="0.2"/>
    <row r="17" spans="1:3" ht="18" x14ac:dyDescent="0.25">
      <c r="A17" s="4" t="s">
        <v>26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2670</v>
      </c>
      <c r="C21" s="8" t="s">
        <v>11</v>
      </c>
    </row>
    <row r="22" spans="1:3" x14ac:dyDescent="0.2">
      <c r="A22" s="2" t="s">
        <v>5</v>
      </c>
      <c r="B22" s="2">
        <f>'2013a'!B24</f>
        <v>78.06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131.46</v>
      </c>
      <c r="C24" s="8" t="s">
        <v>9</v>
      </c>
    </row>
    <row r="25" spans="1:3" x14ac:dyDescent="0.2">
      <c r="A25" s="9" t="s">
        <v>17</v>
      </c>
      <c r="B25" s="10">
        <f>B24*35</f>
        <v>4601.1000000000004</v>
      </c>
      <c r="C25" s="8" t="s">
        <v>8</v>
      </c>
    </row>
    <row r="26" spans="1:3" s="7" customFormat="1" ht="3" customHeight="1" x14ac:dyDescent="0.2"/>
    <row r="28" spans="1:3" ht="18" x14ac:dyDescent="0.25">
      <c r="A28" s="4" t="s">
        <v>59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862</v>
      </c>
      <c r="C32" s="8" t="s">
        <v>11</v>
      </c>
    </row>
    <row r="33" spans="1:11" x14ac:dyDescent="0.2">
      <c r="A33" s="2" t="s">
        <v>6</v>
      </c>
      <c r="B33" s="16">
        <f>'2013a'!B35</f>
        <v>79.330559090909077</v>
      </c>
      <c r="C33" s="8" t="s">
        <v>10</v>
      </c>
    </row>
    <row r="34" spans="1:11" x14ac:dyDescent="0.2">
      <c r="C34" s="8"/>
    </row>
    <row r="35" spans="1:11" x14ac:dyDescent="0.2">
      <c r="A35" s="3" t="s">
        <v>55</v>
      </c>
      <c r="B35" s="21">
        <f>(B30/B31)*B32*(B3/B4)+B33</f>
        <v>129.18093333333331</v>
      </c>
      <c r="C35" s="22" t="s">
        <v>9</v>
      </c>
      <c r="D35" s="23"/>
      <c r="E35" s="23"/>
      <c r="F35" s="23"/>
      <c r="G35" s="23"/>
      <c r="H35" s="23"/>
      <c r="I35" s="23"/>
      <c r="J35" s="23"/>
      <c r="K35" s="23"/>
    </row>
    <row r="36" spans="1:11" ht="13.5" thickBot="1" x14ac:dyDescent="0.25">
      <c r="A36" s="17" t="s">
        <v>56</v>
      </c>
      <c r="B36" s="18">
        <f>B35*35</f>
        <v>4521.3326666666662</v>
      </c>
      <c r="C36" s="19" t="s">
        <v>8</v>
      </c>
      <c r="D36" s="20"/>
      <c r="E36" s="20"/>
      <c r="F36" s="20"/>
      <c r="G36" s="20"/>
      <c r="H36" s="20"/>
      <c r="I36" s="20"/>
      <c r="J36" s="20"/>
      <c r="K36" s="20"/>
    </row>
    <row r="37" spans="1:11" ht="13.5" thickTop="1" x14ac:dyDescent="0.2"/>
    <row r="38" spans="1:11" ht="15.75" x14ac:dyDescent="0.25">
      <c r="A38" s="15" t="s">
        <v>75</v>
      </c>
      <c r="B38" s="12">
        <f>B14+B25+B36</f>
        <v>9964.1779038825753</v>
      </c>
      <c r="C38" s="13" t="s">
        <v>8</v>
      </c>
    </row>
    <row r="39" spans="1:11" ht="15" x14ac:dyDescent="0.25">
      <c r="A39" s="15"/>
      <c r="B39" s="14"/>
    </row>
    <row r="41" spans="1:11" ht="15.75" x14ac:dyDescent="0.25">
      <c r="A41" s="11" t="s">
        <v>18</v>
      </c>
      <c r="B41" s="12">
        <f>'2013a'!B41+B38</f>
        <v>19399.987889678028</v>
      </c>
    </row>
    <row r="43" spans="1:11" ht="25.5" customHeight="1" x14ac:dyDescent="0.2">
      <c r="A43" s="30" t="str">
        <f ca="1">CELL("filename")</f>
        <v>C:\Users\jdensman\AppData\Local\Microsoft\Windows\INetCache\Content.Outlook\XV8127HH\[KY PRP OM Savings 2017 Final.xlsx]2018</v>
      </c>
      <c r="B43" s="31"/>
    </row>
    <row r="45" spans="1:11" x14ac:dyDescent="0.2">
      <c r="B45" s="29"/>
    </row>
  </sheetData>
  <mergeCells count="1">
    <mergeCell ref="A43:B43"/>
  </mergeCells>
  <phoneticPr fontId="3" type="noConversion"/>
  <printOptions horizontalCentered="1"/>
  <pageMargins left="0" right="0" top="0.5" bottom="0.75" header="0.5" footer="0.5"/>
  <pageSetup scale="87" orientation="landscape" r:id="rId1"/>
  <headerFooter alignWithMargins="0">
    <oddFooter>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16" zoomScaleNormal="100" workbookViewId="0">
      <selection activeCell="B21" sqref="B21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239240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C5" s="8"/>
    </row>
    <row r="6" spans="1:3" ht="18" x14ac:dyDescent="0.25">
      <c r="A6" s="5" t="s">
        <v>27</v>
      </c>
    </row>
    <row r="7" spans="1:3" x14ac:dyDescent="0.2">
      <c r="A7" s="2"/>
    </row>
    <row r="8" spans="1:3" x14ac:dyDescent="0.2">
      <c r="A8" s="2" t="s">
        <v>0</v>
      </c>
      <c r="B8" s="27">
        <f>B3</f>
        <v>239240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'2014'!B13</f>
        <v>24.049863920454541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38.390670738636359</v>
      </c>
      <c r="C13" s="8" t="s">
        <v>9</v>
      </c>
    </row>
    <row r="14" spans="1:3" x14ac:dyDescent="0.2">
      <c r="A14" s="9" t="s">
        <v>15</v>
      </c>
      <c r="B14" s="10">
        <f>B13*43</f>
        <v>1650.7988417613635</v>
      </c>
      <c r="C14" s="8" t="s">
        <v>8</v>
      </c>
    </row>
    <row r="15" spans="1:3" s="7" customFormat="1" ht="3" customHeight="1" x14ac:dyDescent="0.2"/>
    <row r="17" spans="1:3" ht="18" x14ac:dyDescent="0.25">
      <c r="A17" s="4" t="s">
        <v>28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2341</v>
      </c>
      <c r="C21" s="8" t="s">
        <v>11</v>
      </c>
    </row>
    <row r="22" spans="1:3" x14ac:dyDescent="0.2">
      <c r="A22" s="2" t="s">
        <v>5</v>
      </c>
      <c r="B22" s="2">
        <f>'2014'!B24</f>
        <v>131.46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178.28</v>
      </c>
      <c r="C24" s="8" t="s">
        <v>9</v>
      </c>
    </row>
    <row r="25" spans="1:3" x14ac:dyDescent="0.2">
      <c r="A25" s="9" t="s">
        <v>17</v>
      </c>
      <c r="B25" s="10">
        <f>B24*43</f>
        <v>7666.04</v>
      </c>
      <c r="C25" s="8" t="s">
        <v>8</v>
      </c>
    </row>
    <row r="26" spans="1:3" s="7" customFormat="1" ht="3" customHeight="1" x14ac:dyDescent="0.2"/>
    <row r="28" spans="1:3" ht="18" x14ac:dyDescent="0.25">
      <c r="A28" s="4" t="s">
        <v>60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840</v>
      </c>
      <c r="C32" s="8" t="s">
        <v>11</v>
      </c>
    </row>
    <row r="33" spans="1:11" x14ac:dyDescent="0.2">
      <c r="A33" s="2" t="s">
        <v>6</v>
      </c>
      <c r="B33" s="16">
        <f>'2014'!B35</f>
        <v>129.18093333333331</v>
      </c>
      <c r="C33" s="8" t="s">
        <v>10</v>
      </c>
    </row>
    <row r="34" spans="1:11" x14ac:dyDescent="0.2">
      <c r="C34" s="8"/>
    </row>
    <row r="35" spans="1:11" x14ac:dyDescent="0.2">
      <c r="A35" s="3" t="s">
        <v>55</v>
      </c>
      <c r="B35" s="21">
        <f>(B30/B31)*B32*(B3/B4)+B33</f>
        <v>205.3027515151515</v>
      </c>
      <c r="C35" s="22" t="s">
        <v>9</v>
      </c>
      <c r="D35" s="23"/>
      <c r="E35" s="23"/>
      <c r="F35" s="23"/>
      <c r="G35" s="23"/>
      <c r="H35" s="23"/>
      <c r="I35" s="23"/>
      <c r="J35" s="23"/>
      <c r="K35" s="23"/>
    </row>
    <row r="36" spans="1:11" ht="13.5" thickBot="1" x14ac:dyDescent="0.25">
      <c r="A36" s="17" t="s">
        <v>56</v>
      </c>
      <c r="B36" s="18">
        <f>B35*43</f>
        <v>8828.0183151515139</v>
      </c>
      <c r="C36" s="19" t="s">
        <v>8</v>
      </c>
      <c r="D36" s="20"/>
      <c r="E36" s="20"/>
      <c r="F36" s="20"/>
      <c r="G36" s="20"/>
      <c r="H36" s="20"/>
      <c r="I36" s="20"/>
      <c r="J36" s="20"/>
      <c r="K36" s="20"/>
    </row>
    <row r="37" spans="1:11" ht="13.5" thickTop="1" x14ac:dyDescent="0.2"/>
    <row r="38" spans="1:11" ht="15.75" x14ac:dyDescent="0.25">
      <c r="A38" s="28" t="s">
        <v>76</v>
      </c>
      <c r="B38" s="12">
        <f>B14+B25+B36</f>
        <v>18144.857156912876</v>
      </c>
      <c r="C38" s="13" t="s">
        <v>8</v>
      </c>
    </row>
    <row r="39" spans="1:11" ht="15" x14ac:dyDescent="0.25">
      <c r="A39" s="15"/>
      <c r="B39" s="14"/>
    </row>
    <row r="41" spans="1:11" ht="15.75" x14ac:dyDescent="0.25">
      <c r="A41" s="11" t="s">
        <v>18</v>
      </c>
      <c r="B41" s="12">
        <f>B38+'2014'!B41</f>
        <v>37544.845046590905</v>
      </c>
    </row>
    <row r="43" spans="1:11" ht="25.5" customHeight="1" x14ac:dyDescent="0.2">
      <c r="A43" s="30" t="str">
        <f ca="1">CELL("filename")</f>
        <v>C:\Users\jdensman\AppData\Local\Microsoft\Windows\INetCache\Content.Outlook\XV8127HH\[KY PRP OM Savings 2017 Final.xlsx]2018</v>
      </c>
      <c r="B43" s="31"/>
    </row>
    <row r="45" spans="1:11" x14ac:dyDescent="0.2">
      <c r="B45" s="29"/>
    </row>
  </sheetData>
  <mergeCells count="1">
    <mergeCell ref="A43:B43"/>
  </mergeCells>
  <printOptions horizontalCentered="1"/>
  <pageMargins left="0" right="0" top="0.5" bottom="0.75" header="0.5" footer="0.5"/>
  <pageSetup scale="87" orientation="landscape" r:id="rId1"/>
  <headerFooter alignWithMargins="0">
    <oddFooter>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>
      <selection activeCell="G9" sqref="G9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0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C5" s="8"/>
    </row>
    <row r="6" spans="1:3" ht="18" x14ac:dyDescent="0.25">
      <c r="A6" s="5" t="s">
        <v>27</v>
      </c>
    </row>
    <row r="7" spans="1:3" x14ac:dyDescent="0.2">
      <c r="A7" s="2"/>
    </row>
    <row r="8" spans="1:3" x14ac:dyDescent="0.2">
      <c r="A8" s="2" t="s">
        <v>0</v>
      </c>
      <c r="B8" s="27">
        <f>B3</f>
        <v>0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'2014'!B13</f>
        <v>24.049863920454541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24.049863920454541</v>
      </c>
      <c r="C13" s="8" t="s">
        <v>9</v>
      </c>
    </row>
    <row r="14" spans="1:3" x14ac:dyDescent="0.2">
      <c r="A14" s="9" t="s">
        <v>15</v>
      </c>
      <c r="B14" s="10">
        <f>B13*35</f>
        <v>841.7452372159089</v>
      </c>
      <c r="C14" s="8" t="s">
        <v>8</v>
      </c>
    </row>
    <row r="15" spans="1:3" x14ac:dyDescent="0.2">
      <c r="A15" s="7"/>
      <c r="B15" s="7"/>
      <c r="C15" s="7"/>
    </row>
    <row r="17" spans="1:3" ht="18" x14ac:dyDescent="0.25">
      <c r="A17" s="4" t="s">
        <v>28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0</v>
      </c>
      <c r="C21" s="8" t="s">
        <v>11</v>
      </c>
    </row>
    <row r="22" spans="1:3" x14ac:dyDescent="0.2">
      <c r="A22" s="2" t="s">
        <v>5</v>
      </c>
      <c r="B22" s="2">
        <f>'2014'!B24</f>
        <v>131.46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131.46</v>
      </c>
      <c r="C24" s="8" t="s">
        <v>9</v>
      </c>
    </row>
    <row r="25" spans="1:3" x14ac:dyDescent="0.2">
      <c r="A25" s="9" t="s">
        <v>17</v>
      </c>
      <c r="B25" s="10">
        <f>B24*35</f>
        <v>4601.1000000000004</v>
      </c>
      <c r="C25" s="8" t="s">
        <v>8</v>
      </c>
    </row>
    <row r="26" spans="1:3" x14ac:dyDescent="0.2">
      <c r="A26" s="7"/>
      <c r="B26" s="7"/>
      <c r="C26" s="7"/>
    </row>
    <row r="28" spans="1:3" ht="18" x14ac:dyDescent="0.25">
      <c r="A28" s="4" t="s">
        <v>60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0</v>
      </c>
      <c r="C32" s="8" t="s">
        <v>11</v>
      </c>
    </row>
    <row r="33" spans="1:3" x14ac:dyDescent="0.2">
      <c r="A33" s="2" t="s">
        <v>6</v>
      </c>
      <c r="B33" s="16">
        <f>'2014'!B35</f>
        <v>129.18093333333331</v>
      </c>
      <c r="C33" s="8" t="s">
        <v>10</v>
      </c>
    </row>
    <row r="34" spans="1:3" x14ac:dyDescent="0.2">
      <c r="C34" s="8"/>
    </row>
    <row r="35" spans="1:3" x14ac:dyDescent="0.2">
      <c r="A35" s="3" t="s">
        <v>55</v>
      </c>
      <c r="B35" s="21">
        <f>(B30/B31)*B32*(B3/B4)+B33</f>
        <v>129.18093333333331</v>
      </c>
      <c r="C35" s="22" t="s">
        <v>9</v>
      </c>
    </row>
    <row r="36" spans="1:3" ht="13.5" thickBot="1" x14ac:dyDescent="0.25">
      <c r="A36" s="17" t="s">
        <v>56</v>
      </c>
      <c r="B36" s="18">
        <f>B35*35</f>
        <v>4521.3326666666662</v>
      </c>
      <c r="C36" s="19" t="s">
        <v>8</v>
      </c>
    </row>
    <row r="37" spans="1:3" ht="13.5" thickTop="1" x14ac:dyDescent="0.2"/>
    <row r="38" spans="1:3" ht="15.75" x14ac:dyDescent="0.25">
      <c r="A38" s="15" t="s">
        <v>76</v>
      </c>
      <c r="B38" s="12">
        <f>B14+B25+B36</f>
        <v>9964.1779038825753</v>
      </c>
      <c r="C38" s="13" t="s">
        <v>8</v>
      </c>
    </row>
    <row r="39" spans="1:3" ht="15" x14ac:dyDescent="0.25">
      <c r="A39" s="15"/>
      <c r="B39" s="14"/>
    </row>
    <row r="41" spans="1:3" ht="15.75" x14ac:dyDescent="0.25">
      <c r="A41" s="11" t="s">
        <v>18</v>
      </c>
      <c r="B41" s="12">
        <f>'2014'!B41+B38</f>
        <v>29364.165793560605</v>
      </c>
    </row>
    <row r="43" spans="1:3" x14ac:dyDescent="0.2">
      <c r="A43" s="30" t="str">
        <f ca="1">CELL("filename")</f>
        <v>C:\Users\jdensman\AppData\Local\Microsoft\Windows\INetCache\Content.Outlook\XV8127HH\[KY PRP OM Savings 2017 Final.xlsx]2018</v>
      </c>
      <c r="B43" s="31"/>
    </row>
  </sheetData>
  <mergeCells count="1">
    <mergeCell ref="A43:B43"/>
  </mergeCells>
  <phoneticPr fontId="3" type="noConversion"/>
  <pageMargins left="0.75" right="0.75" top="1" bottom="1" header="0.5" footer="0.5"/>
  <pageSetup scale="79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opLeftCell="A13" workbookViewId="0">
      <selection activeCell="B21" sqref="B21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190709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C5" s="8"/>
    </row>
    <row r="6" spans="1:3" ht="18" x14ac:dyDescent="0.25">
      <c r="A6" s="5" t="s">
        <v>29</v>
      </c>
    </row>
    <row r="7" spans="1:3" x14ac:dyDescent="0.2">
      <c r="A7" s="2"/>
    </row>
    <row r="8" spans="1:3" x14ac:dyDescent="0.2">
      <c r="A8" s="2" t="s">
        <v>0</v>
      </c>
      <c r="B8" s="27">
        <f>B3</f>
        <v>190709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'2015a'!B13</f>
        <v>38.390670738636359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49.822374999999994</v>
      </c>
      <c r="C13" s="8" t="s">
        <v>9</v>
      </c>
    </row>
    <row r="14" spans="1:3" x14ac:dyDescent="0.2">
      <c r="A14" s="9" t="s">
        <v>15</v>
      </c>
      <c r="B14" s="10">
        <f>B13*37</f>
        <v>1843.4278749999999</v>
      </c>
      <c r="C14" s="8" t="s">
        <v>8</v>
      </c>
    </row>
    <row r="15" spans="1:3" x14ac:dyDescent="0.2">
      <c r="A15" s="7"/>
      <c r="B15" s="7"/>
      <c r="C15" s="7"/>
    </row>
    <row r="17" spans="1:3" ht="18" x14ac:dyDescent="0.25">
      <c r="A17" s="4" t="s">
        <v>30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1708</v>
      </c>
      <c r="C21" s="8" t="s">
        <v>11</v>
      </c>
    </row>
    <row r="22" spans="1:3" x14ac:dyDescent="0.2">
      <c r="A22" s="2" t="s">
        <v>5</v>
      </c>
      <c r="B22" s="2">
        <f>'2015a'!B24</f>
        <v>178.28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212.44</v>
      </c>
      <c r="C24" s="8" t="s">
        <v>9</v>
      </c>
    </row>
    <row r="25" spans="1:3" x14ac:dyDescent="0.2">
      <c r="A25" s="9" t="s">
        <v>17</v>
      </c>
      <c r="B25" s="10">
        <f>B24*37</f>
        <v>7860.28</v>
      </c>
      <c r="C25" s="8" t="s">
        <v>8</v>
      </c>
    </row>
    <row r="26" spans="1:3" x14ac:dyDescent="0.2">
      <c r="A26" s="7"/>
      <c r="B26" s="7"/>
      <c r="C26" s="7"/>
    </row>
    <row r="28" spans="1:3" ht="18" x14ac:dyDescent="0.25">
      <c r="A28" s="4" t="s">
        <v>61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721</v>
      </c>
      <c r="C32" s="8" t="s">
        <v>11</v>
      </c>
    </row>
    <row r="33" spans="1:3" x14ac:dyDescent="0.2">
      <c r="A33" s="2" t="s">
        <v>6</v>
      </c>
      <c r="B33" s="16">
        <f>'2015a'!B35</f>
        <v>205.3027515151515</v>
      </c>
      <c r="C33" s="8" t="s">
        <v>10</v>
      </c>
    </row>
    <row r="34" spans="1:3" x14ac:dyDescent="0.2">
      <c r="C34" s="8"/>
    </row>
    <row r="35" spans="1:3" x14ac:dyDescent="0.2">
      <c r="A35" s="3" t="s">
        <v>55</v>
      </c>
      <c r="B35" s="21">
        <f>(B30/B31)*B32*(B3/B4)+B33</f>
        <v>257.3865352272727</v>
      </c>
      <c r="C35" s="22" t="s">
        <v>9</v>
      </c>
    </row>
    <row r="36" spans="1:3" ht="13.5" thickBot="1" x14ac:dyDescent="0.25">
      <c r="A36" s="17" t="s">
        <v>56</v>
      </c>
      <c r="B36" s="18">
        <f>B35*37</f>
        <v>9523.3018034090892</v>
      </c>
      <c r="C36" s="19" t="s">
        <v>8</v>
      </c>
    </row>
    <row r="37" spans="1:3" ht="13.5" thickTop="1" x14ac:dyDescent="0.2"/>
    <row r="38" spans="1:3" ht="15.75" x14ac:dyDescent="0.25">
      <c r="A38" s="15" t="s">
        <v>77</v>
      </c>
      <c r="B38" s="12">
        <f>B14+B25+B36</f>
        <v>19227.009678409089</v>
      </c>
      <c r="C38" s="13" t="s">
        <v>8</v>
      </c>
    </row>
    <row r="39" spans="1:3" ht="15" x14ac:dyDescent="0.25">
      <c r="A39" s="15"/>
      <c r="B39" s="14"/>
    </row>
    <row r="41" spans="1:3" ht="15.75" x14ac:dyDescent="0.25">
      <c r="A41" s="11" t="s">
        <v>18</v>
      </c>
      <c r="B41" s="12">
        <f>'2015a'!B41+B38</f>
        <v>56771.854724999997</v>
      </c>
    </row>
    <row r="43" spans="1:3" x14ac:dyDescent="0.2">
      <c r="A43" s="32"/>
      <c r="B43" s="31"/>
    </row>
  </sheetData>
  <mergeCells count="1">
    <mergeCell ref="A43:B43"/>
  </mergeCells>
  <phoneticPr fontId="3" type="noConversion"/>
  <pageMargins left="0.75" right="0.75" top="1" bottom="1" header="0.5" footer="0.5"/>
  <pageSetup scale="77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opLeftCell="A22" workbookViewId="0">
      <selection activeCell="B32" sqref="B32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3" ht="18" x14ac:dyDescent="0.25">
      <c r="A1" s="1"/>
    </row>
    <row r="3" spans="1:3" x14ac:dyDescent="0.2">
      <c r="A3" s="2" t="s">
        <v>0</v>
      </c>
      <c r="B3" s="27">
        <v>236243</v>
      </c>
      <c r="C3" s="8" t="s">
        <v>7</v>
      </c>
    </row>
    <row r="4" spans="1:3" x14ac:dyDescent="0.2">
      <c r="A4" s="2" t="s">
        <v>13</v>
      </c>
      <c r="B4" s="26">
        <v>1320000</v>
      </c>
      <c r="C4" s="8" t="s">
        <v>7</v>
      </c>
    </row>
    <row r="5" spans="1:3" x14ac:dyDescent="0.2">
      <c r="A5" s="2"/>
      <c r="C5" s="8"/>
    </row>
    <row r="6" spans="1:3" ht="18" x14ac:dyDescent="0.25">
      <c r="A6" s="5" t="s">
        <v>31</v>
      </c>
    </row>
    <row r="7" spans="1:3" x14ac:dyDescent="0.2">
      <c r="A7" s="2"/>
    </row>
    <row r="8" spans="1:3" x14ac:dyDescent="0.2">
      <c r="A8" s="2" t="s">
        <v>0</v>
      </c>
      <c r="B8" s="27">
        <f>B3</f>
        <v>236243</v>
      </c>
      <c r="C8" s="8" t="s">
        <v>7</v>
      </c>
    </row>
    <row r="9" spans="1:3" x14ac:dyDescent="0.2">
      <c r="A9" s="2" t="s">
        <v>1</v>
      </c>
      <c r="B9" s="2">
        <v>5280</v>
      </c>
      <c r="C9" s="8" t="s">
        <v>7</v>
      </c>
    </row>
    <row r="10" spans="1:3" x14ac:dyDescent="0.2">
      <c r="A10" s="25" t="s">
        <v>49</v>
      </c>
      <c r="B10" s="25">
        <v>2.11</v>
      </c>
      <c r="C10" s="8" t="s">
        <v>9</v>
      </c>
    </row>
    <row r="11" spans="1:3" x14ac:dyDescent="0.2">
      <c r="A11" s="2" t="s">
        <v>2</v>
      </c>
      <c r="B11" s="16">
        <f>'2016'!B13</f>
        <v>49.822374999999994</v>
      </c>
      <c r="C11" s="8" t="s">
        <v>9</v>
      </c>
    </row>
    <row r="12" spans="1:3" x14ac:dyDescent="0.2">
      <c r="A12" s="2"/>
      <c r="C12" s="8"/>
    </row>
    <row r="13" spans="1:3" x14ac:dyDescent="0.2">
      <c r="A13" s="3" t="s">
        <v>14</v>
      </c>
      <c r="B13" s="6">
        <f>(B8/B9)*B10*0.15+B11</f>
        <v>63.983532102272719</v>
      </c>
      <c r="C13" s="8" t="s">
        <v>9</v>
      </c>
    </row>
    <row r="14" spans="1:3" x14ac:dyDescent="0.2">
      <c r="A14" s="9" t="s">
        <v>15</v>
      </c>
      <c r="B14" s="10">
        <f>B13*35</f>
        <v>2239.4236235795452</v>
      </c>
      <c r="C14" s="8" t="s">
        <v>8</v>
      </c>
    </row>
    <row r="15" spans="1:3" x14ac:dyDescent="0.2">
      <c r="A15" s="7"/>
      <c r="B15" s="7"/>
      <c r="C15" s="7"/>
    </row>
    <row r="17" spans="1:3" ht="18" x14ac:dyDescent="0.25">
      <c r="A17" s="4" t="s">
        <v>32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2710</v>
      </c>
      <c r="C21" s="8" t="s">
        <v>11</v>
      </c>
    </row>
    <row r="22" spans="1:3" x14ac:dyDescent="0.2">
      <c r="A22" s="2" t="s">
        <v>5</v>
      </c>
      <c r="B22" s="2">
        <f>'2016'!B24</f>
        <v>212.44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266.64</v>
      </c>
      <c r="C24" s="8" t="s">
        <v>9</v>
      </c>
    </row>
    <row r="25" spans="1:3" x14ac:dyDescent="0.2">
      <c r="A25" s="9" t="s">
        <v>17</v>
      </c>
      <c r="B25" s="10">
        <f>B24*35</f>
        <v>9332.4</v>
      </c>
      <c r="C25" s="8" t="s">
        <v>8</v>
      </c>
    </row>
    <row r="26" spans="1:3" x14ac:dyDescent="0.2">
      <c r="A26" s="7"/>
      <c r="B26" s="7"/>
      <c r="C26" s="7"/>
    </row>
    <row r="28" spans="1:3" ht="18" x14ac:dyDescent="0.25">
      <c r="A28" s="4" t="s">
        <v>62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758</v>
      </c>
      <c r="C32" s="8" t="s">
        <v>11</v>
      </c>
    </row>
    <row r="33" spans="1:3" x14ac:dyDescent="0.2">
      <c r="A33" s="2" t="s">
        <v>6</v>
      </c>
      <c r="B33" s="16">
        <f>'2016'!B35</f>
        <v>257.3865352272727</v>
      </c>
      <c r="C33" s="8" t="s">
        <v>10</v>
      </c>
    </row>
    <row r="34" spans="1:3" x14ac:dyDescent="0.2">
      <c r="C34" s="8"/>
    </row>
    <row r="35" spans="1:3" x14ac:dyDescent="0.2">
      <c r="A35" s="3" t="s">
        <v>55</v>
      </c>
      <c r="B35" s="21">
        <f>(B30/B31)*B32*(B3/B4)+B33</f>
        <v>325.2169117424242</v>
      </c>
      <c r="C35" s="22" t="s">
        <v>9</v>
      </c>
    </row>
    <row r="36" spans="1:3" ht="13.5" thickBot="1" x14ac:dyDescent="0.25">
      <c r="A36" s="17" t="s">
        <v>56</v>
      </c>
      <c r="B36" s="18">
        <f>B35*35</f>
        <v>11382.591910984847</v>
      </c>
      <c r="C36" s="19" t="s">
        <v>8</v>
      </c>
    </row>
    <row r="37" spans="1:3" ht="13.5" thickTop="1" x14ac:dyDescent="0.2"/>
    <row r="38" spans="1:3" ht="15.75" x14ac:dyDescent="0.25">
      <c r="A38" s="15" t="s">
        <v>78</v>
      </c>
      <c r="B38" s="12">
        <f>B14+B25+B36</f>
        <v>22954.415534564392</v>
      </c>
      <c r="C38" s="13" t="s">
        <v>8</v>
      </c>
    </row>
    <row r="39" spans="1:3" ht="15" x14ac:dyDescent="0.25">
      <c r="A39" s="15"/>
      <c r="B39" s="14"/>
    </row>
    <row r="41" spans="1:3" ht="15.75" x14ac:dyDescent="0.25">
      <c r="A41" s="11" t="s">
        <v>18</v>
      </c>
      <c r="B41" s="12">
        <f>'2016'!B41+B38</f>
        <v>79726.270259564393</v>
      </c>
    </row>
    <row r="43" spans="1:3" x14ac:dyDescent="0.2">
      <c r="A43" s="30" t="str">
        <f ca="1">CELL("filename")</f>
        <v>C:\Users\jdensman\AppData\Local\Microsoft\Windows\INetCache\Content.Outlook\XV8127HH\[KY PRP OM Savings 2017 Final.xlsx]2018</v>
      </c>
      <c r="B43" s="31"/>
    </row>
  </sheetData>
  <mergeCells count="1">
    <mergeCell ref="A43:B43"/>
  </mergeCells>
  <phoneticPr fontId="3" type="noConversion"/>
  <pageMargins left="0.75" right="0.75" top="1" bottom="1" header="0.5" footer="0.5"/>
  <pageSetup scale="79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activeCell="B14" sqref="B14"/>
    </sheetView>
  </sheetViews>
  <sheetFormatPr defaultRowHeight="12.75" x14ac:dyDescent="0.2"/>
  <cols>
    <col min="1" max="1" width="65.42578125" customWidth="1"/>
    <col min="2" max="2" width="15.42578125" customWidth="1"/>
    <col min="3" max="3" width="13.7109375" customWidth="1"/>
  </cols>
  <sheetData>
    <row r="1" spans="1:6" ht="18" x14ac:dyDescent="0.25">
      <c r="A1" s="1"/>
    </row>
    <row r="3" spans="1:6" x14ac:dyDescent="0.2">
      <c r="A3" s="2" t="s">
        <v>0</v>
      </c>
      <c r="B3" s="27">
        <v>326684</v>
      </c>
      <c r="C3" s="8" t="s">
        <v>7</v>
      </c>
    </row>
    <row r="4" spans="1:6" x14ac:dyDescent="0.2">
      <c r="A4" s="2" t="s">
        <v>13</v>
      </c>
      <c r="B4" s="26">
        <v>1320000</v>
      </c>
      <c r="C4" s="8" t="s">
        <v>7</v>
      </c>
    </row>
    <row r="5" spans="1:6" x14ac:dyDescent="0.2">
      <c r="A5" s="2"/>
      <c r="C5" s="8"/>
    </row>
    <row r="6" spans="1:6" ht="18" x14ac:dyDescent="0.25">
      <c r="A6" s="5" t="s">
        <v>33</v>
      </c>
    </row>
    <row r="7" spans="1:6" x14ac:dyDescent="0.2">
      <c r="A7" s="2"/>
    </row>
    <row r="8" spans="1:6" x14ac:dyDescent="0.2">
      <c r="A8" s="2" t="s">
        <v>0</v>
      </c>
      <c r="B8" s="27">
        <f>B3</f>
        <v>326684</v>
      </c>
      <c r="C8" s="8" t="s">
        <v>7</v>
      </c>
    </row>
    <row r="9" spans="1:6" x14ac:dyDescent="0.2">
      <c r="A9" s="2" t="s">
        <v>1</v>
      </c>
      <c r="B9" s="2">
        <v>5280</v>
      </c>
      <c r="C9" s="8" t="s">
        <v>7</v>
      </c>
    </row>
    <row r="10" spans="1:6" x14ac:dyDescent="0.2">
      <c r="A10" s="25" t="s">
        <v>49</v>
      </c>
      <c r="B10" s="25">
        <v>2.11</v>
      </c>
      <c r="C10" s="8" t="s">
        <v>9</v>
      </c>
    </row>
    <row r="11" spans="1:6" x14ac:dyDescent="0.2">
      <c r="A11" s="2" t="s">
        <v>2</v>
      </c>
      <c r="B11" s="16">
        <f>'2017'!B13</f>
        <v>63.983532102272719</v>
      </c>
      <c r="C11" s="8" t="s">
        <v>9</v>
      </c>
    </row>
    <row r="12" spans="1:6" x14ac:dyDescent="0.2">
      <c r="A12" s="2"/>
      <c r="C12" s="8"/>
    </row>
    <row r="13" spans="1:6" x14ac:dyDescent="0.2">
      <c r="A13" s="3" t="s">
        <v>14</v>
      </c>
      <c r="B13" s="6">
        <f>(B8/B9)*B10*0.15+B11</f>
        <v>83.566010511363629</v>
      </c>
      <c r="C13" s="8" t="s">
        <v>9</v>
      </c>
    </row>
    <row r="14" spans="1:6" ht="15.75" x14ac:dyDescent="0.2">
      <c r="A14" s="9" t="s">
        <v>15</v>
      </c>
      <c r="B14" s="10">
        <f>B13*38</f>
        <v>3175.5083994318179</v>
      </c>
      <c r="C14" s="8" t="s">
        <v>8</v>
      </c>
      <c r="F14" s="34"/>
    </row>
    <row r="15" spans="1:6" ht="15.75" x14ac:dyDescent="0.2">
      <c r="A15" s="7"/>
      <c r="B15" s="7"/>
      <c r="C15" s="7"/>
      <c r="F15" s="34"/>
    </row>
    <row r="16" spans="1:6" x14ac:dyDescent="0.2">
      <c r="F16" s="33"/>
    </row>
    <row r="17" spans="1:3" ht="18" x14ac:dyDescent="0.25">
      <c r="A17" s="4" t="s">
        <v>34</v>
      </c>
    </row>
    <row r="19" spans="1:3" x14ac:dyDescent="0.2">
      <c r="A19" s="25" t="s">
        <v>50</v>
      </c>
      <c r="B19" s="25">
        <v>1.5</v>
      </c>
      <c r="C19" s="8" t="s">
        <v>10</v>
      </c>
    </row>
    <row r="20" spans="1:3" x14ac:dyDescent="0.2">
      <c r="A20" s="25" t="s">
        <v>3</v>
      </c>
      <c r="B20" s="25">
        <v>60</v>
      </c>
      <c r="C20" s="8" t="s">
        <v>10</v>
      </c>
    </row>
    <row r="21" spans="1:3" x14ac:dyDescent="0.2">
      <c r="A21" s="2" t="s">
        <v>4</v>
      </c>
      <c r="B21" s="24">
        <v>2856</v>
      </c>
      <c r="C21" s="8" t="s">
        <v>11</v>
      </c>
    </row>
    <row r="22" spans="1:3" x14ac:dyDescent="0.2">
      <c r="A22" s="2" t="s">
        <v>5</v>
      </c>
      <c r="B22" s="2">
        <f>'2017'!B24</f>
        <v>266.64</v>
      </c>
      <c r="C22" s="8" t="s">
        <v>10</v>
      </c>
    </row>
    <row r="23" spans="1:3" x14ac:dyDescent="0.2">
      <c r="A23" s="2"/>
      <c r="C23" s="8"/>
    </row>
    <row r="24" spans="1:3" x14ac:dyDescent="0.2">
      <c r="A24" s="3" t="s">
        <v>16</v>
      </c>
      <c r="B24" s="3">
        <f>ROUND((B19/B20)*B21*(4/5)+B22,2)</f>
        <v>323.76</v>
      </c>
      <c r="C24" s="8" t="s">
        <v>9</v>
      </c>
    </row>
    <row r="25" spans="1:3" x14ac:dyDescent="0.2">
      <c r="A25" s="9" t="s">
        <v>17</v>
      </c>
      <c r="B25" s="10">
        <f>B24*38</f>
        <v>12302.88</v>
      </c>
      <c r="C25" s="8" t="s">
        <v>8</v>
      </c>
    </row>
    <row r="26" spans="1:3" x14ac:dyDescent="0.2">
      <c r="A26" s="7"/>
      <c r="B26" s="7"/>
      <c r="C26" s="7"/>
    </row>
    <row r="28" spans="1:3" ht="18" x14ac:dyDescent="0.25">
      <c r="A28" s="4" t="s">
        <v>63</v>
      </c>
    </row>
    <row r="30" spans="1:3" x14ac:dyDescent="0.2">
      <c r="A30" s="25" t="s">
        <v>52</v>
      </c>
      <c r="B30" s="25">
        <v>30</v>
      </c>
      <c r="C30" s="8" t="s">
        <v>10</v>
      </c>
    </row>
    <row r="31" spans="1:3" x14ac:dyDescent="0.2">
      <c r="A31" s="2" t="s">
        <v>3</v>
      </c>
      <c r="B31" s="2">
        <v>60</v>
      </c>
      <c r="C31" s="8" t="s">
        <v>10</v>
      </c>
    </row>
    <row r="32" spans="1:3" x14ac:dyDescent="0.2">
      <c r="A32" s="2" t="s">
        <v>53</v>
      </c>
      <c r="B32" s="24">
        <v>623</v>
      </c>
      <c r="C32" s="8" t="s">
        <v>11</v>
      </c>
    </row>
    <row r="33" spans="1:3" x14ac:dyDescent="0.2">
      <c r="A33" s="2" t="s">
        <v>6</v>
      </c>
      <c r="B33" s="16">
        <f>'2017'!B35</f>
        <v>325.2169117424242</v>
      </c>
      <c r="C33" s="8" t="s">
        <v>10</v>
      </c>
    </row>
    <row r="34" spans="1:3" x14ac:dyDescent="0.2">
      <c r="C34" s="8"/>
    </row>
    <row r="35" spans="1:3" x14ac:dyDescent="0.2">
      <c r="A35" s="3" t="s">
        <v>55</v>
      </c>
      <c r="B35" s="21">
        <f>(B30/B31)*B32*(B3/B4)+B33</f>
        <v>402.30938598484846</v>
      </c>
      <c r="C35" s="22" t="s">
        <v>9</v>
      </c>
    </row>
    <row r="36" spans="1:3" ht="13.5" thickBot="1" x14ac:dyDescent="0.25">
      <c r="A36" s="17" t="s">
        <v>56</v>
      </c>
      <c r="B36" s="18">
        <f>B35*38</f>
        <v>15287.756667424241</v>
      </c>
      <c r="C36" s="19" t="s">
        <v>8</v>
      </c>
    </row>
    <row r="37" spans="1:3" ht="13.5" thickTop="1" x14ac:dyDescent="0.2"/>
    <row r="38" spans="1:3" ht="15.75" x14ac:dyDescent="0.25">
      <c r="A38" s="15" t="s">
        <v>79</v>
      </c>
      <c r="B38" s="12">
        <f>B14+B25+B36</f>
        <v>30766.145066856057</v>
      </c>
      <c r="C38" s="13" t="s">
        <v>8</v>
      </c>
    </row>
    <row r="39" spans="1:3" ht="15" x14ac:dyDescent="0.25">
      <c r="A39" s="15"/>
      <c r="B39" s="14"/>
    </row>
    <row r="41" spans="1:3" ht="15.75" x14ac:dyDescent="0.25">
      <c r="A41" s="11" t="s">
        <v>18</v>
      </c>
      <c r="B41" s="12">
        <f>'2017'!B41+B38</f>
        <v>110492.41532642045</v>
      </c>
    </row>
    <row r="43" spans="1:3" x14ac:dyDescent="0.2">
      <c r="A43" s="30" t="str">
        <f ca="1">CELL("filename")</f>
        <v>C:\Users\jdensman\AppData\Local\Microsoft\Windows\INetCache\Content.Outlook\XV8127HH\[KY PRP OM Savings 2017 Final.xlsx]2018</v>
      </c>
      <c r="B43" s="31"/>
    </row>
  </sheetData>
  <mergeCells count="1">
    <mergeCell ref="A43:B43"/>
  </mergeCells>
  <phoneticPr fontId="3" type="noConversion"/>
  <pageMargins left="0.75" right="0.75" top="1" bottom="1" header="0.5" footer="0.5"/>
  <pageSetup scale="7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2011</vt:lpstr>
      <vt:lpstr>2012</vt:lpstr>
      <vt:lpstr>2013a</vt:lpstr>
      <vt:lpstr>2014</vt:lpstr>
      <vt:lpstr>2015a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'2011'!Print_Area</vt:lpstr>
      <vt:lpstr>'2012'!Print_Area</vt:lpstr>
      <vt:lpstr>'2013a'!Print_Area</vt:lpstr>
      <vt:lpstr>'2014'!Print_Area</vt:lpstr>
      <vt:lpstr>'2015'!Print_Area</vt:lpstr>
      <vt:lpstr>'2015a'!Print_Area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'2024'!Print_Area</vt:lpstr>
      <vt:lpstr>'2025'!Print_Area</vt:lpstr>
      <vt:lpstr>'2026'!Print_Area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Starling</dc:creator>
  <cp:lastModifiedBy>Josh  Densman</cp:lastModifiedBy>
  <cp:lastPrinted>2010-08-05T15:12:57Z</cp:lastPrinted>
  <dcterms:created xsi:type="dcterms:W3CDTF">2003-05-13T13:18:45Z</dcterms:created>
  <dcterms:modified xsi:type="dcterms:W3CDTF">2017-07-18T14:48:58Z</dcterms:modified>
</cp:coreProperties>
</file>