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1600" windowHeight="10320" tabRatio="859"/>
  </bookViews>
  <sheets>
    <sheet name="Jul16 Expense" sheetId="15" r:id="rId1"/>
    <sheet name="Aug16 Expense" sheetId="14" r:id="rId2"/>
    <sheet name="Sep16 Expense" sheetId="13" r:id="rId3"/>
    <sheet name="Oct16 Expense" sheetId="12" r:id="rId4"/>
    <sheet name="Nov16 Expense" sheetId="10" r:id="rId5"/>
    <sheet name="Dec16 Expense" sheetId="11" r:id="rId6"/>
    <sheet name="Jan17 Expense" sheetId="9" r:id="rId7"/>
    <sheet name="Feb17 Expense" sheetId="5" r:id="rId8"/>
  </sheets>
  <definedNames>
    <definedName name="_xlnm.Print_Area" localSheetId="1">'Aug16 Expense'!$A$1:$G$29</definedName>
    <definedName name="_xlnm.Print_Area" localSheetId="5">'Dec16 Expense'!$A$1:$G$29</definedName>
    <definedName name="_xlnm.Print_Area" localSheetId="7">'Feb17 Expense'!$A$1:$G$29</definedName>
    <definedName name="_xlnm.Print_Area" localSheetId="6">'Jan17 Expense'!$A$1:$G$29</definedName>
    <definedName name="_xlnm.Print_Area" localSheetId="0">'Jul16 Expense'!$A$1:$G$29</definedName>
    <definedName name="_xlnm.Print_Area" localSheetId="4">'Nov16 Expense'!$A$1:$G$29</definedName>
    <definedName name="_xlnm.Print_Area" localSheetId="3">'Oct16 Expense'!$A$1:$G$29</definedName>
    <definedName name="_xlnm.Print_Area" localSheetId="2">'Sep16 Expense'!$A$1:$G$29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5" l="1"/>
  <c r="B24" i="15"/>
  <c r="F22" i="15" s="1"/>
  <c r="G22" i="15"/>
  <c r="E22" i="15"/>
  <c r="F20" i="15"/>
  <c r="F24" i="15" s="1"/>
  <c r="D20" i="15"/>
  <c r="D24" i="15" s="1"/>
  <c r="C17" i="15"/>
  <c r="B17" i="15"/>
  <c r="E15" i="15"/>
  <c r="D13" i="15"/>
  <c r="D17" i="15" s="1"/>
  <c r="D26" i="15" s="1"/>
  <c r="C24" i="14"/>
  <c r="B24" i="14"/>
  <c r="G22" i="14" s="1"/>
  <c r="E22" i="14"/>
  <c r="G20" i="14"/>
  <c r="G24" i="14" s="1"/>
  <c r="D20" i="14"/>
  <c r="D24" i="14" s="1"/>
  <c r="C17" i="14"/>
  <c r="B17" i="14"/>
  <c r="E15" i="14"/>
  <c r="D13" i="14"/>
  <c r="D17" i="14" s="1"/>
  <c r="D26" i="14" s="1"/>
  <c r="B26" i="15" l="1"/>
  <c r="G20" i="15"/>
  <c r="G24" i="15" s="1"/>
  <c r="C26" i="15"/>
  <c r="E13" i="15"/>
  <c r="F15" i="15"/>
  <c r="G15" i="15"/>
  <c r="E20" i="15"/>
  <c r="E24" i="15" s="1"/>
  <c r="C26" i="14"/>
  <c r="E13" i="14"/>
  <c r="F15" i="14"/>
  <c r="G15" i="14" s="1"/>
  <c r="E20" i="14"/>
  <c r="E24" i="14" s="1"/>
  <c r="F22" i="14"/>
  <c r="B26" i="14"/>
  <c r="F20" i="14"/>
  <c r="E17" i="15" l="1"/>
  <c r="E26" i="15" s="1"/>
  <c r="F13" i="15"/>
  <c r="F17" i="15" s="1"/>
  <c r="F26" i="15" s="1"/>
  <c r="F24" i="14"/>
  <c r="E17" i="14"/>
  <c r="E26" i="14" s="1"/>
  <c r="F13" i="14"/>
  <c r="F17" i="14" s="1"/>
  <c r="G13" i="15" l="1"/>
  <c r="G17" i="15" s="1"/>
  <c r="G26" i="15" s="1"/>
  <c r="G13" i="14"/>
  <c r="G17" i="14" s="1"/>
  <c r="G26" i="14" s="1"/>
  <c r="F26" i="14"/>
  <c r="C24" i="13" l="1"/>
  <c r="B24" i="13"/>
  <c r="G22" i="13" s="1"/>
  <c r="E22" i="13"/>
  <c r="D20" i="13"/>
  <c r="D24" i="13" s="1"/>
  <c r="C17" i="13"/>
  <c r="C26" i="13" s="1"/>
  <c r="B17" i="13"/>
  <c r="E15" i="13"/>
  <c r="F15" i="13" s="1"/>
  <c r="D13" i="13"/>
  <c r="D17" i="13" s="1"/>
  <c r="D26" i="13" s="1"/>
  <c r="G20" i="13" l="1"/>
  <c r="G24" i="13" s="1"/>
  <c r="B26" i="13"/>
  <c r="E13" i="13"/>
  <c r="F13" i="13" s="1"/>
  <c r="F17" i="13" s="1"/>
  <c r="G15" i="13"/>
  <c r="E20" i="13"/>
  <c r="E24" i="13" s="1"/>
  <c r="F22" i="13"/>
  <c r="F20" i="13"/>
  <c r="F24" i="13" s="1"/>
  <c r="F26" i="13" l="1"/>
  <c r="G13" i="13"/>
  <c r="G17" i="13" s="1"/>
  <c r="G26" i="13" s="1"/>
  <c r="E17" i="13"/>
  <c r="E26" i="13" s="1"/>
  <c r="C24" i="12" l="1"/>
  <c r="B24" i="12"/>
  <c r="F22" i="12" s="1"/>
  <c r="G22" i="12"/>
  <c r="E22" i="12"/>
  <c r="F20" i="12"/>
  <c r="F24" i="12" s="1"/>
  <c r="D20" i="12"/>
  <c r="D24" i="12" s="1"/>
  <c r="C17" i="12"/>
  <c r="B17" i="12"/>
  <c r="E15" i="12"/>
  <c r="D13" i="12"/>
  <c r="D17" i="12" s="1"/>
  <c r="D26" i="12" l="1"/>
  <c r="B26" i="12"/>
  <c r="G20" i="12"/>
  <c r="G24" i="12" s="1"/>
  <c r="C26" i="12"/>
  <c r="E13" i="12"/>
  <c r="F15" i="12"/>
  <c r="G15" i="12" s="1"/>
  <c r="E20" i="12"/>
  <c r="E24" i="12" s="1"/>
  <c r="C24" i="11"/>
  <c r="B24" i="11"/>
  <c r="F22" i="11" s="1"/>
  <c r="E22" i="11"/>
  <c r="F20" i="11"/>
  <c r="F24" i="11" s="1"/>
  <c r="D20" i="11"/>
  <c r="D24" i="11" s="1"/>
  <c r="C17" i="11"/>
  <c r="B17" i="11"/>
  <c r="E15" i="11"/>
  <c r="D13" i="11"/>
  <c r="D17" i="11" s="1"/>
  <c r="D26" i="11" s="1"/>
  <c r="E17" i="12" l="1"/>
  <c r="E26" i="12" s="1"/>
  <c r="F13" i="12"/>
  <c r="F17" i="12" s="1"/>
  <c r="F26" i="12" s="1"/>
  <c r="B26" i="11"/>
  <c r="G20" i="11"/>
  <c r="G22" i="11"/>
  <c r="C26" i="11"/>
  <c r="E13" i="11"/>
  <c r="F15" i="11"/>
  <c r="G15" i="11"/>
  <c r="E20" i="11"/>
  <c r="E24" i="11" s="1"/>
  <c r="G13" i="12" l="1"/>
  <c r="G17" i="12" s="1"/>
  <c r="G26" i="12" s="1"/>
  <c r="G24" i="11"/>
  <c r="E17" i="11"/>
  <c r="E26" i="11" s="1"/>
  <c r="F13" i="11"/>
  <c r="F17" i="11" s="1"/>
  <c r="F26" i="11" s="1"/>
  <c r="G13" i="11" l="1"/>
  <c r="G17" i="11" s="1"/>
  <c r="G26" i="11" s="1"/>
  <c r="C24" i="10" l="1"/>
  <c r="B24" i="10"/>
  <c r="G22" i="10" s="1"/>
  <c r="E22" i="10"/>
  <c r="G20" i="10"/>
  <c r="D20" i="10"/>
  <c r="D24" i="10" s="1"/>
  <c r="C17" i="10"/>
  <c r="C26" i="10" s="1"/>
  <c r="B17" i="10"/>
  <c r="E15" i="10"/>
  <c r="D13" i="10"/>
  <c r="D17" i="10" s="1"/>
  <c r="D26" i="10" l="1"/>
  <c r="E20" i="10"/>
  <c r="E24" i="10" s="1"/>
  <c r="G24" i="10"/>
  <c r="E13" i="10"/>
  <c r="F15" i="10"/>
  <c r="G15" i="10" s="1"/>
  <c r="F22" i="10"/>
  <c r="B26" i="10"/>
  <c r="F20" i="10"/>
  <c r="F24" i="10" l="1"/>
  <c r="E17" i="10"/>
  <c r="E26" i="10" s="1"/>
  <c r="F13" i="10"/>
  <c r="F17" i="10" s="1"/>
  <c r="F26" i="10" s="1"/>
  <c r="G13" i="10" l="1"/>
  <c r="G17" i="10" s="1"/>
  <c r="G26" i="10" s="1"/>
  <c r="C24" i="9" l="1"/>
  <c r="B24" i="9"/>
  <c r="G22" i="9" s="1"/>
  <c r="E22" i="9"/>
  <c r="G20" i="9"/>
  <c r="D20" i="9"/>
  <c r="D24" i="9" s="1"/>
  <c r="C17" i="9"/>
  <c r="B17" i="9"/>
  <c r="E15" i="9"/>
  <c r="D13" i="9"/>
  <c r="D17" i="9" s="1"/>
  <c r="D26" i="9" s="1"/>
  <c r="C26" i="9" l="1"/>
  <c r="G24" i="9"/>
  <c r="E13" i="9"/>
  <c r="F15" i="9"/>
  <c r="G15" i="9" s="1"/>
  <c r="E20" i="9"/>
  <c r="E24" i="9" s="1"/>
  <c r="F22" i="9"/>
  <c r="B26" i="9"/>
  <c r="F20" i="9"/>
  <c r="E17" i="9" l="1"/>
  <c r="E26" i="9" s="1"/>
  <c r="F13" i="9"/>
  <c r="F17" i="9" s="1"/>
  <c r="F24" i="9"/>
  <c r="F26" i="9" l="1"/>
  <c r="G13" i="9"/>
  <c r="G17" i="9" s="1"/>
  <c r="G26" i="9" s="1"/>
  <c r="B24" i="5" l="1"/>
  <c r="F20" i="5" s="1"/>
  <c r="C24" i="5"/>
  <c r="D20" i="5"/>
  <c r="E20" i="5" s="1"/>
  <c r="C17" i="5"/>
  <c r="B17" i="5"/>
  <c r="B26" i="5" s="1"/>
  <c r="E15" i="5"/>
  <c r="E22" i="5"/>
  <c r="D13" i="5"/>
  <c r="E13" i="5" s="1"/>
  <c r="G22" i="5" l="1"/>
  <c r="G20" i="5"/>
  <c r="E17" i="5"/>
  <c r="F22" i="5"/>
  <c r="F13" i="5"/>
  <c r="G13" i="5" s="1"/>
  <c r="E24" i="5"/>
  <c r="F15" i="5"/>
  <c r="G15" i="5" s="1"/>
  <c r="D17" i="5"/>
  <c r="C26" i="5"/>
  <c r="D24" i="5"/>
  <c r="D26" i="5" l="1"/>
  <c r="E26" i="5"/>
  <c r="G24" i="5"/>
  <c r="F24" i="5"/>
  <c r="G17" i="5"/>
  <c r="F17" i="5"/>
  <c r="F26" i="5" l="1"/>
  <c r="G26" i="5"/>
</calcChain>
</file>

<file path=xl/sharedStrings.xml><?xml version="1.0" encoding="utf-8"?>
<sst xmlns="http://schemas.openxmlformats.org/spreadsheetml/2006/main" count="272" uniqueCount="40">
  <si>
    <t>Amortization Month</t>
  </si>
  <si>
    <t>LOUISVILLE GAS AND ELECTRIC COMPANY</t>
  </si>
  <si>
    <t>ENVIRONMENTAL SURCHARGE REPORT</t>
  </si>
  <si>
    <t>ES FORM 2.01</t>
  </si>
  <si>
    <t>Description</t>
  </si>
  <si>
    <t>(1)</t>
  </si>
  <si>
    <t>(2)</t>
  </si>
  <si>
    <t>(3)</t>
  </si>
  <si>
    <t>(4)</t>
  </si>
  <si>
    <t>(5)</t>
  </si>
  <si>
    <t>(6)</t>
  </si>
  <si>
    <t>(7)</t>
  </si>
  <si>
    <t>Current Month Amortization</t>
  </si>
  <si>
    <t>Accumulated CCR Closure Costs</t>
  </si>
  <si>
    <t>Accumulated Amortization (Prior Month)</t>
  </si>
  <si>
    <t>Accumulated Amortization (Current Month)</t>
  </si>
  <si>
    <t>2016 Plan Project 29:</t>
  </si>
  <si>
    <t>Less:  Amount in Base Rates</t>
  </si>
  <si>
    <t>Net Total - Project 29:</t>
  </si>
  <si>
    <t>Net Total - Project 30:</t>
  </si>
  <si>
    <t>2016 Plan Project 30:</t>
  </si>
  <si>
    <t>Net Total - All Projects:</t>
  </si>
  <si>
    <t>For the Month Ended:   February 28, 2017</t>
  </si>
  <si>
    <t>(3)+(4)</t>
  </si>
  <si>
    <t>[(2)-(5)]*.389</t>
  </si>
  <si>
    <t>[(2)-(3)]/ RemainingAmortMonths</t>
  </si>
  <si>
    <t>(2)-(5)-(6)</t>
  </si>
  <si>
    <t>Note 1:  "Acumulated Deferred Income Taxes (ADIT)" and "Unamortized CCR Closure Cost Balance (Net of ADIT)" are calculated only once construction costs have exceeded "Amount in Base Rates" for each Project.</t>
  </si>
  <si>
    <t>For the Month Ended:   January 31, 2017</t>
  </si>
  <si>
    <t>For the Month Ended:   December 31, 2016</t>
  </si>
  <si>
    <t>For the Month Ended:   November 30, 2016</t>
  </si>
  <si>
    <t>For the Month Ended:   October 31, 2016</t>
  </si>
  <si>
    <t>For the Month Ended:   September 30, 2016</t>
  </si>
  <si>
    <t>For the Month Ended:   August 31, 2016</t>
  </si>
  <si>
    <t>For the Month Ended:   July 31, 2016</t>
  </si>
  <si>
    <t>Amortization of Monthly CCR Closure Costs</t>
  </si>
  <si>
    <t>Mill Creek Station</t>
  </si>
  <si>
    <t>Trimble County Station</t>
  </si>
  <si>
    <r>
      <t>Accumulated Deferred Income Taxes (ADIT)</t>
    </r>
    <r>
      <rPr>
        <vertAlign val="superscript"/>
        <sz val="10"/>
        <rFont val="Times New Roman"/>
        <family val="1"/>
      </rPr>
      <t>1</t>
    </r>
  </si>
  <si>
    <r>
      <t>Unamortized CCR Closure Cost Balance (Net of ADIT)</t>
    </r>
    <r>
      <rPr>
        <vertAlign val="superscript"/>
        <sz val="10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</si>
</sst>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quotePrefix="1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Continuous"/>
    </xf>
    <xf numFmtId="165" fontId="4" fillId="0" borderId="10" xfId="2" applyNumberFormat="1" applyFont="1" applyFill="1" applyBorder="1" applyProtection="1"/>
    <xf numFmtId="165" fontId="4" fillId="0" borderId="19" xfId="2" applyNumberFormat="1" applyFont="1" applyFill="1" applyBorder="1" applyProtection="1"/>
    <xf numFmtId="165" fontId="4" fillId="0" borderId="20" xfId="2" applyNumberFormat="1" applyFont="1" applyFill="1" applyBorder="1" applyProtection="1"/>
    <xf numFmtId="165" fontId="4" fillId="0" borderId="8" xfId="2" applyNumberFormat="1" applyFont="1" applyFill="1" applyBorder="1" applyProtection="1">
      <protection locked="0"/>
    </xf>
    <xf numFmtId="165" fontId="4" fillId="0" borderId="9" xfId="2" applyNumberFormat="1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Continuous"/>
    </xf>
    <xf numFmtId="17" fontId="4" fillId="0" borderId="0" xfId="0" applyNumberFormat="1" applyFont="1"/>
    <xf numFmtId="17" fontId="2" fillId="0" borderId="0" xfId="0" applyNumberFormat="1" applyFont="1" applyAlignment="1">
      <alignment horizontal="centerContinuous"/>
    </xf>
    <xf numFmtId="17" fontId="4" fillId="0" borderId="1" xfId="0" quotePrefix="1" applyNumberFormat="1" applyFont="1" applyBorder="1" applyAlignment="1">
      <alignment horizontal="center"/>
    </xf>
    <xf numFmtId="17" fontId="4" fillId="0" borderId="2" xfId="0" quotePrefix="1" applyNumberFormat="1" applyFont="1" applyBorder="1" applyAlignment="1">
      <alignment horizontal="center"/>
    </xf>
    <xf numFmtId="17" fontId="4" fillId="0" borderId="3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/>
    <xf numFmtId="165" fontId="4" fillId="0" borderId="10" xfId="2" applyNumberFormat="1" applyFont="1" applyFill="1" applyBorder="1" applyProtection="1">
      <protection locked="0"/>
    </xf>
    <xf numFmtId="164" fontId="4" fillId="0" borderId="10" xfId="1" applyNumberFormat="1" applyFont="1" applyBorder="1"/>
    <xf numFmtId="165" fontId="4" fillId="0" borderId="15" xfId="0" applyNumberFormat="1" applyFont="1" applyBorder="1"/>
    <xf numFmtId="165" fontId="4" fillId="0" borderId="0" xfId="0" applyNumberFormat="1" applyFont="1"/>
    <xf numFmtId="0" fontId="4" fillId="0" borderId="7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165" fontId="4" fillId="0" borderId="8" xfId="0" applyNumberFormat="1" applyFont="1" applyBorder="1"/>
    <xf numFmtId="165" fontId="4" fillId="0" borderId="9" xfId="0" applyNumberFormat="1" applyFont="1" applyBorder="1"/>
    <xf numFmtId="164" fontId="4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34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1984817.08</v>
      </c>
      <c r="C13" s="30">
        <v>0</v>
      </c>
      <c r="D13" s="4">
        <f>(B13-C13)/(25*12-$B$32)</f>
        <v>6616.0569333333333</v>
      </c>
      <c r="E13" s="4">
        <f>C13+D13</f>
        <v>6616.0569333333333</v>
      </c>
      <c r="F13" s="31">
        <f>IF(B17&lt;0,0,(B13-E13)*0.389)</f>
        <v>769520.19797293341</v>
      </c>
      <c r="G13" s="32">
        <f>IF(B17&lt;0,0,B13-E13-F13)</f>
        <v>1208680.8250937331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864091.08000000007</v>
      </c>
      <c r="C17" s="7">
        <f t="shared" ref="C17:G17" si="0">SUM(C13:C15)</f>
        <v>0</v>
      </c>
      <c r="D17" s="7">
        <f t="shared" si="0"/>
        <v>6616.0569333333333</v>
      </c>
      <c r="E17" s="7">
        <f t="shared" si="0"/>
        <v>6616.0569333333333</v>
      </c>
      <c r="F17" s="7">
        <f t="shared" si="0"/>
        <v>333557.78397293342</v>
      </c>
      <c r="G17" s="8">
        <f t="shared" si="0"/>
        <v>523917.23909373314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483123.73</v>
      </c>
      <c r="C20" s="30">
        <v>0</v>
      </c>
      <c r="D20" s="4">
        <f>(B20-C20)/(25*12-$B$32)</f>
        <v>1610.4124333333332</v>
      </c>
      <c r="E20" s="4">
        <f>C20+D20</f>
        <v>1610.4124333333332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-565808.27</v>
      </c>
      <c r="C24" s="5">
        <f t="shared" si="1"/>
        <v>0</v>
      </c>
      <c r="D24" s="5">
        <f t="shared" si="1"/>
        <v>1610.4124333333332</v>
      </c>
      <c r="E24" s="5">
        <f t="shared" si="1"/>
        <v>1610.4124333333332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298282.81000000006</v>
      </c>
      <c r="C26" s="41">
        <f t="shared" ref="C26:G26" si="2">C17+C24</f>
        <v>0</v>
      </c>
      <c r="D26" s="41">
        <f t="shared" si="2"/>
        <v>8226.4693666666662</v>
      </c>
      <c r="E26" s="41">
        <f t="shared" si="2"/>
        <v>8226.4693666666662</v>
      </c>
      <c r="F26" s="41">
        <f t="shared" si="2"/>
        <v>333557.78397293342</v>
      </c>
      <c r="G26" s="42">
        <f t="shared" si="2"/>
        <v>523917.23909373314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0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1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33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2600337.9199999846</v>
      </c>
      <c r="C13" s="30">
        <v>6616.0569333333333</v>
      </c>
      <c r="D13" s="4">
        <f>(B13-C13)/(25*12-$B$32)</f>
        <v>8674.6550604235836</v>
      </c>
      <c r="E13" s="4">
        <f>C13+D13</f>
        <v>15290.711993756917</v>
      </c>
      <c r="F13" s="31">
        <f>IF(B17&lt;0,0,(B13-E13)*0.389)</f>
        <v>1005583.3639144227</v>
      </c>
      <c r="G13" s="32">
        <f>IF(B17&lt;0,0,B13-E13-F13)</f>
        <v>1579463.8440918052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1479611.9199999846</v>
      </c>
      <c r="C17" s="7">
        <f t="shared" ref="C17:G17" si="0">SUM(C13:C15)</f>
        <v>6616.0569333333333</v>
      </c>
      <c r="D17" s="7">
        <f t="shared" si="0"/>
        <v>8674.6550604235836</v>
      </c>
      <c r="E17" s="7">
        <f t="shared" si="0"/>
        <v>15290.711993756917</v>
      </c>
      <c r="F17" s="7">
        <f t="shared" si="0"/>
        <v>569620.9499144227</v>
      </c>
      <c r="G17" s="8">
        <f t="shared" si="0"/>
        <v>894700.25809180515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558573.63999999699</v>
      </c>
      <c r="C20" s="30">
        <v>1610.4124333333332</v>
      </c>
      <c r="D20" s="4">
        <f>(B20-C20)/(25*12-$B$32)</f>
        <v>1862.7532694537244</v>
      </c>
      <c r="E20" s="4">
        <f>C20+D20</f>
        <v>3473.1657027870579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-490358.36000000301</v>
      </c>
      <c r="C24" s="5">
        <f t="shared" si="1"/>
        <v>1610.4124333333332</v>
      </c>
      <c r="D24" s="5">
        <f t="shared" si="1"/>
        <v>1862.7532694537244</v>
      </c>
      <c r="E24" s="5">
        <f t="shared" si="1"/>
        <v>3473.1657027870579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989253.55999998155</v>
      </c>
      <c r="C26" s="41">
        <f t="shared" ref="C26:G26" si="2">C17+C24</f>
        <v>8226.4693666666662</v>
      </c>
      <c r="D26" s="41">
        <f t="shared" si="2"/>
        <v>10537.408329877308</v>
      </c>
      <c r="E26" s="41">
        <f t="shared" si="2"/>
        <v>18763.877696543976</v>
      </c>
      <c r="F26" s="41">
        <f t="shared" si="2"/>
        <v>569620.9499144227</v>
      </c>
      <c r="G26" s="42">
        <f t="shared" si="2"/>
        <v>894700.25809180515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1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2 of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32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4212820.0699999789</v>
      </c>
      <c r="C13" s="30">
        <v>15290.711993756966</v>
      </c>
      <c r="D13" s="4">
        <f>(B13-C13)/(25*12-$B$32)</f>
        <v>14085.668986598061</v>
      </c>
      <c r="E13" s="4">
        <f>C13+D13</f>
        <v>29376.380980355025</v>
      </c>
      <c r="F13" s="31">
        <f>IF(B17&lt;0,0,(B13-E13)*0.389)</f>
        <v>1627359.5950286337</v>
      </c>
      <c r="G13" s="32">
        <f>IF(B17&lt;0,0,B13-E13-F13)</f>
        <v>2556084.09399099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3092094.0699999789</v>
      </c>
      <c r="C17" s="7">
        <f t="shared" ref="C17:G17" si="0">SUM(C13:C15)</f>
        <v>15290.711993756966</v>
      </c>
      <c r="D17" s="7">
        <f t="shared" si="0"/>
        <v>14085.668986598061</v>
      </c>
      <c r="E17" s="7">
        <f t="shared" si="0"/>
        <v>29376.380980355025</v>
      </c>
      <c r="F17" s="7">
        <f t="shared" si="0"/>
        <v>1191397.1810286338</v>
      </c>
      <c r="G17" s="8">
        <f t="shared" si="0"/>
        <v>1871320.5079909898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621003.86999999743</v>
      </c>
      <c r="C20" s="30">
        <v>3473.1657027870679</v>
      </c>
      <c r="D20" s="4">
        <f>(B20-C20)/(25*12-$B$32)</f>
        <v>2072.2506855611086</v>
      </c>
      <c r="E20" s="4">
        <f>C20+D20</f>
        <v>5545.416388348176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-427928.13000000257</v>
      </c>
      <c r="C24" s="5">
        <f t="shared" si="1"/>
        <v>3473.1657027870679</v>
      </c>
      <c r="D24" s="5">
        <f t="shared" si="1"/>
        <v>2072.2506855611086</v>
      </c>
      <c r="E24" s="5">
        <f t="shared" si="1"/>
        <v>5545.416388348176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2664165.9399999762</v>
      </c>
      <c r="C26" s="41">
        <f t="shared" ref="C26:G26" si="2">C17+C24</f>
        <v>18763.877696544034</v>
      </c>
      <c r="D26" s="41">
        <f t="shared" si="2"/>
        <v>16157.919672159169</v>
      </c>
      <c r="E26" s="41">
        <f t="shared" si="2"/>
        <v>34921.797368703199</v>
      </c>
      <c r="F26" s="41">
        <f t="shared" si="2"/>
        <v>1191397.1810286338</v>
      </c>
      <c r="G26" s="42">
        <f t="shared" si="2"/>
        <v>1871320.5079909898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2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3 of 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31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5016881.7000000235</v>
      </c>
      <c r="C13" s="30">
        <v>29376.380980355098</v>
      </c>
      <c r="D13" s="4">
        <f>(B13-C13)/(25*12-$B$32)</f>
        <v>16792.947202086427</v>
      </c>
      <c r="E13" s="4">
        <f>C13+D13</f>
        <v>46169.328182441524</v>
      </c>
      <c r="F13" s="31">
        <f>IF(B17&lt;0,0,(B13-E13)*0.389)</f>
        <v>1933607.1126370395</v>
      </c>
      <c r="G13" s="32">
        <f>IF(B17&lt;0,0,B13-E13-F13)</f>
        <v>3037105.259180543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3896155.7000000235</v>
      </c>
      <c r="C17" s="7">
        <f t="shared" ref="C17:G17" si="0">SUM(C13:C15)</f>
        <v>29376.380980355098</v>
      </c>
      <c r="D17" s="7">
        <f t="shared" si="0"/>
        <v>16792.947202086427</v>
      </c>
      <c r="E17" s="7">
        <f t="shared" si="0"/>
        <v>46169.328182441524</v>
      </c>
      <c r="F17" s="7">
        <f t="shared" si="0"/>
        <v>1497644.6986370394</v>
      </c>
      <c r="G17" s="8">
        <f t="shared" si="0"/>
        <v>2352341.6731805429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733778.26000000234</v>
      </c>
      <c r="C20" s="30">
        <v>5545.4163883481851</v>
      </c>
      <c r="D20" s="4">
        <f>(B20-C20)/(25*12-$B$32)</f>
        <v>2451.9624364028759</v>
      </c>
      <c r="E20" s="4">
        <f>C20+D20</f>
        <v>7997.3788247510611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-315153.73999999766</v>
      </c>
      <c r="C24" s="5">
        <f t="shared" si="1"/>
        <v>5545.4163883481851</v>
      </c>
      <c r="D24" s="5">
        <f t="shared" si="1"/>
        <v>2451.9624364028759</v>
      </c>
      <c r="E24" s="5">
        <f t="shared" si="1"/>
        <v>7997.3788247510611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3581001.960000026</v>
      </c>
      <c r="C26" s="41">
        <f t="shared" ref="C26:G26" si="2">C17+C24</f>
        <v>34921.797368703279</v>
      </c>
      <c r="D26" s="41">
        <f t="shared" si="2"/>
        <v>19244.909638489302</v>
      </c>
      <c r="E26" s="41">
        <f t="shared" si="2"/>
        <v>54166.707007192585</v>
      </c>
      <c r="F26" s="41">
        <f t="shared" si="2"/>
        <v>1497644.6986370394</v>
      </c>
      <c r="G26" s="42">
        <f t="shared" si="2"/>
        <v>2352341.6731805429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3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4 of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30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5203285.0500000119</v>
      </c>
      <c r="C13" s="30">
        <v>46169.328182441444</v>
      </c>
      <c r="D13" s="4">
        <f>(B13-C13)/(25*12-$B$32)</f>
        <v>17422.688249383686</v>
      </c>
      <c r="E13" s="4">
        <f>C13+D13</f>
        <v>63592.016431825134</v>
      </c>
      <c r="F13" s="31">
        <f>IF(B17&lt;0,0,(B13-E13)*0.389)</f>
        <v>1999340.5900580247</v>
      </c>
      <c r="G13" s="32">
        <f>IF(B17&lt;0,0,B13-E13-F13)</f>
        <v>3140352.4435101617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4082559.0500000119</v>
      </c>
      <c r="C17" s="7">
        <f t="shared" ref="C17:G17" si="0">SUM(C13:C15)</f>
        <v>46169.328182441444</v>
      </c>
      <c r="D17" s="7">
        <f t="shared" si="0"/>
        <v>17422.688249383686</v>
      </c>
      <c r="E17" s="7">
        <f t="shared" si="0"/>
        <v>63592.016431825134</v>
      </c>
      <c r="F17" s="7">
        <f t="shared" si="0"/>
        <v>1563378.1760580246</v>
      </c>
      <c r="G17" s="8">
        <f t="shared" si="0"/>
        <v>2455588.8575101616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807812.48999999871</v>
      </c>
      <c r="C20" s="30">
        <v>7997.3788247510529</v>
      </c>
      <c r="D20" s="4">
        <f>(B20-C20)/(25*12-$B$32)</f>
        <v>2702.0780782947559</v>
      </c>
      <c r="E20" s="4">
        <f>C20+D20</f>
        <v>10699.456903045808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-241119.51000000129</v>
      </c>
      <c r="C24" s="5">
        <f t="shared" si="1"/>
        <v>7997.3788247510529</v>
      </c>
      <c r="D24" s="5">
        <f t="shared" si="1"/>
        <v>2702.0780782947559</v>
      </c>
      <c r="E24" s="5">
        <f t="shared" si="1"/>
        <v>10699.456903045808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3841439.5400000107</v>
      </c>
      <c r="C26" s="41">
        <f t="shared" ref="C26:G26" si="2">C17+C24</f>
        <v>54166.707007192497</v>
      </c>
      <c r="D26" s="41">
        <f t="shared" si="2"/>
        <v>20124.766327678441</v>
      </c>
      <c r="E26" s="41">
        <f t="shared" si="2"/>
        <v>74291.473334870941</v>
      </c>
      <c r="F26" s="41">
        <f t="shared" si="2"/>
        <v>1563378.1760580246</v>
      </c>
      <c r="G26" s="42">
        <f t="shared" si="2"/>
        <v>2455588.8575101616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4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5 of 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29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5630124.6899999985</v>
      </c>
      <c r="C13" s="30">
        <v>63592.016431825075</v>
      </c>
      <c r="D13" s="4">
        <f>(B13-C13)/(25*12-$B$32)</f>
        <v>18869.602283281944</v>
      </c>
      <c r="E13" s="4">
        <f>C13+D13</f>
        <v>82461.618715107019</v>
      </c>
      <c r="F13" s="31">
        <f>IF(B17&lt;0,0,(B13-E13)*0.389)</f>
        <v>2158040.9347298229</v>
      </c>
      <c r="G13" s="32">
        <f>IF(B17&lt;0,0,B13-E13-F13)</f>
        <v>3389622.1365550682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4509398.6899999985</v>
      </c>
      <c r="C17" s="7">
        <f t="shared" ref="C17:G17" si="0">SUM(C13:C15)</f>
        <v>63592.016431825075</v>
      </c>
      <c r="D17" s="7">
        <f t="shared" si="0"/>
        <v>18869.602283281944</v>
      </c>
      <c r="E17" s="7">
        <f t="shared" si="0"/>
        <v>82461.618715107019</v>
      </c>
      <c r="F17" s="7">
        <f t="shared" si="0"/>
        <v>1722078.520729823</v>
      </c>
      <c r="G17" s="8">
        <f t="shared" si="0"/>
        <v>2704858.5505550681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847263.67000000598</v>
      </c>
      <c r="C20" s="30">
        <v>10699.456903045813</v>
      </c>
      <c r="D20" s="4">
        <f>(B20-C20)/(25*12-$B$32)</f>
        <v>2835.8108918541025</v>
      </c>
      <c r="E20" s="4">
        <f>C20+D20</f>
        <v>13535.267794899915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-201668.32999999402</v>
      </c>
      <c r="C24" s="5">
        <f t="shared" si="1"/>
        <v>10699.456903045813</v>
      </c>
      <c r="D24" s="5">
        <f t="shared" si="1"/>
        <v>2835.8108918541025</v>
      </c>
      <c r="E24" s="5">
        <f t="shared" si="1"/>
        <v>13535.267794899915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4307730.360000005</v>
      </c>
      <c r="C26" s="41">
        <f t="shared" ref="C26:G26" si="2">C17+C24</f>
        <v>74291.473334870883</v>
      </c>
      <c r="D26" s="41">
        <f t="shared" si="2"/>
        <v>21705.413175136047</v>
      </c>
      <c r="E26" s="41">
        <f t="shared" si="2"/>
        <v>95996.886510006938</v>
      </c>
      <c r="F26" s="41">
        <f t="shared" si="2"/>
        <v>1722078.520729823</v>
      </c>
      <c r="G26" s="42">
        <f t="shared" si="2"/>
        <v>2704858.5505550681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5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6 of 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28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5624805.8299999898</v>
      </c>
      <c r="C13" s="30">
        <v>82461.618715107019</v>
      </c>
      <c r="D13" s="4">
        <f>(B13-C13)/(25*12-$B$32)</f>
        <v>18851.510922737696</v>
      </c>
      <c r="E13" s="4">
        <f>C13+D13</f>
        <v>101313.12963784472</v>
      </c>
      <c r="F13" s="31">
        <f>IF(B17&lt;0,0,(B13-E13)*0.389)</f>
        <v>2148638.6604408743</v>
      </c>
      <c r="G13" s="32">
        <f>IF(B17&lt;0,0,B13-E13-F13)</f>
        <v>3374854.0399212707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4504079.8299999898</v>
      </c>
      <c r="C17" s="7">
        <f t="shared" ref="C17:G17" si="0">SUM(C13:C15)</f>
        <v>82461.618715107019</v>
      </c>
      <c r="D17" s="7">
        <f t="shared" si="0"/>
        <v>18851.510922737696</v>
      </c>
      <c r="E17" s="7">
        <f t="shared" si="0"/>
        <v>101313.12963784472</v>
      </c>
      <c r="F17" s="7">
        <f t="shared" si="0"/>
        <v>1712676.2464408744</v>
      </c>
      <c r="G17" s="8">
        <f t="shared" si="0"/>
        <v>2690090.4539212706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874147.50000000431</v>
      </c>
      <c r="C20" s="30">
        <v>13535.267794899895</v>
      </c>
      <c r="D20" s="4">
        <f>(B20-C20)/(25*12-$B$32)</f>
        <v>2927.2524904935526</v>
      </c>
      <c r="E20" s="4">
        <f>C20+D20</f>
        <v>16462.520285393446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-174784.49999999569</v>
      </c>
      <c r="C24" s="5">
        <f t="shared" si="1"/>
        <v>13535.267794899895</v>
      </c>
      <c r="D24" s="5">
        <f t="shared" si="1"/>
        <v>2927.2524904935526</v>
      </c>
      <c r="E24" s="5">
        <f t="shared" si="1"/>
        <v>16462.520285393446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4329295.3299999945</v>
      </c>
      <c r="C26" s="41">
        <f t="shared" ref="C26:G26" si="2">C17+C24</f>
        <v>95996.886510006909</v>
      </c>
      <c r="D26" s="41">
        <f t="shared" si="2"/>
        <v>21778.763413231249</v>
      </c>
      <c r="E26" s="41">
        <f t="shared" si="2"/>
        <v>117775.64992323816</v>
      </c>
      <c r="F26" s="41">
        <f t="shared" si="2"/>
        <v>1712676.2464408744</v>
      </c>
      <c r="G26" s="42">
        <f t="shared" si="2"/>
        <v>2690090.4539212706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6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7 of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140625" defaultRowHeight="12.75" x14ac:dyDescent="0.2"/>
  <cols>
    <col min="1" max="1" width="30.5703125" style="9" bestFit="1" customWidth="1"/>
    <col min="2" max="2" width="20.7109375" style="9" customWidth="1"/>
    <col min="3" max="4" width="21.7109375" style="9" customWidth="1"/>
    <col min="5" max="5" width="22.7109375" style="9" customWidth="1"/>
    <col min="6" max="6" width="20.7109375" style="9" customWidth="1"/>
    <col min="7" max="7" width="19.7109375" style="9" customWidth="1"/>
    <col min="8" max="8" width="12.7109375" style="9" customWidth="1"/>
    <col min="9" max="16384" width="9.140625" style="9"/>
  </cols>
  <sheetData>
    <row r="1" spans="1:7" x14ac:dyDescent="0.2">
      <c r="G1" s="2" t="s">
        <v>3</v>
      </c>
    </row>
    <row r="2" spans="1:7" ht="15.75" x14ac:dyDescent="0.25">
      <c r="A2" s="3" t="s">
        <v>1</v>
      </c>
      <c r="B2" s="10"/>
      <c r="C2" s="10"/>
      <c r="D2" s="10"/>
      <c r="E2" s="10"/>
      <c r="F2" s="10"/>
      <c r="G2" s="10"/>
    </row>
    <row r="3" spans="1:7" ht="15.75" x14ac:dyDescent="0.25">
      <c r="A3" s="3" t="s">
        <v>2</v>
      </c>
      <c r="B3" s="10"/>
      <c r="C3" s="10"/>
      <c r="D3" s="10"/>
      <c r="E3" s="10"/>
      <c r="F3" s="10"/>
      <c r="G3" s="10"/>
    </row>
    <row r="4" spans="1:7" x14ac:dyDescent="0.2">
      <c r="A4" s="1" t="s">
        <v>35</v>
      </c>
      <c r="B4" s="10"/>
      <c r="C4" s="10"/>
      <c r="D4" s="10"/>
      <c r="E4" s="10"/>
      <c r="F4" s="10"/>
      <c r="G4" s="10"/>
    </row>
    <row r="5" spans="1:7" x14ac:dyDescent="0.2">
      <c r="A5" s="11"/>
    </row>
    <row r="6" spans="1:7" x14ac:dyDescent="0.2">
      <c r="A6" s="12" t="s">
        <v>22</v>
      </c>
      <c r="B6" s="10"/>
      <c r="C6" s="10"/>
      <c r="D6" s="10"/>
      <c r="E6" s="10"/>
      <c r="F6" s="10"/>
      <c r="G6" s="10"/>
    </row>
    <row r="7" spans="1:7" ht="13.5" thickBot="1" x14ac:dyDescent="0.25">
      <c r="A7" s="11"/>
    </row>
    <row r="8" spans="1:7" ht="13.5" thickTop="1" x14ac:dyDescent="0.2">
      <c r="A8" s="13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5" t="s">
        <v>11</v>
      </c>
    </row>
    <row r="9" spans="1:7" ht="42" thickBot="1" x14ac:dyDescent="0.25">
      <c r="A9" s="16" t="s">
        <v>4</v>
      </c>
      <c r="B9" s="17" t="s">
        <v>13</v>
      </c>
      <c r="C9" s="17" t="s">
        <v>14</v>
      </c>
      <c r="D9" s="17" t="s">
        <v>12</v>
      </c>
      <c r="E9" s="17" t="s">
        <v>15</v>
      </c>
      <c r="F9" s="17" t="s">
        <v>38</v>
      </c>
      <c r="G9" s="18" t="s">
        <v>39</v>
      </c>
    </row>
    <row r="10" spans="1:7" ht="27" thickTop="1" thickBot="1" x14ac:dyDescent="0.25">
      <c r="A10" s="19"/>
      <c r="B10" s="20"/>
      <c r="C10" s="20"/>
      <c r="D10" s="21" t="s">
        <v>25</v>
      </c>
      <c r="E10" s="21" t="s">
        <v>23</v>
      </c>
      <c r="F10" s="20" t="s">
        <v>24</v>
      </c>
      <c r="G10" s="22" t="s">
        <v>26</v>
      </c>
    </row>
    <row r="11" spans="1:7" ht="13.5" thickTop="1" x14ac:dyDescent="0.2">
      <c r="A11" s="23"/>
      <c r="B11" s="24"/>
      <c r="C11" s="24"/>
      <c r="D11" s="24"/>
      <c r="E11" s="24"/>
      <c r="F11" s="24"/>
      <c r="G11" s="25"/>
    </row>
    <row r="12" spans="1:7" x14ac:dyDescent="0.2">
      <c r="A12" s="26" t="s">
        <v>16</v>
      </c>
      <c r="B12" s="27"/>
      <c r="C12" s="27"/>
      <c r="D12" s="27"/>
      <c r="E12" s="27"/>
      <c r="F12" s="27"/>
      <c r="G12" s="28"/>
    </row>
    <row r="13" spans="1:7" x14ac:dyDescent="0.2">
      <c r="A13" s="29" t="s">
        <v>36</v>
      </c>
      <c r="B13" s="30">
        <v>5748245.169999999</v>
      </c>
      <c r="C13" s="30">
        <v>101313.12963784474</v>
      </c>
      <c r="D13" s="4">
        <f>(B13-C13)/(25*12-$B$32)</f>
        <v>19272.805598505645</v>
      </c>
      <c r="E13" s="4">
        <f>C13+D13</f>
        <v>120585.93523635039</v>
      </c>
      <c r="F13" s="31">
        <f>IF(B17&lt;0,0,(B13-E13)*0.389)</f>
        <v>2189159.4423230593</v>
      </c>
      <c r="G13" s="32">
        <f>IF(B17&lt;0,0,B13-E13-F13)</f>
        <v>3438499.7924405891</v>
      </c>
    </row>
    <row r="14" spans="1:7" x14ac:dyDescent="0.2">
      <c r="A14" s="29"/>
      <c r="B14" s="30"/>
      <c r="C14" s="30"/>
      <c r="D14" s="4"/>
      <c r="E14" s="4"/>
      <c r="F14" s="31"/>
      <c r="G14" s="32"/>
    </row>
    <row r="15" spans="1:7" x14ac:dyDescent="0.2">
      <c r="A15" s="29" t="s">
        <v>17</v>
      </c>
      <c r="B15" s="30">
        <v>-1120726</v>
      </c>
      <c r="C15" s="30">
        <v>0</v>
      </c>
      <c r="D15" s="30">
        <v>0</v>
      </c>
      <c r="E15" s="33">
        <f>C15+D15</f>
        <v>0</v>
      </c>
      <c r="F15" s="31">
        <f>IF(B17&lt;0,0,(B15-E15)*0.389)</f>
        <v>-435962.41399999999</v>
      </c>
      <c r="G15" s="32">
        <f>IF(B17&lt;0,0,B15-E15-F15)</f>
        <v>-684763.58600000001</v>
      </c>
    </row>
    <row r="16" spans="1:7" ht="13.5" thickBot="1" x14ac:dyDescent="0.25">
      <c r="A16" s="29"/>
      <c r="B16" s="30"/>
      <c r="C16" s="30"/>
      <c r="D16" s="4"/>
      <c r="E16" s="4"/>
      <c r="F16" s="31"/>
      <c r="G16" s="32"/>
    </row>
    <row r="17" spans="1:7" ht="14.25" thickTop="1" thickBot="1" x14ac:dyDescent="0.25">
      <c r="A17" s="34" t="s">
        <v>18</v>
      </c>
      <c r="B17" s="7">
        <f>SUM(B13:B15)</f>
        <v>4627519.169999999</v>
      </c>
      <c r="C17" s="7">
        <f t="shared" ref="C17:G17" si="0">SUM(C13:C15)</f>
        <v>101313.12963784474</v>
      </c>
      <c r="D17" s="7">
        <f t="shared" si="0"/>
        <v>19272.805598505645</v>
      </c>
      <c r="E17" s="7">
        <f t="shared" si="0"/>
        <v>120585.93523635039</v>
      </c>
      <c r="F17" s="7">
        <f t="shared" si="0"/>
        <v>1753197.0283230594</v>
      </c>
      <c r="G17" s="8">
        <f t="shared" si="0"/>
        <v>2753736.2064405889</v>
      </c>
    </row>
    <row r="18" spans="1:7" ht="13.5" thickTop="1" x14ac:dyDescent="0.2">
      <c r="A18" s="29"/>
      <c r="B18" s="30"/>
      <c r="C18" s="30"/>
      <c r="D18" s="4"/>
      <c r="E18" s="4"/>
      <c r="F18" s="31"/>
      <c r="G18" s="32"/>
    </row>
    <row r="19" spans="1:7" x14ac:dyDescent="0.2">
      <c r="A19" s="26" t="s">
        <v>20</v>
      </c>
      <c r="B19" s="30"/>
      <c r="C19" s="30"/>
      <c r="D19" s="4"/>
      <c r="E19" s="4"/>
      <c r="F19" s="31"/>
      <c r="G19" s="32"/>
    </row>
    <row r="20" spans="1:7" x14ac:dyDescent="0.2">
      <c r="A20" s="29" t="s">
        <v>37</v>
      </c>
      <c r="B20" s="30">
        <v>874756.95</v>
      </c>
      <c r="C20" s="30">
        <v>16462.520285393432</v>
      </c>
      <c r="D20" s="4">
        <f>(B20-C20)/(25*12-$B$32)</f>
        <v>2929.3325246232303</v>
      </c>
      <c r="E20" s="4">
        <f>C20+D20</f>
        <v>19391.852810016662</v>
      </c>
      <c r="F20" s="31">
        <f>IF(B24&lt;0,0,(B20-E20)*0.389)</f>
        <v>0</v>
      </c>
      <c r="G20" s="32">
        <f>IF(B24&lt;0,0,B20-E20-F20)</f>
        <v>0</v>
      </c>
    </row>
    <row r="21" spans="1:7" x14ac:dyDescent="0.2">
      <c r="A21" s="29"/>
      <c r="B21" s="30"/>
      <c r="C21" s="30"/>
      <c r="D21" s="4"/>
      <c r="E21" s="4"/>
      <c r="F21" s="31"/>
      <c r="G21" s="32"/>
    </row>
    <row r="22" spans="1:7" x14ac:dyDescent="0.2">
      <c r="A22" s="29" t="s">
        <v>17</v>
      </c>
      <c r="B22" s="30">
        <v>-1048932</v>
      </c>
      <c r="C22" s="30">
        <v>0</v>
      </c>
      <c r="D22" s="4">
        <v>0</v>
      </c>
      <c r="E22" s="4">
        <f>C22+D22</f>
        <v>0</v>
      </c>
      <c r="F22" s="31">
        <f>IF(B24&lt;0,0,(B22-E22)*0.389)</f>
        <v>0</v>
      </c>
      <c r="G22" s="32">
        <f>IF(B24&lt;0,0,B22-E22-F22)</f>
        <v>0</v>
      </c>
    </row>
    <row r="23" spans="1:7" ht="13.5" thickBot="1" x14ac:dyDescent="0.25">
      <c r="A23" s="35"/>
      <c r="B23" s="36"/>
      <c r="C23" s="36"/>
      <c r="D23" s="36"/>
      <c r="E23" s="36"/>
      <c r="F23" s="36"/>
      <c r="G23" s="37"/>
    </row>
    <row r="24" spans="1:7" ht="14.25" thickTop="1" thickBot="1" x14ac:dyDescent="0.25">
      <c r="A24" s="34" t="s">
        <v>19</v>
      </c>
      <c r="B24" s="5">
        <f t="shared" ref="B24:E24" si="1">SUM(B20:B22)</f>
        <v>-174175.05000000005</v>
      </c>
      <c r="C24" s="5">
        <f t="shared" si="1"/>
        <v>16462.520285393432</v>
      </c>
      <c r="D24" s="5">
        <f t="shared" si="1"/>
        <v>2929.3325246232303</v>
      </c>
      <c r="E24" s="5">
        <f t="shared" si="1"/>
        <v>19391.852810016662</v>
      </c>
      <c r="F24" s="5">
        <f>SUM(F20:F22)</f>
        <v>0</v>
      </c>
      <c r="G24" s="6">
        <f>SUM(G20:G22)</f>
        <v>0</v>
      </c>
    </row>
    <row r="25" spans="1:7" ht="14.25" thickTop="1" thickBot="1" x14ac:dyDescent="0.25">
      <c r="A25" s="38"/>
      <c r="B25" s="39"/>
      <c r="C25" s="39"/>
      <c r="D25" s="39"/>
      <c r="E25" s="39"/>
      <c r="F25" s="39"/>
      <c r="G25" s="40"/>
    </row>
    <row r="26" spans="1:7" ht="14.25" thickTop="1" thickBot="1" x14ac:dyDescent="0.25">
      <c r="A26" s="38" t="s">
        <v>21</v>
      </c>
      <c r="B26" s="41">
        <f>B17+B24</f>
        <v>4453344.1199999992</v>
      </c>
      <c r="C26" s="41">
        <f t="shared" ref="C26:G26" si="2">C17+C24</f>
        <v>117775.64992323818</v>
      </c>
      <c r="D26" s="41">
        <f t="shared" si="2"/>
        <v>22202.138123128876</v>
      </c>
      <c r="E26" s="41">
        <f t="shared" si="2"/>
        <v>139977.78804636706</v>
      </c>
      <c r="F26" s="41">
        <f t="shared" si="2"/>
        <v>1753197.0283230594</v>
      </c>
      <c r="G26" s="42">
        <f t="shared" si="2"/>
        <v>2753736.2064405889</v>
      </c>
    </row>
    <row r="27" spans="1:7" ht="13.5" thickTop="1" x14ac:dyDescent="0.2"/>
    <row r="29" spans="1:7" x14ac:dyDescent="0.2">
      <c r="A29" s="9" t="s">
        <v>27</v>
      </c>
    </row>
    <row r="32" spans="1:7" x14ac:dyDescent="0.2">
      <c r="A32" s="11" t="s">
        <v>0</v>
      </c>
      <c r="B32" s="43">
        <v>7</v>
      </c>
    </row>
  </sheetData>
  <pageMargins left="0.7" right="0.7" top="0.75" bottom="0.75" header="0.3" footer="0.3"/>
  <pageSetup scale="77" orientation="landscape" r:id="rId1"/>
  <headerFooter>
    <oddFooter>&amp;R&amp;"Times New Roman,Bold"&amp;12Attachment to the Response to Question No. 2(a)
Garrett/Rahn
Page 8 of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Jul16 Expense</vt:lpstr>
      <vt:lpstr>Aug16 Expense</vt:lpstr>
      <vt:lpstr>Sep16 Expense</vt:lpstr>
      <vt:lpstr>Oct16 Expense</vt:lpstr>
      <vt:lpstr>Nov16 Expense</vt:lpstr>
      <vt:lpstr>Dec16 Expense</vt:lpstr>
      <vt:lpstr>Jan17 Expense</vt:lpstr>
      <vt:lpstr>Feb17 Expense</vt:lpstr>
      <vt:lpstr>'Aug16 Expense'!Print_Area</vt:lpstr>
      <vt:lpstr>'Dec16 Expense'!Print_Area</vt:lpstr>
      <vt:lpstr>'Feb17 Expense'!Print_Area</vt:lpstr>
      <vt:lpstr>'Jan17 Expense'!Print_Area</vt:lpstr>
      <vt:lpstr>'Jul16 Expense'!Print_Area</vt:lpstr>
      <vt:lpstr>'Nov16 Expense'!Print_Area</vt:lpstr>
      <vt:lpstr>'Oct16 Expense'!Print_Area</vt:lpstr>
      <vt:lpstr>'Sep16 Expense'!Print_Area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2017-10-16T22:13:28Z</dcterms:created>
  <dcterms:modified xsi:type="dcterms:W3CDTF">2017-10-17T19:41:11Z</dcterms:modified>
</cp:coreProperties>
</file>