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600" windowHeight="9885" tabRatio="825"/>
  </bookViews>
  <sheets>
    <sheet name="Jul16 Expense" sheetId="9" r:id="rId1"/>
    <sheet name="Aug16 Expense" sheetId="8" r:id="rId2"/>
    <sheet name="Sep16 Expense" sheetId="7" r:id="rId3"/>
    <sheet name="Oct16 Expense" sheetId="6" r:id="rId4"/>
    <sheet name="Nov16 Expense" sheetId="5" r:id="rId5"/>
    <sheet name="Dec16 Expense" sheetId="4" r:id="rId6"/>
    <sheet name="Jan17 Expense" sheetId="3" r:id="rId7"/>
    <sheet name="Feb17 Expense" sheetId="1" r:id="rId8"/>
  </sheets>
  <definedNames>
    <definedName name="_xlnm.Print_Area" localSheetId="1">'Aug16 Expense'!$A$1:$G$57</definedName>
    <definedName name="_xlnm.Print_Area" localSheetId="5">'Dec16 Expense'!$A$1:$G$57</definedName>
    <definedName name="_xlnm.Print_Area" localSheetId="7">'Feb17 Expense'!$A$1:$G$57</definedName>
    <definedName name="_xlnm.Print_Area" localSheetId="6">'Jan17 Expense'!$A$1:$G$57</definedName>
    <definedName name="_xlnm.Print_Area" localSheetId="0">'Jul16 Expense'!$A$1:$G$57</definedName>
    <definedName name="_xlnm.Print_Area" localSheetId="4">'Nov16 Expense'!$A$1:$G$57</definedName>
    <definedName name="_xlnm.Print_Area" localSheetId="3">'Oct16 Expense'!$A$1:$G$57</definedName>
    <definedName name="_xlnm.Print_Area" localSheetId="2">'Sep16 Expense'!$A$1:$G$57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9" l="1"/>
  <c r="B52" i="9"/>
  <c r="G50" i="9" s="1"/>
  <c r="F50" i="9"/>
  <c r="E50" i="9"/>
  <c r="G48" i="9"/>
  <c r="D48" i="9"/>
  <c r="D52" i="9" s="1"/>
  <c r="C45" i="9"/>
  <c r="B45" i="9"/>
  <c r="F43" i="9" s="1"/>
  <c r="G43" i="9"/>
  <c r="G45" i="9" s="1"/>
  <c r="E43" i="9"/>
  <c r="G41" i="9"/>
  <c r="F41" i="9"/>
  <c r="D41" i="9"/>
  <c r="D45" i="9" s="1"/>
  <c r="D38" i="9"/>
  <c r="C38" i="9"/>
  <c r="B38" i="9"/>
  <c r="G34" i="9" s="1"/>
  <c r="E36" i="9"/>
  <c r="E34" i="9"/>
  <c r="E38" i="9" s="1"/>
  <c r="D34" i="9"/>
  <c r="C29" i="9"/>
  <c r="B29" i="9"/>
  <c r="F27" i="9" s="1"/>
  <c r="G27" i="9" s="1"/>
  <c r="E27" i="9"/>
  <c r="D25" i="9"/>
  <c r="D29" i="9" s="1"/>
  <c r="C23" i="9"/>
  <c r="B23" i="9"/>
  <c r="F21" i="9" s="1"/>
  <c r="G21" i="9" s="1"/>
  <c r="E21" i="9"/>
  <c r="D19" i="9"/>
  <c r="D23" i="9" s="1"/>
  <c r="C17" i="9"/>
  <c r="C31" i="9" s="1"/>
  <c r="B17" i="9"/>
  <c r="F15" i="9" s="1"/>
  <c r="E15" i="9"/>
  <c r="D13" i="9"/>
  <c r="D17" i="9" s="1"/>
  <c r="C52" i="8"/>
  <c r="B52" i="8"/>
  <c r="G50" i="8" s="1"/>
  <c r="E50" i="8"/>
  <c r="D48" i="8"/>
  <c r="D52" i="8" s="1"/>
  <c r="C45" i="8"/>
  <c r="B45" i="8"/>
  <c r="G43" i="8" s="1"/>
  <c r="E43" i="8"/>
  <c r="D41" i="8"/>
  <c r="D45" i="8" s="1"/>
  <c r="C38" i="8"/>
  <c r="B38" i="8"/>
  <c r="G36" i="8"/>
  <c r="F36" i="8"/>
  <c r="E36" i="8"/>
  <c r="G34" i="8"/>
  <c r="F34" i="8"/>
  <c r="D34" i="8"/>
  <c r="D38" i="8" s="1"/>
  <c r="C29" i="8"/>
  <c r="B29" i="8"/>
  <c r="E27" i="8"/>
  <c r="D25" i="8"/>
  <c r="D29" i="8" s="1"/>
  <c r="C23" i="8"/>
  <c r="B23" i="8"/>
  <c r="F21" i="8"/>
  <c r="G21" i="8" s="1"/>
  <c r="E21" i="8"/>
  <c r="D19" i="8"/>
  <c r="D23" i="8" s="1"/>
  <c r="C17" i="8"/>
  <c r="B17" i="8"/>
  <c r="F15" i="8" s="1"/>
  <c r="G15" i="8" s="1"/>
  <c r="E15" i="8"/>
  <c r="D13" i="8"/>
  <c r="D17" i="8" s="1"/>
  <c r="F45" i="9" l="1"/>
  <c r="G38" i="9"/>
  <c r="F34" i="9"/>
  <c r="G36" i="9"/>
  <c r="C54" i="9"/>
  <c r="G52" i="9"/>
  <c r="D31" i="9"/>
  <c r="D54" i="9" s="1"/>
  <c r="E25" i="9"/>
  <c r="F25" i="9" s="1"/>
  <c r="F29" i="9" s="1"/>
  <c r="E41" i="9"/>
  <c r="E45" i="9" s="1"/>
  <c r="E19" i="9"/>
  <c r="E48" i="9"/>
  <c r="E52" i="9" s="1"/>
  <c r="G15" i="9"/>
  <c r="F36" i="9"/>
  <c r="F38" i="9" s="1"/>
  <c r="B31" i="9"/>
  <c r="B54" i="9" s="1"/>
  <c r="E13" i="9"/>
  <c r="E17" i="9" s="1"/>
  <c r="F48" i="9"/>
  <c r="F52" i="9" s="1"/>
  <c r="F27" i="8"/>
  <c r="G41" i="8"/>
  <c r="F43" i="8"/>
  <c r="F38" i="8"/>
  <c r="D31" i="8"/>
  <c r="E19" i="8"/>
  <c r="E23" i="8" s="1"/>
  <c r="C31" i="8"/>
  <c r="E13" i="8"/>
  <c r="C54" i="8"/>
  <c r="G45" i="8"/>
  <c r="E34" i="8"/>
  <c r="E38" i="8" s="1"/>
  <c r="G38" i="8"/>
  <c r="D54" i="8"/>
  <c r="G27" i="8"/>
  <c r="G48" i="8"/>
  <c r="G52" i="8" s="1"/>
  <c r="E25" i="8"/>
  <c r="F41" i="8"/>
  <c r="F45" i="8" s="1"/>
  <c r="E48" i="8"/>
  <c r="E52" i="8" s="1"/>
  <c r="F50" i="8"/>
  <c r="B31" i="8"/>
  <c r="B54" i="8" s="1"/>
  <c r="E41" i="8"/>
  <c r="E45" i="8" s="1"/>
  <c r="F48" i="8"/>
  <c r="E29" i="9" l="1"/>
  <c r="F13" i="9"/>
  <c r="F17" i="9" s="1"/>
  <c r="E23" i="9"/>
  <c r="F19" i="9"/>
  <c r="G25" i="9"/>
  <c r="G29" i="9" s="1"/>
  <c r="F52" i="8"/>
  <c r="F19" i="8"/>
  <c r="F23" i="8" s="1"/>
  <c r="G19" i="8"/>
  <c r="G23" i="8" s="1"/>
  <c r="E17" i="8"/>
  <c r="F13" i="8"/>
  <c r="E29" i="8"/>
  <c r="F25" i="8"/>
  <c r="F29" i="8" s="1"/>
  <c r="E31" i="9" l="1"/>
  <c r="E54" i="9" s="1"/>
  <c r="F23" i="9"/>
  <c r="F31" i="9" s="1"/>
  <c r="F54" i="9" s="1"/>
  <c r="G19" i="9"/>
  <c r="G23" i="9" s="1"/>
  <c r="G13" i="9"/>
  <c r="G17" i="9" s="1"/>
  <c r="G25" i="8"/>
  <c r="G29" i="8" s="1"/>
  <c r="E31" i="8"/>
  <c r="E54" i="8" s="1"/>
  <c r="F17" i="8"/>
  <c r="F31" i="8" s="1"/>
  <c r="F54" i="8" s="1"/>
  <c r="G13" i="8"/>
  <c r="G17" i="8" s="1"/>
  <c r="G31" i="8" s="1"/>
  <c r="G54" i="8" s="1"/>
  <c r="G31" i="9" l="1"/>
  <c r="G54" i="9" s="1"/>
  <c r="C52" i="7" l="1"/>
  <c r="B52" i="7"/>
  <c r="F50" i="7" s="1"/>
  <c r="G50" i="7" s="1"/>
  <c r="E50" i="7"/>
  <c r="D48" i="7"/>
  <c r="D52" i="7" s="1"/>
  <c r="C45" i="7"/>
  <c r="B45" i="7"/>
  <c r="G43" i="7" s="1"/>
  <c r="E43" i="7"/>
  <c r="D41" i="7"/>
  <c r="D45" i="7" s="1"/>
  <c r="C38" i="7"/>
  <c r="B38" i="7"/>
  <c r="F36" i="7" s="1"/>
  <c r="E36" i="7"/>
  <c r="D34" i="7"/>
  <c r="D38" i="7" s="1"/>
  <c r="C29" i="7"/>
  <c r="B29" i="7"/>
  <c r="E27" i="7"/>
  <c r="D25" i="7"/>
  <c r="D29" i="7" s="1"/>
  <c r="C23" i="7"/>
  <c r="B23" i="7"/>
  <c r="E21" i="7"/>
  <c r="D19" i="7"/>
  <c r="D23" i="7" s="1"/>
  <c r="C17" i="7"/>
  <c r="B17" i="7"/>
  <c r="E15" i="7"/>
  <c r="D13" i="7"/>
  <c r="D17" i="7" s="1"/>
  <c r="C52" i="6"/>
  <c r="B52" i="6"/>
  <c r="E50" i="6"/>
  <c r="D48" i="6"/>
  <c r="D52" i="6" s="1"/>
  <c r="D45" i="6"/>
  <c r="C45" i="6"/>
  <c r="B45" i="6"/>
  <c r="G43" i="6"/>
  <c r="F43" i="6"/>
  <c r="E43" i="6"/>
  <c r="G41" i="6"/>
  <c r="F41" i="6"/>
  <c r="E41" i="6"/>
  <c r="E45" i="6" s="1"/>
  <c r="D41" i="6"/>
  <c r="C38" i="6"/>
  <c r="B38" i="6"/>
  <c r="F36" i="6" s="1"/>
  <c r="G36" i="6"/>
  <c r="E36" i="6"/>
  <c r="F34" i="6"/>
  <c r="F38" i="6" s="1"/>
  <c r="D34" i="6"/>
  <c r="D38" i="6" s="1"/>
  <c r="C29" i="6"/>
  <c r="B29" i="6"/>
  <c r="F27" i="6"/>
  <c r="G27" i="6" s="1"/>
  <c r="E27" i="6"/>
  <c r="D25" i="6"/>
  <c r="D29" i="6" s="1"/>
  <c r="C23" i="6"/>
  <c r="B23" i="6"/>
  <c r="F21" i="6" s="1"/>
  <c r="G21" i="6" s="1"/>
  <c r="E21" i="6"/>
  <c r="D19" i="6"/>
  <c r="D23" i="6" s="1"/>
  <c r="C17" i="6"/>
  <c r="C31" i="6" s="1"/>
  <c r="C54" i="6" s="1"/>
  <c r="B17" i="6"/>
  <c r="E15" i="6"/>
  <c r="D13" i="6"/>
  <c r="D17" i="6" s="1"/>
  <c r="B31" i="7" l="1"/>
  <c r="C31" i="7"/>
  <c r="D31" i="7"/>
  <c r="D54" i="7" s="1"/>
  <c r="F15" i="7"/>
  <c r="G15" i="7" s="1"/>
  <c r="G41" i="7"/>
  <c r="G45" i="7" s="1"/>
  <c r="F34" i="7"/>
  <c r="F38" i="7" s="1"/>
  <c r="G36" i="7"/>
  <c r="G34" i="7"/>
  <c r="G38" i="7" s="1"/>
  <c r="B54" i="7"/>
  <c r="C54" i="7"/>
  <c r="E13" i="7"/>
  <c r="F13" i="7" s="1"/>
  <c r="F17" i="7" s="1"/>
  <c r="E19" i="7"/>
  <c r="F21" i="7"/>
  <c r="G21" i="7" s="1"/>
  <c r="E34" i="7"/>
  <c r="E38" i="7" s="1"/>
  <c r="E25" i="7"/>
  <c r="F27" i="7"/>
  <c r="G27" i="7" s="1"/>
  <c r="E41" i="7"/>
  <c r="E45" i="7" s="1"/>
  <c r="F43" i="7"/>
  <c r="F25" i="7"/>
  <c r="F41" i="7"/>
  <c r="F45" i="7" s="1"/>
  <c r="E48" i="7"/>
  <c r="F45" i="6"/>
  <c r="G45" i="6"/>
  <c r="G34" i="6"/>
  <c r="G38" i="6" s="1"/>
  <c r="D31" i="6"/>
  <c r="D54" i="6" s="1"/>
  <c r="E25" i="6"/>
  <c r="E29" i="6" s="1"/>
  <c r="B31" i="6"/>
  <c r="B54" i="6" s="1"/>
  <c r="F25" i="6"/>
  <c r="F29" i="6" s="1"/>
  <c r="E48" i="6"/>
  <c r="F50" i="6"/>
  <c r="G50" i="6" s="1"/>
  <c r="E13" i="6"/>
  <c r="F13" i="6" s="1"/>
  <c r="F15" i="6"/>
  <c r="G15" i="6" s="1"/>
  <c r="E19" i="6"/>
  <c r="E34" i="6"/>
  <c r="E38" i="6" s="1"/>
  <c r="E17" i="7" l="1"/>
  <c r="E52" i="7"/>
  <c r="F48" i="7"/>
  <c r="F52" i="7" s="1"/>
  <c r="F29" i="7"/>
  <c r="E29" i="7"/>
  <c r="G25" i="7"/>
  <c r="G29" i="7" s="1"/>
  <c r="G13" i="7"/>
  <c r="G17" i="7" s="1"/>
  <c r="E23" i="7"/>
  <c r="F19" i="7"/>
  <c r="F23" i="7" s="1"/>
  <c r="F17" i="6"/>
  <c r="G25" i="6"/>
  <c r="G29" i="6" s="1"/>
  <c r="E23" i="6"/>
  <c r="F19" i="6"/>
  <c r="F23" i="6" s="1"/>
  <c r="E52" i="6"/>
  <c r="F48" i="6"/>
  <c r="F52" i="6" s="1"/>
  <c r="E17" i="6"/>
  <c r="G13" i="6"/>
  <c r="G17" i="6" s="1"/>
  <c r="E31" i="7" l="1"/>
  <c r="E54" i="7" s="1"/>
  <c r="F31" i="7"/>
  <c r="F54" i="7" s="1"/>
  <c r="G19" i="7"/>
  <c r="G23" i="7" s="1"/>
  <c r="G31" i="7" s="1"/>
  <c r="G48" i="7"/>
  <c r="G52" i="7" s="1"/>
  <c r="F31" i="6"/>
  <c r="F54" i="6" s="1"/>
  <c r="G48" i="6"/>
  <c r="G52" i="6" s="1"/>
  <c r="G19" i="6"/>
  <c r="G23" i="6" s="1"/>
  <c r="G31" i="6" s="1"/>
  <c r="G54" i="6" s="1"/>
  <c r="E31" i="6"/>
  <c r="E54" i="6" s="1"/>
  <c r="G54" i="7" l="1"/>
  <c r="C52" i="5"/>
  <c r="B52" i="5"/>
  <c r="E50" i="5"/>
  <c r="D48" i="5"/>
  <c r="D52" i="5" s="1"/>
  <c r="C45" i="5"/>
  <c r="B45" i="5"/>
  <c r="G43" i="5" s="1"/>
  <c r="F43" i="5"/>
  <c r="E43" i="5"/>
  <c r="G41" i="5"/>
  <c r="D41" i="5"/>
  <c r="D45" i="5" s="1"/>
  <c r="C38" i="5"/>
  <c r="B38" i="5"/>
  <c r="G36" i="5" s="1"/>
  <c r="F36" i="5"/>
  <c r="E36" i="5"/>
  <c r="G34" i="5"/>
  <c r="D34" i="5"/>
  <c r="D38" i="5" s="1"/>
  <c r="C29" i="5"/>
  <c r="B29" i="5"/>
  <c r="E27" i="5"/>
  <c r="D25" i="5"/>
  <c r="D29" i="5" s="1"/>
  <c r="C23" i="5"/>
  <c r="B23" i="5"/>
  <c r="F21" i="5" s="1"/>
  <c r="G21" i="5" s="1"/>
  <c r="E21" i="5"/>
  <c r="D19" i="5"/>
  <c r="D23" i="5" s="1"/>
  <c r="C17" i="5"/>
  <c r="B17" i="5"/>
  <c r="F15" i="5" s="1"/>
  <c r="G15" i="5" s="1"/>
  <c r="E15" i="5"/>
  <c r="D13" i="5"/>
  <c r="D17" i="5" s="1"/>
  <c r="C31" i="5" l="1"/>
  <c r="C54" i="5" s="1"/>
  <c r="E19" i="5"/>
  <c r="G45" i="5"/>
  <c r="F41" i="5"/>
  <c r="F45" i="5" s="1"/>
  <c r="F34" i="5"/>
  <c r="F38" i="5" s="1"/>
  <c r="G38" i="5"/>
  <c r="E34" i="5"/>
  <c r="E38" i="5" s="1"/>
  <c r="D31" i="5"/>
  <c r="D54" i="5" s="1"/>
  <c r="F19" i="5"/>
  <c r="F23" i="5" s="1"/>
  <c r="E23" i="5"/>
  <c r="E25" i="5"/>
  <c r="F27" i="5"/>
  <c r="G27" i="5" s="1"/>
  <c r="B31" i="5"/>
  <c r="B54" i="5" s="1"/>
  <c r="E41" i="5"/>
  <c r="E45" i="5" s="1"/>
  <c r="E48" i="5"/>
  <c r="F50" i="5"/>
  <c r="G50" i="5" s="1"/>
  <c r="E13" i="5"/>
  <c r="C52" i="4"/>
  <c r="B52" i="4"/>
  <c r="E50" i="4"/>
  <c r="D48" i="4"/>
  <c r="D52" i="4" s="1"/>
  <c r="C45" i="4"/>
  <c r="B45" i="4"/>
  <c r="G43" i="4" s="1"/>
  <c r="F43" i="4"/>
  <c r="E43" i="4"/>
  <c r="F41" i="4"/>
  <c r="D41" i="4"/>
  <c r="E41" i="4" s="1"/>
  <c r="E45" i="4" s="1"/>
  <c r="C38" i="4"/>
  <c r="B38" i="4"/>
  <c r="F36" i="4" s="1"/>
  <c r="G36" i="4" s="1"/>
  <c r="E36" i="4"/>
  <c r="D34" i="4"/>
  <c r="D38" i="4" s="1"/>
  <c r="C29" i="4"/>
  <c r="B29" i="4"/>
  <c r="E27" i="4"/>
  <c r="F27" i="4" s="1"/>
  <c r="D25" i="4"/>
  <c r="D29" i="4" s="1"/>
  <c r="C23" i="4"/>
  <c r="B23" i="4"/>
  <c r="F21" i="4"/>
  <c r="G21" i="4" s="1"/>
  <c r="E21" i="4"/>
  <c r="D19" i="4"/>
  <c r="D23" i="4" s="1"/>
  <c r="C17" i="4"/>
  <c r="B17" i="4"/>
  <c r="F15" i="4" s="1"/>
  <c r="G15" i="4" s="1"/>
  <c r="E15" i="4"/>
  <c r="D13" i="4"/>
  <c r="D17" i="4" s="1"/>
  <c r="E17" i="5" l="1"/>
  <c r="F13" i="5"/>
  <c r="F17" i="5" s="1"/>
  <c r="G19" i="5"/>
  <c r="G23" i="5" s="1"/>
  <c r="E52" i="5"/>
  <c r="E29" i="5"/>
  <c r="F25" i="5"/>
  <c r="F29" i="5" s="1"/>
  <c r="F48" i="5"/>
  <c r="F52" i="5" s="1"/>
  <c r="G27" i="4"/>
  <c r="E19" i="4"/>
  <c r="F19" i="4" s="1"/>
  <c r="F23" i="4" s="1"/>
  <c r="C31" i="4"/>
  <c r="F45" i="4"/>
  <c r="G41" i="4"/>
  <c r="G45" i="4" s="1"/>
  <c r="E34" i="4"/>
  <c r="E38" i="4" s="1"/>
  <c r="C54" i="4"/>
  <c r="D31" i="4"/>
  <c r="B31" i="4"/>
  <c r="B54" i="4" s="1"/>
  <c r="F34" i="4"/>
  <c r="F38" i="4" s="1"/>
  <c r="D45" i="4"/>
  <c r="E48" i="4"/>
  <c r="E52" i="4" s="1"/>
  <c r="F50" i="4"/>
  <c r="G50" i="4" s="1"/>
  <c r="E25" i="4"/>
  <c r="E13" i="4"/>
  <c r="F48" i="4"/>
  <c r="F31" i="5" l="1"/>
  <c r="F54" i="5" s="1"/>
  <c r="G25" i="5"/>
  <c r="G29" i="5" s="1"/>
  <c r="G48" i="5"/>
  <c r="G52" i="5" s="1"/>
  <c r="E31" i="5"/>
  <c r="E54" i="5" s="1"/>
  <c r="G13" i="5"/>
  <c r="G17" i="5" s="1"/>
  <c r="E23" i="4"/>
  <c r="D54" i="4"/>
  <c r="F52" i="4"/>
  <c r="G48" i="4"/>
  <c r="G52" i="4" s="1"/>
  <c r="E17" i="4"/>
  <c r="F13" i="4"/>
  <c r="F17" i="4" s="1"/>
  <c r="E29" i="4"/>
  <c r="F25" i="4"/>
  <c r="F29" i="4" s="1"/>
  <c r="G34" i="4"/>
  <c r="G38" i="4" s="1"/>
  <c r="G19" i="4"/>
  <c r="G23" i="4" s="1"/>
  <c r="G31" i="5" l="1"/>
  <c r="G54" i="5" s="1"/>
  <c r="G25" i="4"/>
  <c r="G29" i="4" s="1"/>
  <c r="F31" i="4"/>
  <c r="F54" i="4" s="1"/>
  <c r="G13" i="4"/>
  <c r="G17" i="4" s="1"/>
  <c r="E31" i="4"/>
  <c r="E54" i="4" s="1"/>
  <c r="G31" i="4" l="1"/>
  <c r="G54" i="4" s="1"/>
  <c r="C52" i="3" l="1"/>
  <c r="B52" i="3"/>
  <c r="E50" i="3"/>
  <c r="D48" i="3"/>
  <c r="D52" i="3" s="1"/>
  <c r="C45" i="3"/>
  <c r="B45" i="3"/>
  <c r="G41" i="3" s="1"/>
  <c r="F43" i="3"/>
  <c r="E43" i="3"/>
  <c r="D41" i="3"/>
  <c r="D45" i="3" s="1"/>
  <c r="C38" i="3"/>
  <c r="B38" i="3"/>
  <c r="F36" i="3" s="1"/>
  <c r="G36" i="3" s="1"/>
  <c r="E36" i="3"/>
  <c r="D34" i="3"/>
  <c r="D38" i="3" s="1"/>
  <c r="C29" i="3"/>
  <c r="B29" i="3"/>
  <c r="E27" i="3"/>
  <c r="D25" i="3"/>
  <c r="D29" i="3" s="1"/>
  <c r="C23" i="3"/>
  <c r="B23" i="3"/>
  <c r="F21" i="3"/>
  <c r="G21" i="3" s="1"/>
  <c r="E21" i="3"/>
  <c r="D19" i="3"/>
  <c r="E19" i="3" s="1"/>
  <c r="C17" i="3"/>
  <c r="B17" i="3"/>
  <c r="F15" i="3" s="1"/>
  <c r="G15" i="3" s="1"/>
  <c r="E15" i="3"/>
  <c r="D13" i="3"/>
  <c r="D17" i="3" s="1"/>
  <c r="D23" i="3" l="1"/>
  <c r="C31" i="3"/>
  <c r="C54" i="3" s="1"/>
  <c r="F41" i="3"/>
  <c r="F45" i="3" s="1"/>
  <c r="G43" i="3"/>
  <c r="G45" i="3" s="1"/>
  <c r="E34" i="3"/>
  <c r="E38" i="3" s="1"/>
  <c r="D31" i="3"/>
  <c r="D54" i="3" s="1"/>
  <c r="F19" i="3"/>
  <c r="F23" i="3" s="1"/>
  <c r="E23" i="3"/>
  <c r="E25" i="3"/>
  <c r="F27" i="3"/>
  <c r="G27" i="3" s="1"/>
  <c r="B31" i="3"/>
  <c r="B54" i="3" s="1"/>
  <c r="F34" i="3"/>
  <c r="F38" i="3" s="1"/>
  <c r="E41" i="3"/>
  <c r="E45" i="3" s="1"/>
  <c r="E48" i="3"/>
  <c r="F50" i="3"/>
  <c r="G50" i="3" s="1"/>
  <c r="E13" i="3"/>
  <c r="D13" i="1"/>
  <c r="E13" i="1"/>
  <c r="E17" i="1" s="1"/>
  <c r="E15" i="1"/>
  <c r="F15" i="1"/>
  <c r="B17" i="1"/>
  <c r="F13" i="1" s="1"/>
  <c r="F17" i="1" s="1"/>
  <c r="C17" i="1"/>
  <c r="D17" i="1"/>
  <c r="D19" i="1"/>
  <c r="E19" i="1" s="1"/>
  <c r="E23" i="1" s="1"/>
  <c r="E21" i="1"/>
  <c r="B23" i="1"/>
  <c r="F21" i="1" s="1"/>
  <c r="C23" i="1"/>
  <c r="C31" i="1" s="1"/>
  <c r="C54" i="1" s="1"/>
  <c r="D25" i="1"/>
  <c r="E25" i="1"/>
  <c r="E27" i="1"/>
  <c r="B29" i="1"/>
  <c r="F27" i="1" s="1"/>
  <c r="C29" i="1"/>
  <c r="D29" i="1"/>
  <c r="E29" i="1"/>
  <c r="D34" i="1"/>
  <c r="E34" i="1" s="1"/>
  <c r="E38" i="1" s="1"/>
  <c r="E36" i="1"/>
  <c r="B38" i="1"/>
  <c r="F36" i="1" s="1"/>
  <c r="C38" i="1"/>
  <c r="D41" i="1"/>
  <c r="E41" i="1"/>
  <c r="E43" i="1"/>
  <c r="B45" i="1"/>
  <c r="F43" i="1" s="1"/>
  <c r="C45" i="1"/>
  <c r="D45" i="1"/>
  <c r="E45" i="1"/>
  <c r="D48" i="1"/>
  <c r="E48" i="1"/>
  <c r="F48" i="1"/>
  <c r="F52" i="1" s="1"/>
  <c r="E50" i="1"/>
  <c r="F50" i="1"/>
  <c r="G50" i="1"/>
  <c r="B52" i="1"/>
  <c r="G48" i="1" s="1"/>
  <c r="G52" i="1" s="1"/>
  <c r="C52" i="1"/>
  <c r="D52" i="1"/>
  <c r="E52" i="1"/>
  <c r="G19" i="3" l="1"/>
  <c r="G23" i="3" s="1"/>
  <c r="E17" i="3"/>
  <c r="F13" i="3"/>
  <c r="F17" i="3" s="1"/>
  <c r="F31" i="3" s="1"/>
  <c r="G25" i="3"/>
  <c r="G29" i="3" s="1"/>
  <c r="E29" i="3"/>
  <c r="F25" i="3"/>
  <c r="F29" i="3" s="1"/>
  <c r="G34" i="3"/>
  <c r="G38" i="3" s="1"/>
  <c r="E52" i="3"/>
  <c r="F48" i="3"/>
  <c r="F52" i="3" s="1"/>
  <c r="E31" i="1"/>
  <c r="E54" i="1" s="1"/>
  <c r="G41" i="1"/>
  <c r="G45" i="1" s="1"/>
  <c r="G25" i="1"/>
  <c r="G43" i="1"/>
  <c r="F41" i="1"/>
  <c r="F45" i="1" s="1"/>
  <c r="G34" i="1"/>
  <c r="G27" i="1"/>
  <c r="F25" i="1"/>
  <c r="F29" i="1" s="1"/>
  <c r="G36" i="1"/>
  <c r="F34" i="1"/>
  <c r="F38" i="1" s="1"/>
  <c r="B31" i="1"/>
  <c r="B54" i="1" s="1"/>
  <c r="G21" i="1"/>
  <c r="F19" i="1"/>
  <c r="F23" i="1" s="1"/>
  <c r="F31" i="1" s="1"/>
  <c r="F54" i="1" s="1"/>
  <c r="G13" i="1"/>
  <c r="D38" i="1"/>
  <c r="D23" i="1"/>
  <c r="D31" i="1" s="1"/>
  <c r="D54" i="1" s="1"/>
  <c r="G15" i="1"/>
  <c r="E31" i="3" l="1"/>
  <c r="E54" i="3" s="1"/>
  <c r="F54" i="3"/>
  <c r="G48" i="3"/>
  <c r="G52" i="3" s="1"/>
  <c r="G13" i="3"/>
  <c r="G17" i="3" s="1"/>
  <c r="G31" i="3" s="1"/>
  <c r="G38" i="1"/>
  <c r="G17" i="1"/>
  <c r="G31" i="1" s="1"/>
  <c r="G54" i="1" s="1"/>
  <c r="G29" i="1"/>
  <c r="G19" i="1"/>
  <c r="G23" i="1" s="1"/>
  <c r="G54" i="3" l="1"/>
</calcChain>
</file>

<file path=xl/sharedStrings.xml><?xml version="1.0" encoding="utf-8"?>
<sst xmlns="http://schemas.openxmlformats.org/spreadsheetml/2006/main" count="392" uniqueCount="51">
  <si>
    <t>Amortization Month</t>
  </si>
  <si>
    <t>Note 1:  "Acumulated Deferred Income Taxes (ADIT)" and "Unamortized CCR Closure Cost Balance (Net of ADIT)" are calculated only once construction costs have exceeded "Amount in Base Rates" for each Project.</t>
  </si>
  <si>
    <t>Net Total - All Projects:</t>
  </si>
  <si>
    <t>Net Total - Project 42:</t>
  </si>
  <si>
    <t>Less:  Amount in Base Rates</t>
  </si>
  <si>
    <t>2016 Plan Project 42:</t>
  </si>
  <si>
    <t>Net Total - Project 41:</t>
  </si>
  <si>
    <t>2016 Plan Project 41:</t>
  </si>
  <si>
    <t>Net Total - Project 40:</t>
  </si>
  <si>
    <t>2016 Plan Project 40:</t>
  </si>
  <si>
    <t>Net Total - Project 39:</t>
  </si>
  <si>
    <t>Net Total:  Tyrone Station</t>
  </si>
  <si>
    <t>Net Total:  Pineville Station</t>
  </si>
  <si>
    <t>Net Total:  Green River Station</t>
  </si>
  <si>
    <t>2016 Plan Project 39:</t>
  </si>
  <si>
    <t>(2)-(5)-(6)</t>
  </si>
  <si>
    <t>[(2)-(5)]*.389</t>
  </si>
  <si>
    <t>(3)+(4)</t>
  </si>
  <si>
    <t>[(2)-(3)]/ RemainingAmortMonths</t>
  </si>
  <si>
    <t>Accumulated Amortization (Current Month)</t>
  </si>
  <si>
    <t>Current Month Amortization</t>
  </si>
  <si>
    <t>Accumulated Amortization (Prior Month)</t>
  </si>
  <si>
    <t>Accumulated CCR Closure Costs</t>
  </si>
  <si>
    <t>Description</t>
  </si>
  <si>
    <t>(7)</t>
  </si>
  <si>
    <t>(6)</t>
  </si>
  <si>
    <t>(5)</t>
  </si>
  <si>
    <t>(4)</t>
  </si>
  <si>
    <t>(3)</t>
  </si>
  <si>
    <t>(2)</t>
  </si>
  <si>
    <t>(1)</t>
  </si>
  <si>
    <t>For the Month Ended:   February 28, 2017</t>
  </si>
  <si>
    <t>ENVIRONMENTAL SURCHARGE REPORT</t>
  </si>
  <si>
    <t>KENTUCKY UTILITIES COMPANY</t>
  </si>
  <si>
    <t>ES FORM 2.01</t>
  </si>
  <si>
    <t>For the Month Ended:   January 31, 2017</t>
  </si>
  <si>
    <t>For the Month Ended:  December 31, 2016</t>
  </si>
  <si>
    <t>For the Month Ended:  November 30, 2016</t>
  </si>
  <si>
    <t>For the Month Ended:  October 31, 2016</t>
  </si>
  <si>
    <t>For the Month Ended:  September 30, 2016</t>
  </si>
  <si>
    <t>For the Month Ended:  August 31, 2016</t>
  </si>
  <si>
    <t>For the Month Ended:  July 31, 2016</t>
  </si>
  <si>
    <t>Amortization of Monthly CCR Closure Costs</t>
  </si>
  <si>
    <t>Green River Station</t>
  </si>
  <si>
    <t>Pineville Station</t>
  </si>
  <si>
    <t>Tyrone Station</t>
  </si>
  <si>
    <t>Ghent Station</t>
  </si>
  <si>
    <t>Trimble County Station</t>
  </si>
  <si>
    <t>Brown Station</t>
  </si>
  <si>
    <r>
      <t>Accumulated Deferred Income Taxes (ADIT)</t>
    </r>
    <r>
      <rPr>
        <vertAlign val="superscript"/>
        <sz val="10"/>
        <rFont val="Times New Roman"/>
        <family val="1"/>
      </rPr>
      <t>1</t>
    </r>
  </si>
  <si>
    <r>
      <t>Unamortized CCR Closure Cost Balance (Net of ADIT)</t>
    </r>
    <r>
      <rPr>
        <vertAlign val="superscript"/>
        <sz val="10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</si>
</sst>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165" fontId="2" fillId="0" borderId="7" xfId="2" applyNumberFormat="1" applyFont="1" applyFill="1" applyBorder="1" applyProtection="1"/>
    <xf numFmtId="165" fontId="2" fillId="0" borderId="8" xfId="2" applyNumberFormat="1" applyFont="1" applyFill="1" applyBorder="1" applyProtection="1"/>
    <xf numFmtId="165" fontId="2" fillId="0" borderId="14" xfId="2" applyNumberFormat="1" applyFont="1" applyFill="1" applyBorder="1" applyProtection="1"/>
    <xf numFmtId="165" fontId="2" fillId="0" borderId="1" xfId="2" applyNumberFormat="1" applyFont="1" applyFill="1" applyBorder="1" applyProtection="1">
      <protection locked="0"/>
    </xf>
    <xf numFmtId="165" fontId="2" fillId="0" borderId="2" xfId="2" applyNumberFormat="1" applyFont="1" applyFill="1" applyBorder="1" applyProtection="1">
      <protection locked="0"/>
    </xf>
    <xf numFmtId="165" fontId="2" fillId="0" borderId="19" xfId="2" applyNumberFormat="1" applyFont="1" applyFill="1" applyBorder="1" applyProtection="1">
      <protection locked="0"/>
    </xf>
    <xf numFmtId="165" fontId="2" fillId="0" borderId="20" xfId="2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horizontal="centerContinuous"/>
    </xf>
    <xf numFmtId="0" fontId="4" fillId="0" borderId="0" xfId="0" applyFont="1" applyFill="1" applyAlignment="1" applyProtection="1">
      <alignment horizontal="centerContinuous"/>
    </xf>
    <xf numFmtId="0" fontId="3" fillId="0" borderId="0" xfId="0" quotePrefix="1" applyFont="1" applyFill="1" applyAlignment="1" applyProtection="1">
      <alignment horizontal="right"/>
    </xf>
    <xf numFmtId="0" fontId="2" fillId="0" borderId="0" xfId="0" applyFont="1"/>
    <xf numFmtId="0" fontId="2" fillId="0" borderId="0" xfId="0" applyFont="1" applyAlignment="1">
      <alignment horizontal="centerContinuous"/>
    </xf>
    <xf numFmtId="17" fontId="2" fillId="0" borderId="0" xfId="0" applyNumberFormat="1" applyFont="1"/>
    <xf numFmtId="17" fontId="3" fillId="0" borderId="0" xfId="0" applyNumberFormat="1" applyFont="1" applyAlignment="1">
      <alignment horizontal="centerContinuous"/>
    </xf>
    <xf numFmtId="17" fontId="2" fillId="0" borderId="27" xfId="0" quotePrefix="1" applyNumberFormat="1" applyFont="1" applyBorder="1" applyAlignment="1">
      <alignment horizontal="center"/>
    </xf>
    <xf numFmtId="17" fontId="2" fillId="0" borderId="26" xfId="0" quotePrefix="1" applyNumberFormat="1" applyFont="1" applyBorder="1" applyAlignment="1">
      <alignment horizontal="center"/>
    </xf>
    <xf numFmtId="17" fontId="2" fillId="0" borderId="25" xfId="0" quotePrefix="1" applyNumberFormat="1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/>
    <xf numFmtId="165" fontId="2" fillId="0" borderId="14" xfId="2" applyNumberFormat="1" applyFont="1" applyFill="1" applyBorder="1" applyProtection="1">
      <protection locked="0"/>
    </xf>
    <xf numFmtId="164" fontId="2" fillId="0" borderId="14" xfId="1" applyNumberFormat="1" applyFont="1" applyBorder="1"/>
    <xf numFmtId="165" fontId="2" fillId="0" borderId="13" xfId="0" applyNumberFormat="1" applyFont="1" applyBorder="1"/>
    <xf numFmtId="165" fontId="2" fillId="0" borderId="0" xfId="0" applyNumberFormat="1" applyFont="1"/>
    <xf numFmtId="0" fontId="2" fillId="0" borderId="21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17" xfId="0" applyFont="1" applyBorder="1"/>
    <xf numFmtId="0" fontId="2" fillId="0" borderId="16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3" xfId="0" applyFont="1" applyBorder="1"/>
    <xf numFmtId="165" fontId="2" fillId="0" borderId="2" xfId="0" applyNumberFormat="1" applyFont="1" applyBorder="1"/>
    <xf numFmtId="165" fontId="2" fillId="0" borderId="1" xfId="0" applyNumberFormat="1" applyFont="1" applyBorder="1"/>
    <xf numFmtId="164" fontId="2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Normal="100" workbookViewId="0"/>
  </sheetViews>
  <sheetFormatPr defaultColWidth="9.140625" defaultRowHeight="12.75" x14ac:dyDescent="0.2"/>
  <cols>
    <col min="1" max="1" width="30.5703125" style="11" bestFit="1" customWidth="1"/>
    <col min="2" max="2" width="20.7109375" style="11" customWidth="1"/>
    <col min="3" max="4" width="21.7109375" style="11" customWidth="1"/>
    <col min="5" max="5" width="22.7109375" style="11" customWidth="1"/>
    <col min="6" max="6" width="20.7109375" style="11" customWidth="1"/>
    <col min="7" max="7" width="19.7109375" style="11" customWidth="1"/>
    <col min="8" max="8" width="12.7109375" style="11" customWidth="1"/>
    <col min="9" max="16384" width="9.140625" style="11"/>
  </cols>
  <sheetData>
    <row r="1" spans="1:7" x14ac:dyDescent="0.2">
      <c r="G1" s="10" t="s">
        <v>34</v>
      </c>
    </row>
    <row r="2" spans="1:7" ht="15.75" x14ac:dyDescent="0.25">
      <c r="A2" s="9" t="s">
        <v>33</v>
      </c>
      <c r="B2" s="12"/>
      <c r="C2" s="12"/>
      <c r="D2" s="12"/>
      <c r="E2" s="12"/>
      <c r="F2" s="12"/>
      <c r="G2" s="12"/>
    </row>
    <row r="3" spans="1:7" ht="15.75" x14ac:dyDescent="0.25">
      <c r="A3" s="9" t="s">
        <v>32</v>
      </c>
      <c r="B3" s="12"/>
      <c r="C3" s="12"/>
      <c r="D3" s="12"/>
      <c r="E3" s="12"/>
      <c r="F3" s="12"/>
      <c r="G3" s="12"/>
    </row>
    <row r="4" spans="1:7" x14ac:dyDescent="0.2">
      <c r="A4" s="8" t="s">
        <v>42</v>
      </c>
      <c r="B4" s="12"/>
      <c r="C4" s="12"/>
      <c r="D4" s="12"/>
      <c r="E4" s="12"/>
      <c r="F4" s="12"/>
      <c r="G4" s="12"/>
    </row>
    <row r="5" spans="1:7" x14ac:dyDescent="0.2">
      <c r="A5" s="13"/>
    </row>
    <row r="6" spans="1:7" x14ac:dyDescent="0.2">
      <c r="A6" s="14" t="s">
        <v>41</v>
      </c>
      <c r="B6" s="12"/>
      <c r="C6" s="12"/>
      <c r="D6" s="12"/>
      <c r="E6" s="12"/>
      <c r="F6" s="12"/>
      <c r="G6" s="12"/>
    </row>
    <row r="7" spans="1:7" ht="13.5" thickBot="1" x14ac:dyDescent="0.25">
      <c r="A7" s="13"/>
    </row>
    <row r="8" spans="1:7" ht="13.5" thickTop="1" x14ac:dyDescent="0.2">
      <c r="A8" s="15" t="s">
        <v>30</v>
      </c>
      <c r="B8" s="16" t="s">
        <v>29</v>
      </c>
      <c r="C8" s="16" t="s">
        <v>28</v>
      </c>
      <c r="D8" s="16" t="s">
        <v>27</v>
      </c>
      <c r="E8" s="16" t="s">
        <v>26</v>
      </c>
      <c r="F8" s="16" t="s">
        <v>25</v>
      </c>
      <c r="G8" s="17" t="s">
        <v>24</v>
      </c>
    </row>
    <row r="9" spans="1:7" ht="42" thickBot="1" x14ac:dyDescent="0.25">
      <c r="A9" s="18" t="s">
        <v>23</v>
      </c>
      <c r="B9" s="19" t="s">
        <v>22</v>
      </c>
      <c r="C9" s="19" t="s">
        <v>21</v>
      </c>
      <c r="D9" s="19" t="s">
        <v>20</v>
      </c>
      <c r="E9" s="19" t="s">
        <v>19</v>
      </c>
      <c r="F9" s="19" t="s">
        <v>49</v>
      </c>
      <c r="G9" s="20" t="s">
        <v>50</v>
      </c>
    </row>
    <row r="10" spans="1:7" ht="27" thickTop="1" thickBot="1" x14ac:dyDescent="0.25">
      <c r="A10" s="21"/>
      <c r="B10" s="22"/>
      <c r="C10" s="22"/>
      <c r="D10" s="23" t="s">
        <v>18</v>
      </c>
      <c r="E10" s="23" t="s">
        <v>17</v>
      </c>
      <c r="F10" s="22" t="s">
        <v>16</v>
      </c>
      <c r="G10" s="24" t="s">
        <v>15</v>
      </c>
    </row>
    <row r="11" spans="1:7" ht="13.5" thickTop="1" x14ac:dyDescent="0.2">
      <c r="A11" s="25"/>
      <c r="B11" s="26"/>
      <c r="C11" s="26"/>
      <c r="D11" s="26"/>
      <c r="E11" s="26"/>
      <c r="F11" s="26"/>
      <c r="G11" s="27"/>
    </row>
    <row r="12" spans="1:7" x14ac:dyDescent="0.2">
      <c r="A12" s="28" t="s">
        <v>14</v>
      </c>
      <c r="B12" s="29"/>
      <c r="C12" s="29"/>
      <c r="D12" s="29"/>
      <c r="E12" s="29"/>
      <c r="F12" s="29"/>
      <c r="G12" s="30"/>
    </row>
    <row r="13" spans="1:7" x14ac:dyDescent="0.2">
      <c r="A13" s="31" t="s">
        <v>43</v>
      </c>
      <c r="B13" s="32">
        <v>637064.13400000008</v>
      </c>
      <c r="C13" s="32">
        <v>0</v>
      </c>
      <c r="D13" s="3">
        <f>(B13-C13)/(10*12-$B$60)</f>
        <v>5308.867783333334</v>
      </c>
      <c r="E13" s="3">
        <f>C13+D13</f>
        <v>5308.867783333334</v>
      </c>
      <c r="F13" s="33">
        <f>IF(B17&lt;0,0,(B13-E13)*0.389)</f>
        <v>245752.79855828339</v>
      </c>
      <c r="G13" s="34">
        <f>IF(B17&lt;0,0,B13-E13-F13)</f>
        <v>386002.46765838342</v>
      </c>
    </row>
    <row r="14" spans="1:7" x14ac:dyDescent="0.2">
      <c r="A14" s="31"/>
      <c r="B14" s="32"/>
      <c r="C14" s="32"/>
      <c r="D14" s="3"/>
      <c r="E14" s="3"/>
      <c r="F14" s="33"/>
      <c r="G14" s="34"/>
    </row>
    <row r="15" spans="1:7" x14ac:dyDescent="0.2">
      <c r="A15" s="31" t="s">
        <v>4</v>
      </c>
      <c r="B15" s="32">
        <v>-64385</v>
      </c>
      <c r="C15" s="32">
        <v>0</v>
      </c>
      <c r="D15" s="32">
        <v>0</v>
      </c>
      <c r="E15" s="35">
        <f>C15+D15</f>
        <v>0</v>
      </c>
      <c r="F15" s="33">
        <f>IF(B17&lt;0,0,(B15-E15)*0.389)</f>
        <v>-25045.764999999999</v>
      </c>
      <c r="G15" s="34">
        <f>IF(B17&lt;0,0,B15-E15-F15)</f>
        <v>-39339.235000000001</v>
      </c>
    </row>
    <row r="16" spans="1:7" x14ac:dyDescent="0.2">
      <c r="A16" s="31"/>
      <c r="B16" s="32"/>
      <c r="C16" s="32"/>
      <c r="D16" s="32"/>
      <c r="E16" s="35"/>
      <c r="F16" s="33"/>
      <c r="G16" s="34"/>
    </row>
    <row r="17" spans="1:7" x14ac:dyDescent="0.2">
      <c r="A17" s="36" t="s">
        <v>13</v>
      </c>
      <c r="B17" s="7">
        <f t="shared" ref="B17:G17" si="0">SUM(B13:B15)</f>
        <v>572679.13400000008</v>
      </c>
      <c r="C17" s="7">
        <f t="shared" si="0"/>
        <v>0</v>
      </c>
      <c r="D17" s="7">
        <f t="shared" si="0"/>
        <v>5308.867783333334</v>
      </c>
      <c r="E17" s="7">
        <f t="shared" si="0"/>
        <v>5308.867783333334</v>
      </c>
      <c r="F17" s="7">
        <f t="shared" si="0"/>
        <v>220707.03355828341</v>
      </c>
      <c r="G17" s="6">
        <f t="shared" si="0"/>
        <v>346663.23265838344</v>
      </c>
    </row>
    <row r="18" spans="1:7" x14ac:dyDescent="0.2">
      <c r="A18" s="31"/>
      <c r="B18" s="32"/>
      <c r="C18" s="32"/>
      <c r="D18" s="32"/>
      <c r="E18" s="35"/>
      <c r="F18" s="33"/>
      <c r="G18" s="34"/>
    </row>
    <row r="19" spans="1:7" x14ac:dyDescent="0.2">
      <c r="A19" s="31" t="s">
        <v>44</v>
      </c>
      <c r="B19" s="32">
        <v>56094.028000000006</v>
      </c>
      <c r="C19" s="32">
        <v>0</v>
      </c>
      <c r="D19" s="3">
        <f>(B19-C19)/(10*12-$B$60)</f>
        <v>467.45023333333336</v>
      </c>
      <c r="E19" s="3">
        <f>C19+D19</f>
        <v>467.45023333333336</v>
      </c>
      <c r="F19" s="33">
        <f>IF(B23&lt;0,0,(B19-E19)*0.389)</f>
        <v>21638.738751233333</v>
      </c>
      <c r="G19" s="34">
        <f>IF(B23&lt;0,0,B19-E19-F19)</f>
        <v>33987.839015433332</v>
      </c>
    </row>
    <row r="20" spans="1:7" x14ac:dyDescent="0.2">
      <c r="A20" s="31"/>
      <c r="B20" s="32"/>
      <c r="C20" s="32"/>
      <c r="D20" s="3"/>
      <c r="E20" s="3"/>
      <c r="F20" s="33"/>
      <c r="G20" s="34"/>
    </row>
    <row r="21" spans="1:7" x14ac:dyDescent="0.2">
      <c r="A21" s="31" t="s">
        <v>4</v>
      </c>
      <c r="B21" s="32">
        <v>0</v>
      </c>
      <c r="C21" s="32">
        <v>0</v>
      </c>
      <c r="D21" s="32">
        <v>0</v>
      </c>
      <c r="E21" s="35">
        <f>C21+D21</f>
        <v>0</v>
      </c>
      <c r="F21" s="33">
        <f>IF(B23&lt;0,0,(B21-E21)*0.389)</f>
        <v>0</v>
      </c>
      <c r="G21" s="34">
        <f>IF(B23&lt;0,0,B21-E21-F21)</f>
        <v>0</v>
      </c>
    </row>
    <row r="22" spans="1:7" x14ac:dyDescent="0.2">
      <c r="A22" s="31"/>
      <c r="B22" s="32"/>
      <c r="C22" s="32"/>
      <c r="D22" s="32"/>
      <c r="E22" s="35"/>
      <c r="F22" s="33"/>
      <c r="G22" s="34"/>
    </row>
    <row r="23" spans="1:7" x14ac:dyDescent="0.2">
      <c r="A23" s="36" t="s">
        <v>12</v>
      </c>
      <c r="B23" s="7">
        <f t="shared" ref="B23:G23" si="1">SUM(B19:B21)</f>
        <v>56094.028000000006</v>
      </c>
      <c r="C23" s="7">
        <f t="shared" si="1"/>
        <v>0</v>
      </c>
      <c r="D23" s="7">
        <f t="shared" si="1"/>
        <v>467.45023333333336</v>
      </c>
      <c r="E23" s="7">
        <f t="shared" si="1"/>
        <v>467.45023333333336</v>
      </c>
      <c r="F23" s="7">
        <f t="shared" si="1"/>
        <v>21638.738751233333</v>
      </c>
      <c r="G23" s="6">
        <f t="shared" si="1"/>
        <v>33987.839015433332</v>
      </c>
    </row>
    <row r="24" spans="1:7" x14ac:dyDescent="0.2">
      <c r="A24" s="31"/>
      <c r="B24" s="32"/>
      <c r="C24" s="32"/>
      <c r="D24" s="32"/>
      <c r="E24" s="35"/>
      <c r="F24" s="33"/>
      <c r="G24" s="34"/>
    </row>
    <row r="25" spans="1:7" x14ac:dyDescent="0.2">
      <c r="A25" s="31" t="s">
        <v>45</v>
      </c>
      <c r="B25" s="32">
        <v>55166.407999999996</v>
      </c>
      <c r="C25" s="32">
        <v>0</v>
      </c>
      <c r="D25" s="3">
        <f>(B25-C25)/(10*12-$B$60)</f>
        <v>459.72006666666664</v>
      </c>
      <c r="E25" s="3">
        <f>C25+D25</f>
        <v>459.72006666666664</v>
      </c>
      <c r="F25" s="33">
        <f>IF(B29&lt;0,0,(B25-E25)*0.389)</f>
        <v>21280.901606066665</v>
      </c>
      <c r="G25" s="34">
        <f>IF(B29&lt;0,0,B25-E25-F25)</f>
        <v>33425.786327266658</v>
      </c>
    </row>
    <row r="26" spans="1:7" x14ac:dyDescent="0.2">
      <c r="A26" s="31"/>
      <c r="B26" s="32"/>
      <c r="C26" s="32"/>
      <c r="D26" s="3"/>
      <c r="E26" s="3"/>
      <c r="F26" s="33"/>
      <c r="G26" s="34"/>
    </row>
    <row r="27" spans="1:7" x14ac:dyDescent="0.2">
      <c r="A27" s="31" t="s">
        <v>4</v>
      </c>
      <c r="B27" s="32">
        <v>0</v>
      </c>
      <c r="C27" s="32">
        <v>0</v>
      </c>
      <c r="D27" s="32">
        <v>0</v>
      </c>
      <c r="E27" s="35">
        <f>C27+D27</f>
        <v>0</v>
      </c>
      <c r="F27" s="33">
        <f>IF(B29&lt;0,0,(B27-E27)*0.389)</f>
        <v>0</v>
      </c>
      <c r="G27" s="34">
        <f>IF(B29&lt;0,0,B27-E27-F27)</f>
        <v>0</v>
      </c>
    </row>
    <row r="28" spans="1:7" x14ac:dyDescent="0.2">
      <c r="A28" s="31"/>
      <c r="B28" s="32"/>
      <c r="C28" s="32"/>
      <c r="D28" s="32"/>
      <c r="E28" s="35"/>
      <c r="F28" s="33"/>
      <c r="G28" s="34"/>
    </row>
    <row r="29" spans="1:7" x14ac:dyDescent="0.2">
      <c r="A29" s="36" t="s">
        <v>11</v>
      </c>
      <c r="B29" s="7">
        <f t="shared" ref="B29:G29" si="2">SUM(B25:B27)</f>
        <v>55166.407999999996</v>
      </c>
      <c r="C29" s="7">
        <f t="shared" si="2"/>
        <v>0</v>
      </c>
      <c r="D29" s="7">
        <f t="shared" si="2"/>
        <v>459.72006666666664</v>
      </c>
      <c r="E29" s="7">
        <f t="shared" si="2"/>
        <v>459.72006666666664</v>
      </c>
      <c r="F29" s="7">
        <f t="shared" si="2"/>
        <v>21280.901606066665</v>
      </c>
      <c r="G29" s="6">
        <f t="shared" si="2"/>
        <v>33425.786327266658</v>
      </c>
    </row>
    <row r="30" spans="1:7" ht="13.5" thickBot="1" x14ac:dyDescent="0.25">
      <c r="A30" s="31"/>
      <c r="B30" s="32"/>
      <c r="C30" s="32"/>
      <c r="D30" s="3"/>
      <c r="E30" s="3"/>
      <c r="F30" s="33"/>
      <c r="G30" s="34"/>
    </row>
    <row r="31" spans="1:7" ht="14.25" thickTop="1" thickBot="1" x14ac:dyDescent="0.25">
      <c r="A31" s="37" t="s">
        <v>10</v>
      </c>
      <c r="B31" s="5">
        <f t="shared" ref="B31:G31" si="3">B17+B23+B29</f>
        <v>683939.57000000007</v>
      </c>
      <c r="C31" s="5">
        <f t="shared" si="3"/>
        <v>0</v>
      </c>
      <c r="D31" s="5">
        <f t="shared" si="3"/>
        <v>6236.0380833333338</v>
      </c>
      <c r="E31" s="5">
        <f t="shared" si="3"/>
        <v>6236.0380833333338</v>
      </c>
      <c r="F31" s="5">
        <f t="shared" si="3"/>
        <v>263626.67391558341</v>
      </c>
      <c r="G31" s="4">
        <f t="shared" si="3"/>
        <v>414076.85800108343</v>
      </c>
    </row>
    <row r="32" spans="1:7" ht="13.5" thickTop="1" x14ac:dyDescent="0.2">
      <c r="A32" s="31"/>
      <c r="B32" s="32"/>
      <c r="C32" s="32"/>
      <c r="D32" s="3"/>
      <c r="E32" s="3"/>
      <c r="F32" s="33"/>
      <c r="G32" s="34"/>
    </row>
    <row r="33" spans="1:7" x14ac:dyDescent="0.2">
      <c r="A33" s="28" t="s">
        <v>9</v>
      </c>
      <c r="B33" s="32"/>
      <c r="C33" s="32"/>
      <c r="D33" s="3"/>
      <c r="E33" s="3"/>
      <c r="F33" s="33"/>
      <c r="G33" s="34"/>
    </row>
    <row r="34" spans="1:7" x14ac:dyDescent="0.2">
      <c r="A34" s="31" t="s">
        <v>46</v>
      </c>
      <c r="B34" s="32">
        <v>2418432.1064999998</v>
      </c>
      <c r="C34" s="32">
        <v>0</v>
      </c>
      <c r="D34" s="3">
        <f>(B34-C34)/(25*12-$B$60)</f>
        <v>8061.4403549999988</v>
      </c>
      <c r="E34" s="3">
        <f>C34+D34</f>
        <v>8061.4403549999988</v>
      </c>
      <c r="F34" s="33">
        <f>IF(B38&lt;0,0,(B34-E34)*0.389)</f>
        <v>0</v>
      </c>
      <c r="G34" s="34">
        <f>IF(B38&lt;0,0,B34-E34-F34)</f>
        <v>0</v>
      </c>
    </row>
    <row r="35" spans="1:7" x14ac:dyDescent="0.2">
      <c r="A35" s="31"/>
      <c r="B35" s="32"/>
      <c r="C35" s="32"/>
      <c r="D35" s="3"/>
      <c r="E35" s="3"/>
      <c r="F35" s="33"/>
      <c r="G35" s="34"/>
    </row>
    <row r="36" spans="1:7" x14ac:dyDescent="0.2">
      <c r="A36" s="31" t="s">
        <v>4</v>
      </c>
      <c r="B36" s="32">
        <v>-6370508</v>
      </c>
      <c r="C36" s="32">
        <v>0</v>
      </c>
      <c r="D36" s="32">
        <v>0</v>
      </c>
      <c r="E36" s="3">
        <f>C36+D36</f>
        <v>0</v>
      </c>
      <c r="F36" s="33">
        <f>IF(B38&lt;0,0,(B36-E36)*0.389)</f>
        <v>0</v>
      </c>
      <c r="G36" s="34">
        <f>IF(B38&lt;0,0,B36-E36-F36)</f>
        <v>0</v>
      </c>
    </row>
    <row r="37" spans="1:7" ht="13.5" thickBot="1" x14ac:dyDescent="0.25">
      <c r="A37" s="38"/>
      <c r="B37" s="39"/>
      <c r="C37" s="39"/>
      <c r="D37" s="39"/>
      <c r="E37" s="39"/>
      <c r="F37" s="39"/>
      <c r="G37" s="40"/>
    </row>
    <row r="38" spans="1:7" ht="14.25" thickTop="1" thickBot="1" x14ac:dyDescent="0.25">
      <c r="A38" s="37" t="s">
        <v>8</v>
      </c>
      <c r="B38" s="2">
        <f t="shared" ref="B38:G38" si="4">SUM(B34:B36)</f>
        <v>-3952075.8935000002</v>
      </c>
      <c r="C38" s="2">
        <f t="shared" si="4"/>
        <v>0</v>
      </c>
      <c r="D38" s="2">
        <f t="shared" si="4"/>
        <v>8061.4403549999988</v>
      </c>
      <c r="E38" s="2">
        <f t="shared" si="4"/>
        <v>8061.4403549999988</v>
      </c>
      <c r="F38" s="2">
        <f t="shared" si="4"/>
        <v>0</v>
      </c>
      <c r="G38" s="1">
        <f t="shared" si="4"/>
        <v>0</v>
      </c>
    </row>
    <row r="39" spans="1:7" ht="13.5" thickTop="1" x14ac:dyDescent="0.2">
      <c r="A39" s="25"/>
      <c r="B39" s="41"/>
      <c r="C39" s="41"/>
      <c r="D39" s="41"/>
      <c r="E39" s="41"/>
      <c r="F39" s="41"/>
      <c r="G39" s="42"/>
    </row>
    <row r="40" spans="1:7" x14ac:dyDescent="0.2">
      <c r="A40" s="28" t="s">
        <v>7</v>
      </c>
      <c r="B40" s="32"/>
      <c r="C40" s="32"/>
      <c r="D40" s="3"/>
      <c r="E40" s="3"/>
      <c r="F40" s="33"/>
      <c r="G40" s="34"/>
    </row>
    <row r="41" spans="1:7" x14ac:dyDescent="0.2">
      <c r="A41" s="31" t="s">
        <v>47</v>
      </c>
      <c r="B41" s="32">
        <v>445960.36056</v>
      </c>
      <c r="C41" s="32">
        <v>0</v>
      </c>
      <c r="D41" s="3">
        <f>(B41-C41)/(25*12-$B$60)</f>
        <v>1486.5345351999999</v>
      </c>
      <c r="E41" s="3">
        <f>C41+D41</f>
        <v>1486.5345351999999</v>
      </c>
      <c r="F41" s="33">
        <f>IF(B45&lt;0,0,(B41-E41)*0.389)</f>
        <v>0</v>
      </c>
      <c r="G41" s="34">
        <f>IF(B45&lt;0,0,B41-E41-F41)</f>
        <v>0</v>
      </c>
    </row>
    <row r="42" spans="1:7" x14ac:dyDescent="0.2">
      <c r="A42" s="31"/>
      <c r="B42" s="32"/>
      <c r="C42" s="32"/>
      <c r="D42" s="3"/>
      <c r="E42" s="3"/>
      <c r="F42" s="33"/>
      <c r="G42" s="34"/>
    </row>
    <row r="43" spans="1:7" x14ac:dyDescent="0.2">
      <c r="A43" s="31" t="s">
        <v>4</v>
      </c>
      <c r="B43" s="32">
        <v>-968245</v>
      </c>
      <c r="C43" s="32">
        <v>0</v>
      </c>
      <c r="D43" s="32">
        <v>0</v>
      </c>
      <c r="E43" s="3">
        <f>C43+D43</f>
        <v>0</v>
      </c>
      <c r="F43" s="33">
        <f>IF(B45&lt;0,0,(B43-E43)*0.389)</f>
        <v>0</v>
      </c>
      <c r="G43" s="34">
        <f>IF(B45&lt;0,0,B43-E43-F43)</f>
        <v>0</v>
      </c>
    </row>
    <row r="44" spans="1:7" ht="13.5" thickBot="1" x14ac:dyDescent="0.25">
      <c r="A44" s="38"/>
      <c r="B44" s="39"/>
      <c r="C44" s="39"/>
      <c r="D44" s="39"/>
      <c r="E44" s="39"/>
      <c r="F44" s="39"/>
      <c r="G44" s="40"/>
    </row>
    <row r="45" spans="1:7" ht="14.25" thickTop="1" thickBot="1" x14ac:dyDescent="0.25">
      <c r="A45" s="37" t="s">
        <v>6</v>
      </c>
      <c r="B45" s="2">
        <f t="shared" ref="B45:G45" si="5">SUM(B41:B43)</f>
        <v>-522284.63944</v>
      </c>
      <c r="C45" s="2">
        <f t="shared" si="5"/>
        <v>0</v>
      </c>
      <c r="D45" s="2">
        <f t="shared" si="5"/>
        <v>1486.5345351999999</v>
      </c>
      <c r="E45" s="2">
        <f t="shared" si="5"/>
        <v>1486.5345351999999</v>
      </c>
      <c r="F45" s="2">
        <f t="shared" si="5"/>
        <v>0</v>
      </c>
      <c r="G45" s="1">
        <f t="shared" si="5"/>
        <v>0</v>
      </c>
    </row>
    <row r="46" spans="1:7" ht="13.5" thickTop="1" x14ac:dyDescent="0.2">
      <c r="A46" s="25"/>
      <c r="B46" s="41"/>
      <c r="C46" s="41"/>
      <c r="D46" s="41"/>
      <c r="E46" s="41"/>
      <c r="F46" s="41"/>
      <c r="G46" s="42"/>
    </row>
    <row r="47" spans="1:7" x14ac:dyDescent="0.2">
      <c r="A47" s="28" t="s">
        <v>5</v>
      </c>
      <c r="B47" s="32"/>
      <c r="C47" s="32"/>
      <c r="D47" s="3"/>
      <c r="E47" s="3"/>
      <c r="F47" s="33"/>
      <c r="G47" s="34"/>
    </row>
    <row r="48" spans="1:7" x14ac:dyDescent="0.2">
      <c r="A48" s="31" t="s">
        <v>48</v>
      </c>
      <c r="B48" s="32">
        <v>613865.04800000007</v>
      </c>
      <c r="C48" s="32">
        <v>0</v>
      </c>
      <c r="D48" s="3">
        <f>(B48-C48)/(25*12-$B$60)</f>
        <v>2046.216826666667</v>
      </c>
      <c r="E48" s="3">
        <f>C48+D48</f>
        <v>2046.216826666667</v>
      </c>
      <c r="F48" s="33">
        <f>IF(B52&lt;0,0,(B48-E48)*0.389)</f>
        <v>0</v>
      </c>
      <c r="G48" s="34">
        <f>IF(B52&lt;0,0,B48-E48-F48)</f>
        <v>0</v>
      </c>
    </row>
    <row r="49" spans="1:7" x14ac:dyDescent="0.2">
      <c r="A49" s="31"/>
      <c r="B49" s="32"/>
      <c r="C49" s="32"/>
      <c r="D49" s="3"/>
      <c r="E49" s="3"/>
      <c r="F49" s="33"/>
      <c r="G49" s="34"/>
    </row>
    <row r="50" spans="1:7" x14ac:dyDescent="0.2">
      <c r="A50" s="31" t="s">
        <v>4</v>
      </c>
      <c r="B50" s="32">
        <v>-816585</v>
      </c>
      <c r="C50" s="32">
        <v>0</v>
      </c>
      <c r="D50" s="32">
        <v>0</v>
      </c>
      <c r="E50" s="3">
        <f>C50+D50</f>
        <v>0</v>
      </c>
      <c r="F50" s="33">
        <f>IF(B52&lt;0,0,(B50-E50)*0.389)</f>
        <v>0</v>
      </c>
      <c r="G50" s="34">
        <f>IF(B52&lt;0,0,B50-E50-F50)</f>
        <v>0</v>
      </c>
    </row>
    <row r="51" spans="1:7" ht="13.5" thickBot="1" x14ac:dyDescent="0.25">
      <c r="A51" s="38"/>
      <c r="B51" s="39"/>
      <c r="C51" s="39"/>
      <c r="D51" s="39"/>
      <c r="E51" s="39"/>
      <c r="F51" s="39"/>
      <c r="G51" s="40"/>
    </row>
    <row r="52" spans="1:7" ht="14.25" thickTop="1" thickBot="1" x14ac:dyDescent="0.25">
      <c r="A52" s="37" t="s">
        <v>3</v>
      </c>
      <c r="B52" s="2">
        <f t="shared" ref="B52:G52" si="6">SUM(B48:B50)</f>
        <v>-202719.95199999993</v>
      </c>
      <c r="C52" s="2">
        <f t="shared" si="6"/>
        <v>0</v>
      </c>
      <c r="D52" s="2">
        <f t="shared" si="6"/>
        <v>2046.216826666667</v>
      </c>
      <c r="E52" s="2">
        <f t="shared" si="6"/>
        <v>2046.216826666667</v>
      </c>
      <c r="F52" s="2">
        <f t="shared" si="6"/>
        <v>0</v>
      </c>
      <c r="G52" s="1">
        <f t="shared" si="6"/>
        <v>0</v>
      </c>
    </row>
    <row r="53" spans="1:7" ht="14.25" thickTop="1" thickBot="1" x14ac:dyDescent="0.25">
      <c r="A53" s="43"/>
      <c r="B53" s="44"/>
      <c r="C53" s="44"/>
      <c r="D53" s="44"/>
      <c r="E53" s="44"/>
      <c r="F53" s="44"/>
      <c r="G53" s="45"/>
    </row>
    <row r="54" spans="1:7" ht="14.25" thickTop="1" thickBot="1" x14ac:dyDescent="0.25">
      <c r="A54" s="46" t="s">
        <v>2</v>
      </c>
      <c r="B54" s="47">
        <f t="shared" ref="B54:G54" si="7">B31+B38+B45+B52</f>
        <v>-3993140.91494</v>
      </c>
      <c r="C54" s="47">
        <f t="shared" si="7"/>
        <v>0</v>
      </c>
      <c r="D54" s="47">
        <f t="shared" si="7"/>
        <v>17830.229800199999</v>
      </c>
      <c r="E54" s="47">
        <f t="shared" si="7"/>
        <v>17830.229800199999</v>
      </c>
      <c r="F54" s="47">
        <f t="shared" si="7"/>
        <v>263626.67391558341</v>
      </c>
      <c r="G54" s="48">
        <f t="shared" si="7"/>
        <v>414076.85800108343</v>
      </c>
    </row>
    <row r="55" spans="1:7" ht="13.5" thickTop="1" x14ac:dyDescent="0.2"/>
    <row r="57" spans="1:7" x14ac:dyDescent="0.2">
      <c r="A57" s="11" t="s">
        <v>1</v>
      </c>
    </row>
    <row r="60" spans="1:7" x14ac:dyDescent="0.2">
      <c r="A60" s="13" t="s">
        <v>0</v>
      </c>
      <c r="B60" s="49">
        <v>0</v>
      </c>
    </row>
  </sheetData>
  <pageMargins left="0.7" right="0.7" top="0.75" bottom="0.75" header="0.3" footer="0.3"/>
  <pageSetup scale="65" orientation="landscape" r:id="rId1"/>
  <headerFooter>
    <oddFooter>&amp;R&amp;"Times New Roman,Bold"&amp;12Attachment to the Response to Question No. 2(a)
Garrett/Rahn
Page 1 of 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Normal="100" workbookViewId="0"/>
  </sheetViews>
  <sheetFormatPr defaultColWidth="9.140625" defaultRowHeight="12.75" x14ac:dyDescent="0.2"/>
  <cols>
    <col min="1" max="1" width="30.5703125" style="11" bestFit="1" customWidth="1"/>
    <col min="2" max="2" width="20.7109375" style="11" customWidth="1"/>
    <col min="3" max="4" width="21.7109375" style="11" customWidth="1"/>
    <col min="5" max="5" width="22.7109375" style="11" customWidth="1"/>
    <col min="6" max="6" width="20.7109375" style="11" customWidth="1"/>
    <col min="7" max="7" width="19.7109375" style="11" customWidth="1"/>
    <col min="8" max="8" width="12.7109375" style="11" customWidth="1"/>
    <col min="9" max="16384" width="9.140625" style="11"/>
  </cols>
  <sheetData>
    <row r="1" spans="1:7" x14ac:dyDescent="0.2">
      <c r="G1" s="10" t="s">
        <v>34</v>
      </c>
    </row>
    <row r="2" spans="1:7" ht="15.75" x14ac:dyDescent="0.25">
      <c r="A2" s="9" t="s">
        <v>33</v>
      </c>
      <c r="B2" s="12"/>
      <c r="C2" s="12"/>
      <c r="D2" s="12"/>
      <c r="E2" s="12"/>
      <c r="F2" s="12"/>
      <c r="G2" s="12"/>
    </row>
    <row r="3" spans="1:7" ht="15.75" x14ac:dyDescent="0.25">
      <c r="A3" s="9" t="s">
        <v>32</v>
      </c>
      <c r="B3" s="12"/>
      <c r="C3" s="12"/>
      <c r="D3" s="12"/>
      <c r="E3" s="12"/>
      <c r="F3" s="12"/>
      <c r="G3" s="12"/>
    </row>
    <row r="4" spans="1:7" x14ac:dyDescent="0.2">
      <c r="A4" s="8" t="s">
        <v>42</v>
      </c>
      <c r="B4" s="12"/>
      <c r="C4" s="12"/>
      <c r="D4" s="12"/>
      <c r="E4" s="12"/>
      <c r="F4" s="12"/>
      <c r="G4" s="12"/>
    </row>
    <row r="5" spans="1:7" x14ac:dyDescent="0.2">
      <c r="A5" s="13"/>
    </row>
    <row r="6" spans="1:7" x14ac:dyDescent="0.2">
      <c r="A6" s="14" t="s">
        <v>40</v>
      </c>
      <c r="B6" s="12"/>
      <c r="C6" s="12"/>
      <c r="D6" s="12"/>
      <c r="E6" s="12"/>
      <c r="F6" s="12"/>
      <c r="G6" s="12"/>
    </row>
    <row r="7" spans="1:7" ht="13.5" thickBot="1" x14ac:dyDescent="0.25">
      <c r="A7" s="13"/>
    </row>
    <row r="8" spans="1:7" ht="13.5" thickTop="1" x14ac:dyDescent="0.2">
      <c r="A8" s="15" t="s">
        <v>30</v>
      </c>
      <c r="B8" s="16" t="s">
        <v>29</v>
      </c>
      <c r="C8" s="16" t="s">
        <v>28</v>
      </c>
      <c r="D8" s="16" t="s">
        <v>27</v>
      </c>
      <c r="E8" s="16" t="s">
        <v>26</v>
      </c>
      <c r="F8" s="16" t="s">
        <v>25</v>
      </c>
      <c r="G8" s="17" t="s">
        <v>24</v>
      </c>
    </row>
    <row r="9" spans="1:7" ht="42" thickBot="1" x14ac:dyDescent="0.25">
      <c r="A9" s="18" t="s">
        <v>23</v>
      </c>
      <c r="B9" s="19" t="s">
        <v>22</v>
      </c>
      <c r="C9" s="19" t="s">
        <v>21</v>
      </c>
      <c r="D9" s="19" t="s">
        <v>20</v>
      </c>
      <c r="E9" s="19" t="s">
        <v>19</v>
      </c>
      <c r="F9" s="19" t="s">
        <v>49</v>
      </c>
      <c r="G9" s="20" t="s">
        <v>50</v>
      </c>
    </row>
    <row r="10" spans="1:7" ht="27" thickTop="1" thickBot="1" x14ac:dyDescent="0.25">
      <c r="A10" s="21"/>
      <c r="B10" s="22"/>
      <c r="C10" s="22"/>
      <c r="D10" s="23" t="s">
        <v>18</v>
      </c>
      <c r="E10" s="23" t="s">
        <v>17</v>
      </c>
      <c r="F10" s="22" t="s">
        <v>16</v>
      </c>
      <c r="G10" s="24" t="s">
        <v>15</v>
      </c>
    </row>
    <row r="11" spans="1:7" ht="13.5" thickTop="1" x14ac:dyDescent="0.2">
      <c r="A11" s="25"/>
      <c r="B11" s="26"/>
      <c r="C11" s="26"/>
      <c r="D11" s="26"/>
      <c r="E11" s="26"/>
      <c r="F11" s="26"/>
      <c r="G11" s="27"/>
    </row>
    <row r="12" spans="1:7" x14ac:dyDescent="0.2">
      <c r="A12" s="28" t="s">
        <v>14</v>
      </c>
      <c r="B12" s="29"/>
      <c r="C12" s="29"/>
      <c r="D12" s="29"/>
      <c r="E12" s="29"/>
      <c r="F12" s="29"/>
      <c r="G12" s="30"/>
    </row>
    <row r="13" spans="1:7" x14ac:dyDescent="0.2">
      <c r="A13" s="31" t="s">
        <v>43</v>
      </c>
      <c r="B13" s="32">
        <v>640255.07000000007</v>
      </c>
      <c r="C13" s="32">
        <v>5308.867783333334</v>
      </c>
      <c r="D13" s="3">
        <f>(B13-C13)/(10*12-$B$60)</f>
        <v>5335.6823715686287</v>
      </c>
      <c r="E13" s="3">
        <f>C13+D13</f>
        <v>10644.550154901963</v>
      </c>
      <c r="F13" s="33">
        <f>IF(B17&lt;0,0,(B13-E13)*0.389)</f>
        <v>244918.49221974317</v>
      </c>
      <c r="G13" s="34">
        <f>IF(B17&lt;0,0,B13-E13-F13)</f>
        <v>384692.02762535494</v>
      </c>
    </row>
    <row r="14" spans="1:7" x14ac:dyDescent="0.2">
      <c r="A14" s="31"/>
      <c r="B14" s="32"/>
      <c r="C14" s="32"/>
      <c r="D14" s="3"/>
      <c r="E14" s="3"/>
      <c r="F14" s="33"/>
      <c r="G14" s="34"/>
    </row>
    <row r="15" spans="1:7" x14ac:dyDescent="0.2">
      <c r="A15" s="31" t="s">
        <v>4</v>
      </c>
      <c r="B15" s="32">
        <v>-64385</v>
      </c>
      <c r="C15" s="32">
        <v>0</v>
      </c>
      <c r="D15" s="32">
        <v>0</v>
      </c>
      <c r="E15" s="35">
        <f>C15+D15</f>
        <v>0</v>
      </c>
      <c r="F15" s="33">
        <f>IF(B17&lt;0,0,(B15-E15)*0.389)</f>
        <v>-25045.764999999999</v>
      </c>
      <c r="G15" s="34">
        <f>IF(B17&lt;0,0,B15-E15-F15)</f>
        <v>-39339.235000000001</v>
      </c>
    </row>
    <row r="16" spans="1:7" x14ac:dyDescent="0.2">
      <c r="A16" s="31"/>
      <c r="B16" s="32"/>
      <c r="C16" s="32"/>
      <c r="D16" s="32"/>
      <c r="E16" s="35"/>
      <c r="F16" s="33"/>
      <c r="G16" s="34"/>
    </row>
    <row r="17" spans="1:7" x14ac:dyDescent="0.2">
      <c r="A17" s="36" t="s">
        <v>13</v>
      </c>
      <c r="B17" s="7">
        <f t="shared" ref="B17:G17" si="0">SUM(B13:B15)</f>
        <v>575870.07000000007</v>
      </c>
      <c r="C17" s="7">
        <f t="shared" si="0"/>
        <v>5308.867783333334</v>
      </c>
      <c r="D17" s="7">
        <f t="shared" si="0"/>
        <v>5335.6823715686287</v>
      </c>
      <c r="E17" s="7">
        <f t="shared" si="0"/>
        <v>10644.550154901963</v>
      </c>
      <c r="F17" s="7">
        <f t="shared" si="0"/>
        <v>219872.72721974319</v>
      </c>
      <c r="G17" s="6">
        <f t="shared" si="0"/>
        <v>345352.79262535495</v>
      </c>
    </row>
    <row r="18" spans="1:7" x14ac:dyDescent="0.2">
      <c r="A18" s="31"/>
      <c r="B18" s="32"/>
      <c r="C18" s="32"/>
      <c r="D18" s="32"/>
      <c r="E18" s="35"/>
      <c r="F18" s="33"/>
      <c r="G18" s="34"/>
    </row>
    <row r="19" spans="1:7" x14ac:dyDescent="0.2">
      <c r="A19" s="31" t="s">
        <v>44</v>
      </c>
      <c r="B19" s="32">
        <v>59812.800000000003</v>
      </c>
      <c r="C19" s="32">
        <v>467.45023333333336</v>
      </c>
      <c r="D19" s="3">
        <f>(B19-C19)/(10*12-$B$60)</f>
        <v>498.70041820728289</v>
      </c>
      <c r="E19" s="3">
        <f>C19+D19</f>
        <v>966.15065154061631</v>
      </c>
      <c r="F19" s="33">
        <f>IF(B23&lt;0,0,(B19-E19)*0.389)</f>
        <v>22891.346596550702</v>
      </c>
      <c r="G19" s="34">
        <f>IF(B23&lt;0,0,B19-E19-F19)</f>
        <v>35955.30275190869</v>
      </c>
    </row>
    <row r="20" spans="1:7" x14ac:dyDescent="0.2">
      <c r="A20" s="31"/>
      <c r="B20" s="32"/>
      <c r="C20" s="32"/>
      <c r="D20" s="3"/>
      <c r="E20" s="3"/>
      <c r="F20" s="33"/>
      <c r="G20" s="34"/>
    </row>
    <row r="21" spans="1:7" x14ac:dyDescent="0.2">
      <c r="A21" s="31" t="s">
        <v>4</v>
      </c>
      <c r="B21" s="32">
        <v>0</v>
      </c>
      <c r="C21" s="32">
        <v>0</v>
      </c>
      <c r="D21" s="32">
        <v>0</v>
      </c>
      <c r="E21" s="35">
        <f>C21+D21</f>
        <v>0</v>
      </c>
      <c r="F21" s="33">
        <f>IF(B23&lt;0,0,(B21-E21)*0.389)</f>
        <v>0</v>
      </c>
      <c r="G21" s="34">
        <f>IF(B23&lt;0,0,B21-E21-F21)</f>
        <v>0</v>
      </c>
    </row>
    <row r="22" spans="1:7" x14ac:dyDescent="0.2">
      <c r="A22" s="31"/>
      <c r="B22" s="32"/>
      <c r="C22" s="32"/>
      <c r="D22" s="32"/>
      <c r="E22" s="35"/>
      <c r="F22" s="33"/>
      <c r="G22" s="34"/>
    </row>
    <row r="23" spans="1:7" x14ac:dyDescent="0.2">
      <c r="A23" s="36" t="s">
        <v>12</v>
      </c>
      <c r="B23" s="7">
        <f t="shared" ref="B23:G23" si="1">SUM(B19:B21)</f>
        <v>59812.800000000003</v>
      </c>
      <c r="C23" s="7">
        <f t="shared" si="1"/>
        <v>467.45023333333336</v>
      </c>
      <c r="D23" s="7">
        <f t="shared" si="1"/>
        <v>498.70041820728289</v>
      </c>
      <c r="E23" s="7">
        <f t="shared" si="1"/>
        <v>966.15065154061631</v>
      </c>
      <c r="F23" s="7">
        <f t="shared" si="1"/>
        <v>22891.346596550702</v>
      </c>
      <c r="G23" s="6">
        <f t="shared" si="1"/>
        <v>35955.30275190869</v>
      </c>
    </row>
    <row r="24" spans="1:7" x14ac:dyDescent="0.2">
      <c r="A24" s="31"/>
      <c r="B24" s="32"/>
      <c r="C24" s="32"/>
      <c r="D24" s="32"/>
      <c r="E24" s="35"/>
      <c r="F24" s="33"/>
      <c r="G24" s="34"/>
    </row>
    <row r="25" spans="1:7" x14ac:dyDescent="0.2">
      <c r="A25" s="31" t="s">
        <v>45</v>
      </c>
      <c r="B25" s="32">
        <v>60377.61</v>
      </c>
      <c r="C25" s="32">
        <v>459.72006666666664</v>
      </c>
      <c r="D25" s="3">
        <f>(B25-C25)/(10*12-$B$60)</f>
        <v>503.51168011204481</v>
      </c>
      <c r="E25" s="3">
        <f>C25+D25</f>
        <v>963.23174677871145</v>
      </c>
      <c r="F25" s="33">
        <f>IF(B29&lt;0,0,(B25-E25)*0.389)</f>
        <v>23112.193140503081</v>
      </c>
      <c r="G25" s="34">
        <f>IF(B29&lt;0,0,B25-E25-F25)</f>
        <v>36302.185112718202</v>
      </c>
    </row>
    <row r="26" spans="1:7" x14ac:dyDescent="0.2">
      <c r="A26" s="31"/>
      <c r="B26" s="32"/>
      <c r="C26" s="32"/>
      <c r="D26" s="3"/>
      <c r="E26" s="3"/>
      <c r="F26" s="33"/>
      <c r="G26" s="34"/>
    </row>
    <row r="27" spans="1:7" x14ac:dyDescent="0.2">
      <c r="A27" s="31" t="s">
        <v>4</v>
      </c>
      <c r="B27" s="32">
        <v>0</v>
      </c>
      <c r="C27" s="32">
        <v>0</v>
      </c>
      <c r="D27" s="32">
        <v>0</v>
      </c>
      <c r="E27" s="35">
        <f>C27+D27</f>
        <v>0</v>
      </c>
      <c r="F27" s="33">
        <f>IF(B29&lt;0,0,(B27-E27)*0.389)</f>
        <v>0</v>
      </c>
      <c r="G27" s="34">
        <f>IF(B29&lt;0,0,B27-E27-F27)</f>
        <v>0</v>
      </c>
    </row>
    <row r="28" spans="1:7" x14ac:dyDescent="0.2">
      <c r="A28" s="31"/>
      <c r="B28" s="32"/>
      <c r="C28" s="32"/>
      <c r="D28" s="32"/>
      <c r="E28" s="35"/>
      <c r="F28" s="33"/>
      <c r="G28" s="34"/>
    </row>
    <row r="29" spans="1:7" x14ac:dyDescent="0.2">
      <c r="A29" s="36" t="s">
        <v>11</v>
      </c>
      <c r="B29" s="7">
        <f t="shared" ref="B29:G29" si="2">SUM(B25:B27)</f>
        <v>60377.61</v>
      </c>
      <c r="C29" s="7">
        <f t="shared" si="2"/>
        <v>459.72006666666664</v>
      </c>
      <c r="D29" s="7">
        <f t="shared" si="2"/>
        <v>503.51168011204481</v>
      </c>
      <c r="E29" s="7">
        <f t="shared" si="2"/>
        <v>963.23174677871145</v>
      </c>
      <c r="F29" s="7">
        <f t="shared" si="2"/>
        <v>23112.193140503081</v>
      </c>
      <c r="G29" s="6">
        <f t="shared" si="2"/>
        <v>36302.185112718202</v>
      </c>
    </row>
    <row r="30" spans="1:7" ht="13.5" thickBot="1" x14ac:dyDescent="0.25">
      <c r="A30" s="31"/>
      <c r="B30" s="32"/>
      <c r="C30" s="32"/>
      <c r="D30" s="3"/>
      <c r="E30" s="3"/>
      <c r="F30" s="33"/>
      <c r="G30" s="34"/>
    </row>
    <row r="31" spans="1:7" ht="14.25" thickTop="1" thickBot="1" x14ac:dyDescent="0.25">
      <c r="A31" s="37" t="s">
        <v>10</v>
      </c>
      <c r="B31" s="5">
        <f t="shared" ref="B31:G31" si="3">B17+B23+B29</f>
        <v>696060.4800000001</v>
      </c>
      <c r="C31" s="5">
        <f t="shared" si="3"/>
        <v>6236.0380833333338</v>
      </c>
      <c r="D31" s="5">
        <f t="shared" si="3"/>
        <v>6337.8944698879568</v>
      </c>
      <c r="E31" s="5">
        <f t="shared" si="3"/>
        <v>12573.93255322129</v>
      </c>
      <c r="F31" s="5">
        <f t="shared" si="3"/>
        <v>265876.26695679699</v>
      </c>
      <c r="G31" s="4">
        <f t="shared" si="3"/>
        <v>417610.28048998181</v>
      </c>
    </row>
    <row r="32" spans="1:7" ht="13.5" thickTop="1" x14ac:dyDescent="0.2">
      <c r="A32" s="31"/>
      <c r="B32" s="32"/>
      <c r="C32" s="32"/>
      <c r="D32" s="3"/>
      <c r="E32" s="3"/>
      <c r="F32" s="33"/>
      <c r="G32" s="34"/>
    </row>
    <row r="33" spans="1:7" x14ac:dyDescent="0.2">
      <c r="A33" s="28" t="s">
        <v>9</v>
      </c>
      <c r="B33" s="32"/>
      <c r="C33" s="32"/>
      <c r="D33" s="3"/>
      <c r="E33" s="3"/>
      <c r="F33" s="33"/>
      <c r="G33" s="34"/>
    </row>
    <row r="34" spans="1:7" x14ac:dyDescent="0.2">
      <c r="A34" s="31" t="s">
        <v>46</v>
      </c>
      <c r="B34" s="32">
        <v>2994412.9099999997</v>
      </c>
      <c r="C34" s="32">
        <v>8061.4403549999988</v>
      </c>
      <c r="D34" s="3">
        <f>(B34-C34)/(25*12-$B$60)</f>
        <v>9987.797557341135</v>
      </c>
      <c r="E34" s="3">
        <f>C34+D34</f>
        <v>18049.237912341134</v>
      </c>
      <c r="F34" s="33">
        <f>IF(B38&lt;0,0,(B34-E34)*0.389)</f>
        <v>0</v>
      </c>
      <c r="G34" s="34">
        <f>IF(B38&lt;0,0,B34-E34-F34)</f>
        <v>0</v>
      </c>
    </row>
    <row r="35" spans="1:7" x14ac:dyDescent="0.2">
      <c r="A35" s="31"/>
      <c r="B35" s="32"/>
      <c r="C35" s="32"/>
      <c r="D35" s="3"/>
      <c r="E35" s="3"/>
      <c r="F35" s="33"/>
      <c r="G35" s="34"/>
    </row>
    <row r="36" spans="1:7" x14ac:dyDescent="0.2">
      <c r="A36" s="31" t="s">
        <v>4</v>
      </c>
      <c r="B36" s="32">
        <v>-6370508</v>
      </c>
      <c r="C36" s="32">
        <v>0</v>
      </c>
      <c r="D36" s="32">
        <v>0</v>
      </c>
      <c r="E36" s="3">
        <f>C36+D36</f>
        <v>0</v>
      </c>
      <c r="F36" s="33">
        <f>IF(B38&lt;0,0,(B36-E36)*0.389)</f>
        <v>0</v>
      </c>
      <c r="G36" s="34">
        <f>IF(B38&lt;0,0,B36-E36-F36)</f>
        <v>0</v>
      </c>
    </row>
    <row r="37" spans="1:7" ht="13.5" thickBot="1" x14ac:dyDescent="0.25">
      <c r="A37" s="38"/>
      <c r="B37" s="39"/>
      <c r="C37" s="39"/>
      <c r="D37" s="39"/>
      <c r="E37" s="39"/>
      <c r="F37" s="39"/>
      <c r="G37" s="40"/>
    </row>
    <row r="38" spans="1:7" ht="14.25" thickTop="1" thickBot="1" x14ac:dyDescent="0.25">
      <c r="A38" s="37" t="s">
        <v>8</v>
      </c>
      <c r="B38" s="2">
        <f t="shared" ref="B38:G38" si="4">SUM(B34:B36)</f>
        <v>-3376095.0900000003</v>
      </c>
      <c r="C38" s="2">
        <f t="shared" si="4"/>
        <v>8061.4403549999988</v>
      </c>
      <c r="D38" s="2">
        <f t="shared" si="4"/>
        <v>9987.797557341135</v>
      </c>
      <c r="E38" s="2">
        <f t="shared" si="4"/>
        <v>18049.237912341134</v>
      </c>
      <c r="F38" s="2">
        <f t="shared" si="4"/>
        <v>0</v>
      </c>
      <c r="G38" s="1">
        <f t="shared" si="4"/>
        <v>0</v>
      </c>
    </row>
    <row r="39" spans="1:7" ht="13.5" thickTop="1" x14ac:dyDescent="0.2">
      <c r="A39" s="25"/>
      <c r="B39" s="41"/>
      <c r="C39" s="41"/>
      <c r="D39" s="41"/>
      <c r="E39" s="41"/>
      <c r="F39" s="41"/>
      <c r="G39" s="42"/>
    </row>
    <row r="40" spans="1:7" x14ac:dyDescent="0.2">
      <c r="A40" s="28" t="s">
        <v>7</v>
      </c>
      <c r="B40" s="32"/>
      <c r="C40" s="32"/>
      <c r="D40" s="3"/>
      <c r="E40" s="3"/>
      <c r="F40" s="33"/>
      <c r="G40" s="34"/>
    </row>
    <row r="41" spans="1:7" x14ac:dyDescent="0.2">
      <c r="A41" s="31" t="s">
        <v>47</v>
      </c>
      <c r="B41" s="32">
        <v>516643.96</v>
      </c>
      <c r="C41" s="32">
        <v>1486.5345351999999</v>
      </c>
      <c r="D41" s="3">
        <f>(B41-C41)/(25*12-$B$60)</f>
        <v>1722.9345333270903</v>
      </c>
      <c r="E41" s="3">
        <f>C41+D41</f>
        <v>3209.4690685270903</v>
      </c>
      <c r="F41" s="33">
        <f>IF(B45&lt;0,0,(B41-E41)*0.389)</f>
        <v>0</v>
      </c>
      <c r="G41" s="34">
        <f>IF(B45&lt;0,0,B41-E41-F41)</f>
        <v>0</v>
      </c>
    </row>
    <row r="42" spans="1:7" x14ac:dyDescent="0.2">
      <c r="A42" s="31"/>
      <c r="B42" s="32"/>
      <c r="C42" s="32"/>
      <c r="D42" s="3"/>
      <c r="E42" s="3"/>
      <c r="F42" s="33"/>
      <c r="G42" s="34"/>
    </row>
    <row r="43" spans="1:7" x14ac:dyDescent="0.2">
      <c r="A43" s="31" t="s">
        <v>4</v>
      </c>
      <c r="B43" s="32">
        <v>-968245</v>
      </c>
      <c r="C43" s="32">
        <v>0</v>
      </c>
      <c r="D43" s="32">
        <v>0</v>
      </c>
      <c r="E43" s="3">
        <f>C43+D43</f>
        <v>0</v>
      </c>
      <c r="F43" s="33">
        <f>IF(B45&lt;0,0,(B43-E43)*0.389)</f>
        <v>0</v>
      </c>
      <c r="G43" s="34">
        <f>IF(B45&lt;0,0,B43-E43-F43)</f>
        <v>0</v>
      </c>
    </row>
    <row r="44" spans="1:7" ht="13.5" thickBot="1" x14ac:dyDescent="0.25">
      <c r="A44" s="38"/>
      <c r="B44" s="39"/>
      <c r="C44" s="39"/>
      <c r="D44" s="39"/>
      <c r="E44" s="39"/>
      <c r="F44" s="39"/>
      <c r="G44" s="40"/>
    </row>
    <row r="45" spans="1:7" ht="14.25" thickTop="1" thickBot="1" x14ac:dyDescent="0.25">
      <c r="A45" s="37" t="s">
        <v>6</v>
      </c>
      <c r="B45" s="2">
        <f t="shared" ref="B45:G45" si="5">SUM(B41:B43)</f>
        <v>-451601.04</v>
      </c>
      <c r="C45" s="2">
        <f t="shared" si="5"/>
        <v>1486.5345351999999</v>
      </c>
      <c r="D45" s="2">
        <f t="shared" si="5"/>
        <v>1722.9345333270903</v>
      </c>
      <c r="E45" s="2">
        <f t="shared" si="5"/>
        <v>3209.4690685270903</v>
      </c>
      <c r="F45" s="2">
        <f t="shared" si="5"/>
        <v>0</v>
      </c>
      <c r="G45" s="1">
        <f t="shared" si="5"/>
        <v>0</v>
      </c>
    </row>
    <row r="46" spans="1:7" ht="13.5" thickTop="1" x14ac:dyDescent="0.2">
      <c r="A46" s="25"/>
      <c r="B46" s="41"/>
      <c r="C46" s="41"/>
      <c r="D46" s="41"/>
      <c r="E46" s="41"/>
      <c r="F46" s="41"/>
      <c r="G46" s="42"/>
    </row>
    <row r="47" spans="1:7" x14ac:dyDescent="0.2">
      <c r="A47" s="28" t="s">
        <v>5</v>
      </c>
      <c r="B47" s="32"/>
      <c r="C47" s="32"/>
      <c r="D47" s="3"/>
      <c r="E47" s="3"/>
      <c r="F47" s="33"/>
      <c r="G47" s="34"/>
    </row>
    <row r="48" spans="1:7" x14ac:dyDescent="0.2">
      <c r="A48" s="31" t="s">
        <v>48</v>
      </c>
      <c r="B48" s="32">
        <v>679354.08</v>
      </c>
      <c r="C48" s="32">
        <v>2046.216826666667</v>
      </c>
      <c r="D48" s="3">
        <f>(B48-C48)/(25*12-$B$60)</f>
        <v>2265.2436895429209</v>
      </c>
      <c r="E48" s="3">
        <f>C48+D48</f>
        <v>4311.4605162095877</v>
      </c>
      <c r="F48" s="33">
        <f>IF(B52&lt;0,0,(B48-E48)*0.389)</f>
        <v>0</v>
      </c>
      <c r="G48" s="34">
        <f>IF(B52&lt;0,0,B48-E48-F48)</f>
        <v>0</v>
      </c>
    </row>
    <row r="49" spans="1:7" x14ac:dyDescent="0.2">
      <c r="A49" s="31"/>
      <c r="B49" s="32"/>
      <c r="C49" s="32"/>
      <c r="D49" s="3"/>
      <c r="E49" s="3"/>
      <c r="F49" s="33"/>
      <c r="G49" s="34"/>
    </row>
    <row r="50" spans="1:7" x14ac:dyDescent="0.2">
      <c r="A50" s="31" t="s">
        <v>4</v>
      </c>
      <c r="B50" s="32">
        <v>-816585</v>
      </c>
      <c r="C50" s="32">
        <v>0</v>
      </c>
      <c r="D50" s="32">
        <v>0</v>
      </c>
      <c r="E50" s="3">
        <f>C50+D50</f>
        <v>0</v>
      </c>
      <c r="F50" s="33">
        <f>IF(B52&lt;0,0,(B50-E50)*0.389)</f>
        <v>0</v>
      </c>
      <c r="G50" s="34">
        <f>IF(B52&lt;0,0,B50-E50-F50)</f>
        <v>0</v>
      </c>
    </row>
    <row r="51" spans="1:7" ht="13.5" thickBot="1" x14ac:dyDescent="0.25">
      <c r="A51" s="38"/>
      <c r="B51" s="39"/>
      <c r="C51" s="39"/>
      <c r="D51" s="39"/>
      <c r="E51" s="39"/>
      <c r="F51" s="39"/>
      <c r="G51" s="40"/>
    </row>
    <row r="52" spans="1:7" ht="14.25" thickTop="1" thickBot="1" x14ac:dyDescent="0.25">
      <c r="A52" s="37" t="s">
        <v>3</v>
      </c>
      <c r="B52" s="2">
        <f t="shared" ref="B52:G52" si="6">SUM(B48:B50)</f>
        <v>-137230.92000000004</v>
      </c>
      <c r="C52" s="2">
        <f t="shared" si="6"/>
        <v>2046.216826666667</v>
      </c>
      <c r="D52" s="2">
        <f t="shared" si="6"/>
        <v>2265.2436895429209</v>
      </c>
      <c r="E52" s="2">
        <f t="shared" si="6"/>
        <v>4311.4605162095877</v>
      </c>
      <c r="F52" s="2">
        <f t="shared" si="6"/>
        <v>0</v>
      </c>
      <c r="G52" s="1">
        <f t="shared" si="6"/>
        <v>0</v>
      </c>
    </row>
    <row r="53" spans="1:7" ht="14.25" thickTop="1" thickBot="1" x14ac:dyDescent="0.25">
      <c r="A53" s="43"/>
      <c r="B53" s="44"/>
      <c r="C53" s="44"/>
      <c r="D53" s="44"/>
      <c r="E53" s="44"/>
      <c r="F53" s="44"/>
      <c r="G53" s="45"/>
    </row>
    <row r="54" spans="1:7" ht="14.25" thickTop="1" thickBot="1" x14ac:dyDescent="0.25">
      <c r="A54" s="46" t="s">
        <v>2</v>
      </c>
      <c r="B54" s="47">
        <f t="shared" ref="B54:G54" si="7">B31+B38+B45+B52</f>
        <v>-3268866.5700000003</v>
      </c>
      <c r="C54" s="47">
        <f t="shared" si="7"/>
        <v>17830.229800199999</v>
      </c>
      <c r="D54" s="47">
        <f t="shared" si="7"/>
        <v>20313.870250099102</v>
      </c>
      <c r="E54" s="47">
        <f t="shared" si="7"/>
        <v>38144.100050299101</v>
      </c>
      <c r="F54" s="47">
        <f t="shared" si="7"/>
        <v>265876.26695679699</v>
      </c>
      <c r="G54" s="48">
        <f t="shared" si="7"/>
        <v>417610.28048998181</v>
      </c>
    </row>
    <row r="55" spans="1:7" ht="13.5" thickTop="1" x14ac:dyDescent="0.2"/>
    <row r="57" spans="1:7" x14ac:dyDescent="0.2">
      <c r="A57" s="11" t="s">
        <v>1</v>
      </c>
    </row>
    <row r="60" spans="1:7" x14ac:dyDescent="0.2">
      <c r="A60" s="13" t="s">
        <v>0</v>
      </c>
      <c r="B60" s="49">
        <v>1</v>
      </c>
    </row>
  </sheetData>
  <pageMargins left="0.7" right="0.7" top="0.75" bottom="0.75" header="0.3" footer="0.3"/>
  <pageSetup scale="65" orientation="landscape" r:id="rId1"/>
  <headerFooter>
    <oddFooter>&amp;R&amp;"Times New Roman,Bold"&amp;12Attachment to the Response to Question No. 2(a)
Garrett/Rahn
Page 2 of 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Normal="100" workbookViewId="0"/>
  </sheetViews>
  <sheetFormatPr defaultColWidth="9.140625" defaultRowHeight="12.75" x14ac:dyDescent="0.2"/>
  <cols>
    <col min="1" max="1" width="30.5703125" style="11" bestFit="1" customWidth="1"/>
    <col min="2" max="2" width="20.7109375" style="11" customWidth="1"/>
    <col min="3" max="4" width="21.7109375" style="11" customWidth="1"/>
    <col min="5" max="5" width="22.7109375" style="11" customWidth="1"/>
    <col min="6" max="6" width="20.7109375" style="11" customWidth="1"/>
    <col min="7" max="7" width="19.7109375" style="11" customWidth="1"/>
    <col min="8" max="8" width="12.7109375" style="11" customWidth="1"/>
    <col min="9" max="16384" width="9.140625" style="11"/>
  </cols>
  <sheetData>
    <row r="1" spans="1:7" x14ac:dyDescent="0.2">
      <c r="G1" s="10" t="s">
        <v>34</v>
      </c>
    </row>
    <row r="2" spans="1:7" ht="15.75" x14ac:dyDescent="0.25">
      <c r="A2" s="9" t="s">
        <v>33</v>
      </c>
      <c r="B2" s="12"/>
      <c r="C2" s="12"/>
      <c r="D2" s="12"/>
      <c r="E2" s="12"/>
      <c r="F2" s="12"/>
      <c r="G2" s="12"/>
    </row>
    <row r="3" spans="1:7" ht="15.75" x14ac:dyDescent="0.25">
      <c r="A3" s="9" t="s">
        <v>32</v>
      </c>
      <c r="B3" s="12"/>
      <c r="C3" s="12"/>
      <c r="D3" s="12"/>
      <c r="E3" s="12"/>
      <c r="F3" s="12"/>
      <c r="G3" s="12"/>
    </row>
    <row r="4" spans="1:7" x14ac:dyDescent="0.2">
      <c r="A4" s="8" t="s">
        <v>42</v>
      </c>
      <c r="B4" s="12"/>
      <c r="C4" s="12"/>
      <c r="D4" s="12"/>
      <c r="E4" s="12"/>
      <c r="F4" s="12"/>
      <c r="G4" s="12"/>
    </row>
    <row r="5" spans="1:7" x14ac:dyDescent="0.2">
      <c r="A5" s="13"/>
    </row>
    <row r="6" spans="1:7" x14ac:dyDescent="0.2">
      <c r="A6" s="14" t="s">
        <v>39</v>
      </c>
      <c r="B6" s="12"/>
      <c r="C6" s="12"/>
      <c r="D6" s="12"/>
      <c r="E6" s="12"/>
      <c r="F6" s="12"/>
      <c r="G6" s="12"/>
    </row>
    <row r="7" spans="1:7" ht="13.5" thickBot="1" x14ac:dyDescent="0.25">
      <c r="A7" s="13"/>
    </row>
    <row r="8" spans="1:7" ht="13.5" thickTop="1" x14ac:dyDescent="0.2">
      <c r="A8" s="15" t="s">
        <v>30</v>
      </c>
      <c r="B8" s="16" t="s">
        <v>29</v>
      </c>
      <c r="C8" s="16" t="s">
        <v>28</v>
      </c>
      <c r="D8" s="16" t="s">
        <v>27</v>
      </c>
      <c r="E8" s="16" t="s">
        <v>26</v>
      </c>
      <c r="F8" s="16" t="s">
        <v>25</v>
      </c>
      <c r="G8" s="17" t="s">
        <v>24</v>
      </c>
    </row>
    <row r="9" spans="1:7" ht="42" thickBot="1" x14ac:dyDescent="0.25">
      <c r="A9" s="18" t="s">
        <v>23</v>
      </c>
      <c r="B9" s="19" t="s">
        <v>22</v>
      </c>
      <c r="C9" s="19" t="s">
        <v>21</v>
      </c>
      <c r="D9" s="19" t="s">
        <v>20</v>
      </c>
      <c r="E9" s="19" t="s">
        <v>19</v>
      </c>
      <c r="F9" s="19" t="s">
        <v>49</v>
      </c>
      <c r="G9" s="20" t="s">
        <v>50</v>
      </c>
    </row>
    <row r="10" spans="1:7" ht="27" thickTop="1" thickBot="1" x14ac:dyDescent="0.25">
      <c r="A10" s="21"/>
      <c r="B10" s="22"/>
      <c r="C10" s="22"/>
      <c r="D10" s="23" t="s">
        <v>18</v>
      </c>
      <c r="E10" s="23" t="s">
        <v>17</v>
      </c>
      <c r="F10" s="22" t="s">
        <v>16</v>
      </c>
      <c r="G10" s="24" t="s">
        <v>15</v>
      </c>
    </row>
    <row r="11" spans="1:7" ht="13.5" thickTop="1" x14ac:dyDescent="0.2">
      <c r="A11" s="25"/>
      <c r="B11" s="26"/>
      <c r="C11" s="26"/>
      <c r="D11" s="26"/>
      <c r="E11" s="26"/>
      <c r="F11" s="26"/>
      <c r="G11" s="27"/>
    </row>
    <row r="12" spans="1:7" x14ac:dyDescent="0.2">
      <c r="A12" s="28" t="s">
        <v>14</v>
      </c>
      <c r="B12" s="29"/>
      <c r="C12" s="29"/>
      <c r="D12" s="29"/>
      <c r="E12" s="29"/>
      <c r="F12" s="29"/>
      <c r="G12" s="30"/>
    </row>
    <row r="13" spans="1:7" x14ac:dyDescent="0.2">
      <c r="A13" s="31" t="s">
        <v>43</v>
      </c>
      <c r="B13" s="32">
        <v>839220.39000000234</v>
      </c>
      <c r="C13" s="32">
        <v>10644.550154901961</v>
      </c>
      <c r="D13" s="3">
        <f>(B13-C13)/(10*12-$B$60)</f>
        <v>7021.8291512296646</v>
      </c>
      <c r="E13" s="3">
        <f>C13+D13</f>
        <v>17666.379306131625</v>
      </c>
      <c r="F13" s="33">
        <f>IF(B17&lt;0,0,(B13-E13)*0.389)</f>
        <v>319584.51015991572</v>
      </c>
      <c r="G13" s="34">
        <f>IF(B17&lt;0,0,B13-E13-F13)</f>
        <v>501969.500533955</v>
      </c>
    </row>
    <row r="14" spans="1:7" x14ac:dyDescent="0.2">
      <c r="A14" s="31"/>
      <c r="B14" s="32"/>
      <c r="C14" s="32"/>
      <c r="D14" s="3"/>
      <c r="E14" s="3"/>
      <c r="F14" s="33"/>
      <c r="G14" s="34"/>
    </row>
    <row r="15" spans="1:7" x14ac:dyDescent="0.2">
      <c r="A15" s="31" t="s">
        <v>4</v>
      </c>
      <c r="B15" s="32">
        <v>-64385</v>
      </c>
      <c r="C15" s="32">
        <v>0</v>
      </c>
      <c r="D15" s="32">
        <v>0</v>
      </c>
      <c r="E15" s="35">
        <f>C15+D15</f>
        <v>0</v>
      </c>
      <c r="F15" s="33">
        <f>IF(B17&lt;0,0,(B15-E15)*0.389)</f>
        <v>-25045.764999999999</v>
      </c>
      <c r="G15" s="34">
        <f>IF(B17&lt;0,0,B15-E15-F15)</f>
        <v>-39339.235000000001</v>
      </c>
    </row>
    <row r="16" spans="1:7" x14ac:dyDescent="0.2">
      <c r="A16" s="31"/>
      <c r="B16" s="32"/>
      <c r="C16" s="32"/>
      <c r="D16" s="32"/>
      <c r="E16" s="35"/>
      <c r="F16" s="33"/>
      <c r="G16" s="34"/>
    </row>
    <row r="17" spans="1:7" x14ac:dyDescent="0.2">
      <c r="A17" s="36" t="s">
        <v>13</v>
      </c>
      <c r="B17" s="7">
        <f t="shared" ref="B17:G17" si="0">SUM(B13:B15)</f>
        <v>774835.39000000234</v>
      </c>
      <c r="C17" s="7">
        <f t="shared" si="0"/>
        <v>10644.550154901961</v>
      </c>
      <c r="D17" s="7">
        <f t="shared" si="0"/>
        <v>7021.8291512296646</v>
      </c>
      <c r="E17" s="7">
        <f t="shared" si="0"/>
        <v>17666.379306131625</v>
      </c>
      <c r="F17" s="7">
        <f t="shared" si="0"/>
        <v>294538.74515991571</v>
      </c>
      <c r="G17" s="6">
        <f t="shared" si="0"/>
        <v>462630.26553395501</v>
      </c>
    </row>
    <row r="18" spans="1:7" x14ac:dyDescent="0.2">
      <c r="A18" s="31"/>
      <c r="B18" s="32"/>
      <c r="C18" s="32"/>
      <c r="D18" s="32"/>
      <c r="E18" s="35"/>
      <c r="F18" s="33"/>
      <c r="G18" s="34"/>
    </row>
    <row r="19" spans="1:7" x14ac:dyDescent="0.2">
      <c r="A19" s="31" t="s">
        <v>44</v>
      </c>
      <c r="B19" s="32">
        <v>60667.820000000109</v>
      </c>
      <c r="C19" s="32">
        <v>966.15065154061631</v>
      </c>
      <c r="D19" s="3">
        <f>(B19-C19)/(10*12-$B$60)</f>
        <v>505.94635041067369</v>
      </c>
      <c r="E19" s="3">
        <f>C19+D19</f>
        <v>1472.0970019512899</v>
      </c>
      <c r="F19" s="33">
        <f>IF(B23&lt;0,0,(B19-E19)*0.389)</f>
        <v>23027.136246240992</v>
      </c>
      <c r="G19" s="34">
        <f>IF(B23&lt;0,0,B19-E19-F19)</f>
        <v>36168.58675180783</v>
      </c>
    </row>
    <row r="20" spans="1:7" x14ac:dyDescent="0.2">
      <c r="A20" s="31"/>
      <c r="B20" s="32"/>
      <c r="C20" s="32"/>
      <c r="D20" s="3"/>
      <c r="E20" s="3"/>
      <c r="F20" s="33"/>
      <c r="G20" s="34"/>
    </row>
    <row r="21" spans="1:7" x14ac:dyDescent="0.2">
      <c r="A21" s="31" t="s">
        <v>4</v>
      </c>
      <c r="B21" s="32">
        <v>0</v>
      </c>
      <c r="C21" s="32">
        <v>0</v>
      </c>
      <c r="D21" s="32">
        <v>0</v>
      </c>
      <c r="E21" s="35">
        <f>C21+D21</f>
        <v>0</v>
      </c>
      <c r="F21" s="33">
        <f>IF(B23&lt;0,0,(B21-E21)*0.389)</f>
        <v>0</v>
      </c>
      <c r="G21" s="34">
        <f>IF(B23&lt;0,0,B21-E21-F21)</f>
        <v>0</v>
      </c>
    </row>
    <row r="22" spans="1:7" x14ac:dyDescent="0.2">
      <c r="A22" s="31"/>
      <c r="B22" s="32"/>
      <c r="C22" s="32"/>
      <c r="D22" s="32"/>
      <c r="E22" s="35"/>
      <c r="F22" s="33"/>
      <c r="G22" s="34"/>
    </row>
    <row r="23" spans="1:7" x14ac:dyDescent="0.2">
      <c r="A23" s="36" t="s">
        <v>12</v>
      </c>
      <c r="B23" s="7">
        <f t="shared" ref="B23:G23" si="1">SUM(B19:B21)</f>
        <v>60667.820000000109</v>
      </c>
      <c r="C23" s="7">
        <f t="shared" si="1"/>
        <v>966.15065154061631</v>
      </c>
      <c r="D23" s="7">
        <f t="shared" si="1"/>
        <v>505.94635041067369</v>
      </c>
      <c r="E23" s="7">
        <f t="shared" si="1"/>
        <v>1472.0970019512899</v>
      </c>
      <c r="F23" s="7">
        <f t="shared" si="1"/>
        <v>23027.136246240992</v>
      </c>
      <c r="G23" s="6">
        <f t="shared" si="1"/>
        <v>36168.58675180783</v>
      </c>
    </row>
    <row r="24" spans="1:7" x14ac:dyDescent="0.2">
      <c r="A24" s="31"/>
      <c r="B24" s="32"/>
      <c r="C24" s="32"/>
      <c r="D24" s="32"/>
      <c r="E24" s="35"/>
      <c r="F24" s="33"/>
      <c r="G24" s="34"/>
    </row>
    <row r="25" spans="1:7" x14ac:dyDescent="0.2">
      <c r="A25" s="31" t="s">
        <v>45</v>
      </c>
      <c r="B25" s="32">
        <v>62741.720000000198</v>
      </c>
      <c r="C25" s="32">
        <v>963.23174677871145</v>
      </c>
      <c r="D25" s="3">
        <f>(B25-C25)/(10*12-$B$60)</f>
        <v>523.54651062052108</v>
      </c>
      <c r="E25" s="3">
        <f>C25+D25</f>
        <v>1486.7782573992326</v>
      </c>
      <c r="F25" s="33">
        <f>IF(B29&lt;0,0,(B25-E25)*0.389)</f>
        <v>23828.172337871776</v>
      </c>
      <c r="G25" s="34">
        <f>IF(B29&lt;0,0,B25-E25-F25)</f>
        <v>37426.769404729188</v>
      </c>
    </row>
    <row r="26" spans="1:7" x14ac:dyDescent="0.2">
      <c r="A26" s="31"/>
      <c r="B26" s="32"/>
      <c r="C26" s="32"/>
      <c r="D26" s="3"/>
      <c r="E26" s="3"/>
      <c r="F26" s="33"/>
      <c r="G26" s="34"/>
    </row>
    <row r="27" spans="1:7" x14ac:dyDescent="0.2">
      <c r="A27" s="31" t="s">
        <v>4</v>
      </c>
      <c r="B27" s="32">
        <v>0</v>
      </c>
      <c r="C27" s="32">
        <v>0</v>
      </c>
      <c r="D27" s="32">
        <v>0</v>
      </c>
      <c r="E27" s="35">
        <f>C27+D27</f>
        <v>0</v>
      </c>
      <c r="F27" s="33">
        <f>IF(B29&lt;0,0,(B27-E27)*0.389)</f>
        <v>0</v>
      </c>
      <c r="G27" s="34">
        <f>IF(B29&lt;0,0,B27-E27-F27)</f>
        <v>0</v>
      </c>
    </row>
    <row r="28" spans="1:7" x14ac:dyDescent="0.2">
      <c r="A28" s="31"/>
      <c r="B28" s="32"/>
      <c r="C28" s="32"/>
      <c r="D28" s="32"/>
      <c r="E28" s="35"/>
      <c r="F28" s="33"/>
      <c r="G28" s="34"/>
    </row>
    <row r="29" spans="1:7" x14ac:dyDescent="0.2">
      <c r="A29" s="36" t="s">
        <v>11</v>
      </c>
      <c r="B29" s="7">
        <f t="shared" ref="B29:G29" si="2">SUM(B25:B27)</f>
        <v>62741.720000000198</v>
      </c>
      <c r="C29" s="7">
        <f t="shared" si="2"/>
        <v>963.23174677871145</v>
      </c>
      <c r="D29" s="7">
        <f t="shared" si="2"/>
        <v>523.54651062052108</v>
      </c>
      <c r="E29" s="7">
        <f t="shared" si="2"/>
        <v>1486.7782573992326</v>
      </c>
      <c r="F29" s="7">
        <f t="shared" si="2"/>
        <v>23828.172337871776</v>
      </c>
      <c r="G29" s="6">
        <f t="shared" si="2"/>
        <v>37426.769404729188</v>
      </c>
    </row>
    <row r="30" spans="1:7" ht="13.5" thickBot="1" x14ac:dyDescent="0.25">
      <c r="A30" s="31"/>
      <c r="B30" s="32"/>
      <c r="C30" s="32"/>
      <c r="D30" s="3"/>
      <c r="E30" s="3"/>
      <c r="F30" s="33"/>
      <c r="G30" s="34"/>
    </row>
    <row r="31" spans="1:7" ht="14.25" thickTop="1" thickBot="1" x14ac:dyDescent="0.25">
      <c r="A31" s="37" t="s">
        <v>10</v>
      </c>
      <c r="B31" s="5">
        <f t="shared" ref="B31:G31" si="3">B17+B23+B29</f>
        <v>898244.93000000261</v>
      </c>
      <c r="C31" s="5">
        <f t="shared" si="3"/>
        <v>12573.932553221288</v>
      </c>
      <c r="D31" s="5">
        <f t="shared" si="3"/>
        <v>8051.3220122608591</v>
      </c>
      <c r="E31" s="5">
        <f t="shared" si="3"/>
        <v>20625.254565482148</v>
      </c>
      <c r="F31" s="5">
        <f t="shared" si="3"/>
        <v>341394.0537440285</v>
      </c>
      <c r="G31" s="4">
        <f t="shared" si="3"/>
        <v>536225.62169049203</v>
      </c>
    </row>
    <row r="32" spans="1:7" ht="13.5" thickTop="1" x14ac:dyDescent="0.2">
      <c r="A32" s="31"/>
      <c r="B32" s="32"/>
      <c r="C32" s="32"/>
      <c r="D32" s="3"/>
      <c r="E32" s="3"/>
      <c r="F32" s="33"/>
      <c r="G32" s="34"/>
    </row>
    <row r="33" spans="1:7" x14ac:dyDescent="0.2">
      <c r="A33" s="28" t="s">
        <v>9</v>
      </c>
      <c r="B33" s="32"/>
      <c r="C33" s="32"/>
      <c r="D33" s="3"/>
      <c r="E33" s="3"/>
      <c r="F33" s="33"/>
      <c r="G33" s="34"/>
    </row>
    <row r="34" spans="1:7" x14ac:dyDescent="0.2">
      <c r="A34" s="31" t="s">
        <v>46</v>
      </c>
      <c r="B34" s="32">
        <v>3563584.7600000212</v>
      </c>
      <c r="C34" s="32">
        <v>18049.237912341134</v>
      </c>
      <c r="D34" s="3">
        <f>(B34-C34)/(25*12-$B$60)</f>
        <v>11897.77020834792</v>
      </c>
      <c r="E34" s="3">
        <f>C34+D34</f>
        <v>29947.008120689054</v>
      </c>
      <c r="F34" s="33">
        <f>IF(B38&lt;0,0,(B34-E34)*0.389)</f>
        <v>0</v>
      </c>
      <c r="G34" s="34">
        <f>IF(B38&lt;0,0,B34-E34-F34)</f>
        <v>0</v>
      </c>
    </row>
    <row r="35" spans="1:7" x14ac:dyDescent="0.2">
      <c r="A35" s="31"/>
      <c r="B35" s="32"/>
      <c r="C35" s="32"/>
      <c r="D35" s="3"/>
      <c r="E35" s="3"/>
      <c r="F35" s="33"/>
      <c r="G35" s="34"/>
    </row>
    <row r="36" spans="1:7" x14ac:dyDescent="0.2">
      <c r="A36" s="31" t="s">
        <v>4</v>
      </c>
      <c r="B36" s="32">
        <v>-6370508</v>
      </c>
      <c r="C36" s="32">
        <v>0</v>
      </c>
      <c r="D36" s="32">
        <v>0</v>
      </c>
      <c r="E36" s="3">
        <f>C36+D36</f>
        <v>0</v>
      </c>
      <c r="F36" s="33">
        <f>IF(B38&lt;0,0,(B36-E36)*0.389)</f>
        <v>0</v>
      </c>
      <c r="G36" s="34">
        <f>IF(B38&lt;0,0,B36-E36-F36)</f>
        <v>0</v>
      </c>
    </row>
    <row r="37" spans="1:7" ht="13.5" thickBot="1" x14ac:dyDescent="0.25">
      <c r="A37" s="38"/>
      <c r="B37" s="39"/>
      <c r="C37" s="39"/>
      <c r="D37" s="39"/>
      <c r="E37" s="39"/>
      <c r="F37" s="39"/>
      <c r="G37" s="40"/>
    </row>
    <row r="38" spans="1:7" ht="14.25" thickTop="1" thickBot="1" x14ac:dyDescent="0.25">
      <c r="A38" s="37" t="s">
        <v>8</v>
      </c>
      <c r="B38" s="2">
        <f t="shared" ref="B38:G38" si="4">SUM(B34:B36)</f>
        <v>-2806923.2399999788</v>
      </c>
      <c r="C38" s="2">
        <f t="shared" si="4"/>
        <v>18049.237912341134</v>
      </c>
      <c r="D38" s="2">
        <f t="shared" si="4"/>
        <v>11897.77020834792</v>
      </c>
      <c r="E38" s="2">
        <f t="shared" si="4"/>
        <v>29947.008120689054</v>
      </c>
      <c r="F38" s="2">
        <f t="shared" si="4"/>
        <v>0</v>
      </c>
      <c r="G38" s="1">
        <f t="shared" si="4"/>
        <v>0</v>
      </c>
    </row>
    <row r="39" spans="1:7" ht="13.5" thickTop="1" x14ac:dyDescent="0.2">
      <c r="A39" s="25"/>
      <c r="B39" s="41"/>
      <c r="C39" s="41"/>
      <c r="D39" s="41"/>
      <c r="E39" s="41"/>
      <c r="F39" s="41"/>
      <c r="G39" s="42"/>
    </row>
    <row r="40" spans="1:7" x14ac:dyDescent="0.2">
      <c r="A40" s="28" t="s">
        <v>7</v>
      </c>
      <c r="B40" s="32"/>
      <c r="C40" s="32"/>
      <c r="D40" s="3"/>
      <c r="E40" s="3"/>
      <c r="F40" s="33"/>
      <c r="G40" s="34"/>
    </row>
    <row r="41" spans="1:7" x14ac:dyDescent="0.2">
      <c r="A41" s="31" t="s">
        <v>47</v>
      </c>
      <c r="B41" s="32">
        <v>574350.19000000262</v>
      </c>
      <c r="C41" s="32">
        <v>3209.4690685270903</v>
      </c>
      <c r="D41" s="3">
        <f>(B41-C41)/(25*12-$B$60)</f>
        <v>1916.579600441193</v>
      </c>
      <c r="E41" s="3">
        <f>C41+D41</f>
        <v>5126.048668968283</v>
      </c>
      <c r="F41" s="33">
        <f>IF(B45&lt;0,0,(B41-E41)*0.389)</f>
        <v>0</v>
      </c>
      <c r="G41" s="34">
        <f>IF(B45&lt;0,0,B41-E41-F41)</f>
        <v>0</v>
      </c>
    </row>
    <row r="42" spans="1:7" x14ac:dyDescent="0.2">
      <c r="A42" s="31"/>
      <c r="B42" s="32"/>
      <c r="C42" s="32"/>
      <c r="D42" s="3"/>
      <c r="E42" s="3"/>
      <c r="F42" s="33"/>
      <c r="G42" s="34"/>
    </row>
    <row r="43" spans="1:7" x14ac:dyDescent="0.2">
      <c r="A43" s="31" t="s">
        <v>4</v>
      </c>
      <c r="B43" s="32">
        <v>-968245</v>
      </c>
      <c r="C43" s="32">
        <v>0</v>
      </c>
      <c r="D43" s="32">
        <v>0</v>
      </c>
      <c r="E43" s="3">
        <f>C43+D43</f>
        <v>0</v>
      </c>
      <c r="F43" s="33">
        <f>IF(B45&lt;0,0,(B43-E43)*0.389)</f>
        <v>0</v>
      </c>
      <c r="G43" s="34">
        <f>IF(B45&lt;0,0,B43-E43-F43)</f>
        <v>0</v>
      </c>
    </row>
    <row r="44" spans="1:7" ht="13.5" thickBot="1" x14ac:dyDescent="0.25">
      <c r="A44" s="38"/>
      <c r="B44" s="39"/>
      <c r="C44" s="39"/>
      <c r="D44" s="39"/>
      <c r="E44" s="39"/>
      <c r="F44" s="39"/>
      <c r="G44" s="40"/>
    </row>
    <row r="45" spans="1:7" ht="14.25" thickTop="1" thickBot="1" x14ac:dyDescent="0.25">
      <c r="A45" s="37" t="s">
        <v>6</v>
      </c>
      <c r="B45" s="2">
        <f t="shared" ref="B45:G45" si="5">SUM(B41:B43)</f>
        <v>-393894.80999999738</v>
      </c>
      <c r="C45" s="2">
        <f t="shared" si="5"/>
        <v>3209.4690685270903</v>
      </c>
      <c r="D45" s="2">
        <f t="shared" si="5"/>
        <v>1916.579600441193</v>
      </c>
      <c r="E45" s="2">
        <f t="shared" si="5"/>
        <v>5126.048668968283</v>
      </c>
      <c r="F45" s="2">
        <f t="shared" si="5"/>
        <v>0</v>
      </c>
      <c r="G45" s="1">
        <f t="shared" si="5"/>
        <v>0</v>
      </c>
    </row>
    <row r="46" spans="1:7" ht="13.5" thickTop="1" x14ac:dyDescent="0.2">
      <c r="A46" s="25"/>
      <c r="B46" s="41"/>
      <c r="C46" s="41"/>
      <c r="D46" s="41"/>
      <c r="E46" s="41"/>
      <c r="F46" s="41"/>
      <c r="G46" s="42"/>
    </row>
    <row r="47" spans="1:7" x14ac:dyDescent="0.2">
      <c r="A47" s="28" t="s">
        <v>5</v>
      </c>
      <c r="B47" s="32"/>
      <c r="C47" s="32"/>
      <c r="D47" s="3"/>
      <c r="E47" s="3"/>
      <c r="F47" s="33"/>
      <c r="G47" s="34"/>
    </row>
    <row r="48" spans="1:7" x14ac:dyDescent="0.2">
      <c r="A48" s="31" t="s">
        <v>48</v>
      </c>
      <c r="B48" s="32">
        <v>772473.07999999425</v>
      </c>
      <c r="C48" s="32">
        <v>4311.4605162095877</v>
      </c>
      <c r="D48" s="3">
        <f>(B48-C48)/(25*12-$B$60)</f>
        <v>2577.7235553147134</v>
      </c>
      <c r="E48" s="3">
        <f>C48+D48</f>
        <v>6889.1840715243015</v>
      </c>
      <c r="F48" s="33">
        <f>IF(B52&lt;0,0,(B48-E48)*0.389)</f>
        <v>0</v>
      </c>
      <c r="G48" s="34">
        <f>IF(B52&lt;0,0,B48-E48-F48)</f>
        <v>0</v>
      </c>
    </row>
    <row r="49" spans="1:7" x14ac:dyDescent="0.2">
      <c r="A49" s="31"/>
      <c r="B49" s="32"/>
      <c r="C49" s="32"/>
      <c r="D49" s="3"/>
      <c r="E49" s="3"/>
      <c r="F49" s="33"/>
      <c r="G49" s="34"/>
    </row>
    <row r="50" spans="1:7" x14ac:dyDescent="0.2">
      <c r="A50" s="31" t="s">
        <v>4</v>
      </c>
      <c r="B50" s="32">
        <v>-816585</v>
      </c>
      <c r="C50" s="32">
        <v>0</v>
      </c>
      <c r="D50" s="32">
        <v>0</v>
      </c>
      <c r="E50" s="3">
        <f>C50+D50</f>
        <v>0</v>
      </c>
      <c r="F50" s="33">
        <f>IF(B52&lt;0,0,(B50-E50)*0.389)</f>
        <v>0</v>
      </c>
      <c r="G50" s="34">
        <f>IF(B52&lt;0,0,B50-E50-F50)</f>
        <v>0</v>
      </c>
    </row>
    <row r="51" spans="1:7" ht="13.5" thickBot="1" x14ac:dyDescent="0.25">
      <c r="A51" s="38"/>
      <c r="B51" s="39"/>
      <c r="C51" s="39"/>
      <c r="D51" s="39"/>
      <c r="E51" s="39"/>
      <c r="F51" s="39"/>
      <c r="G51" s="40"/>
    </row>
    <row r="52" spans="1:7" ht="14.25" thickTop="1" thickBot="1" x14ac:dyDescent="0.25">
      <c r="A52" s="37" t="s">
        <v>3</v>
      </c>
      <c r="B52" s="2">
        <f t="shared" ref="B52:G52" si="6">SUM(B48:B50)</f>
        <v>-44111.920000005746</v>
      </c>
      <c r="C52" s="2">
        <f t="shared" si="6"/>
        <v>4311.4605162095877</v>
      </c>
      <c r="D52" s="2">
        <f t="shared" si="6"/>
        <v>2577.7235553147134</v>
      </c>
      <c r="E52" s="2">
        <f t="shared" si="6"/>
        <v>6889.1840715243015</v>
      </c>
      <c r="F52" s="2">
        <f t="shared" si="6"/>
        <v>0</v>
      </c>
      <c r="G52" s="1">
        <f t="shared" si="6"/>
        <v>0</v>
      </c>
    </row>
    <row r="53" spans="1:7" ht="14.25" thickTop="1" thickBot="1" x14ac:dyDescent="0.25">
      <c r="A53" s="43"/>
      <c r="B53" s="44"/>
      <c r="C53" s="44"/>
      <c r="D53" s="44"/>
      <c r="E53" s="44"/>
      <c r="F53" s="44"/>
      <c r="G53" s="45"/>
    </row>
    <row r="54" spans="1:7" ht="14.25" thickTop="1" thickBot="1" x14ac:dyDescent="0.25">
      <c r="A54" s="46" t="s">
        <v>2</v>
      </c>
      <c r="B54" s="47">
        <f t="shared" ref="B54:G54" si="7">B31+B38+B45+B52</f>
        <v>-2346685.0399999795</v>
      </c>
      <c r="C54" s="47">
        <f t="shared" si="7"/>
        <v>38144.100050299101</v>
      </c>
      <c r="D54" s="47">
        <f t="shared" si="7"/>
        <v>24443.395376364686</v>
      </c>
      <c r="E54" s="47">
        <f t="shared" si="7"/>
        <v>62587.495426663787</v>
      </c>
      <c r="F54" s="47">
        <f t="shared" si="7"/>
        <v>341394.0537440285</v>
      </c>
      <c r="G54" s="48">
        <f t="shared" si="7"/>
        <v>536225.62169049203</v>
      </c>
    </row>
    <row r="55" spans="1:7" ht="13.5" thickTop="1" x14ac:dyDescent="0.2"/>
    <row r="57" spans="1:7" x14ac:dyDescent="0.2">
      <c r="A57" s="11" t="s">
        <v>1</v>
      </c>
    </row>
    <row r="60" spans="1:7" x14ac:dyDescent="0.2">
      <c r="A60" s="13" t="s">
        <v>0</v>
      </c>
      <c r="B60" s="49">
        <v>2</v>
      </c>
    </row>
  </sheetData>
  <pageMargins left="0.7" right="0.7" top="0.75" bottom="0.75" header="0.3" footer="0.3"/>
  <pageSetup scale="65" orientation="landscape" r:id="rId1"/>
  <headerFooter>
    <oddFooter>&amp;R&amp;"Times New Roman,Bold"&amp;12Attachment to the Response to Question No. 2(a)
Garrett/Rahn
Page 3 of 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Normal="100" workbookViewId="0"/>
  </sheetViews>
  <sheetFormatPr defaultColWidth="9.140625" defaultRowHeight="12.75" x14ac:dyDescent="0.2"/>
  <cols>
    <col min="1" max="1" width="30.5703125" style="11" bestFit="1" customWidth="1"/>
    <col min="2" max="2" width="20.7109375" style="11" customWidth="1"/>
    <col min="3" max="4" width="21.7109375" style="11" customWidth="1"/>
    <col min="5" max="5" width="22.7109375" style="11" customWidth="1"/>
    <col min="6" max="6" width="20.7109375" style="11" customWidth="1"/>
    <col min="7" max="7" width="19.7109375" style="11" customWidth="1"/>
    <col min="8" max="8" width="12.7109375" style="11" customWidth="1"/>
    <col min="9" max="16384" width="9.140625" style="11"/>
  </cols>
  <sheetData>
    <row r="1" spans="1:7" x14ac:dyDescent="0.2">
      <c r="G1" s="10" t="s">
        <v>34</v>
      </c>
    </row>
    <row r="2" spans="1:7" ht="15.75" x14ac:dyDescent="0.25">
      <c r="A2" s="9" t="s">
        <v>33</v>
      </c>
      <c r="B2" s="12"/>
      <c r="C2" s="12"/>
      <c r="D2" s="12"/>
      <c r="E2" s="12"/>
      <c r="F2" s="12"/>
      <c r="G2" s="12"/>
    </row>
    <row r="3" spans="1:7" ht="15.75" x14ac:dyDescent="0.25">
      <c r="A3" s="9" t="s">
        <v>32</v>
      </c>
      <c r="B3" s="12"/>
      <c r="C3" s="12"/>
      <c r="D3" s="12"/>
      <c r="E3" s="12"/>
      <c r="F3" s="12"/>
      <c r="G3" s="12"/>
    </row>
    <row r="4" spans="1:7" x14ac:dyDescent="0.2">
      <c r="A4" s="8" t="s">
        <v>42</v>
      </c>
      <c r="B4" s="12"/>
      <c r="C4" s="12"/>
      <c r="D4" s="12"/>
      <c r="E4" s="12"/>
      <c r="F4" s="12"/>
      <c r="G4" s="12"/>
    </row>
    <row r="5" spans="1:7" x14ac:dyDescent="0.2">
      <c r="A5" s="13"/>
    </row>
    <row r="6" spans="1:7" x14ac:dyDescent="0.2">
      <c r="A6" s="14" t="s">
        <v>38</v>
      </c>
      <c r="B6" s="12"/>
      <c r="C6" s="12"/>
      <c r="D6" s="12"/>
      <c r="E6" s="12"/>
      <c r="F6" s="12"/>
      <c r="G6" s="12"/>
    </row>
    <row r="7" spans="1:7" ht="13.5" thickBot="1" x14ac:dyDescent="0.25">
      <c r="A7" s="13"/>
    </row>
    <row r="8" spans="1:7" ht="13.5" thickTop="1" x14ac:dyDescent="0.2">
      <c r="A8" s="15" t="s">
        <v>30</v>
      </c>
      <c r="B8" s="16" t="s">
        <v>29</v>
      </c>
      <c r="C8" s="16" t="s">
        <v>28</v>
      </c>
      <c r="D8" s="16" t="s">
        <v>27</v>
      </c>
      <c r="E8" s="16" t="s">
        <v>26</v>
      </c>
      <c r="F8" s="16" t="s">
        <v>25</v>
      </c>
      <c r="G8" s="17" t="s">
        <v>24</v>
      </c>
    </row>
    <row r="9" spans="1:7" ht="42" thickBot="1" x14ac:dyDescent="0.25">
      <c r="A9" s="18" t="s">
        <v>23</v>
      </c>
      <c r="B9" s="19" t="s">
        <v>22</v>
      </c>
      <c r="C9" s="19" t="s">
        <v>21</v>
      </c>
      <c r="D9" s="19" t="s">
        <v>20</v>
      </c>
      <c r="E9" s="19" t="s">
        <v>19</v>
      </c>
      <c r="F9" s="19" t="s">
        <v>49</v>
      </c>
      <c r="G9" s="20" t="s">
        <v>50</v>
      </c>
    </row>
    <row r="10" spans="1:7" ht="27" thickTop="1" thickBot="1" x14ac:dyDescent="0.25">
      <c r="A10" s="21"/>
      <c r="B10" s="22"/>
      <c r="C10" s="22"/>
      <c r="D10" s="23" t="s">
        <v>18</v>
      </c>
      <c r="E10" s="23" t="s">
        <v>17</v>
      </c>
      <c r="F10" s="22" t="s">
        <v>16</v>
      </c>
      <c r="G10" s="24" t="s">
        <v>15</v>
      </c>
    </row>
    <row r="11" spans="1:7" ht="13.5" thickTop="1" x14ac:dyDescent="0.2">
      <c r="A11" s="25"/>
      <c r="B11" s="26"/>
      <c r="C11" s="26"/>
      <c r="D11" s="26"/>
      <c r="E11" s="26"/>
      <c r="F11" s="26"/>
      <c r="G11" s="27"/>
    </row>
    <row r="12" spans="1:7" x14ac:dyDescent="0.2">
      <c r="A12" s="28" t="s">
        <v>14</v>
      </c>
      <c r="B12" s="29"/>
      <c r="C12" s="29"/>
      <c r="D12" s="29"/>
      <c r="E12" s="29"/>
      <c r="F12" s="29"/>
      <c r="G12" s="30"/>
    </row>
    <row r="13" spans="1:7" x14ac:dyDescent="0.2">
      <c r="A13" s="31" t="s">
        <v>43</v>
      </c>
      <c r="B13" s="32">
        <v>952505.65999999794</v>
      </c>
      <c r="C13" s="32">
        <v>17666.379306131606</v>
      </c>
      <c r="D13" s="3">
        <f>(B13-C13)/(10*12-$B$60)</f>
        <v>7990.0793221697977</v>
      </c>
      <c r="E13" s="3">
        <f>C13+D13</f>
        <v>25656.458628301403</v>
      </c>
      <c r="F13" s="33">
        <f>IF(B17&lt;0,0,(B13-E13)*0.389)</f>
        <v>360544.33933358995</v>
      </c>
      <c r="G13" s="34">
        <f>IF(B17&lt;0,0,B13-E13-F13)</f>
        <v>566304.86203810666</v>
      </c>
    </row>
    <row r="14" spans="1:7" x14ac:dyDescent="0.2">
      <c r="A14" s="31"/>
      <c r="B14" s="32"/>
      <c r="C14" s="32"/>
      <c r="D14" s="3"/>
      <c r="E14" s="3"/>
      <c r="F14" s="33"/>
      <c r="G14" s="34"/>
    </row>
    <row r="15" spans="1:7" x14ac:dyDescent="0.2">
      <c r="A15" s="31" t="s">
        <v>4</v>
      </c>
      <c r="B15" s="32">
        <v>-64385</v>
      </c>
      <c r="C15" s="32">
        <v>0</v>
      </c>
      <c r="D15" s="32">
        <v>0</v>
      </c>
      <c r="E15" s="35">
        <f>C15+D15</f>
        <v>0</v>
      </c>
      <c r="F15" s="33">
        <f>IF(B17&lt;0,0,(B15-E15)*0.389)</f>
        <v>-25045.764999999999</v>
      </c>
      <c r="G15" s="34">
        <f>IF(B17&lt;0,0,B15-E15-F15)</f>
        <v>-39339.235000000001</v>
      </c>
    </row>
    <row r="16" spans="1:7" x14ac:dyDescent="0.2">
      <c r="A16" s="31"/>
      <c r="B16" s="32"/>
      <c r="C16" s="32"/>
      <c r="D16" s="32"/>
      <c r="E16" s="35"/>
      <c r="F16" s="33"/>
      <c r="G16" s="34"/>
    </row>
    <row r="17" spans="1:7" x14ac:dyDescent="0.2">
      <c r="A17" s="36" t="s">
        <v>13</v>
      </c>
      <c r="B17" s="7">
        <f t="shared" ref="B17:G17" si="0">SUM(B13:B15)</f>
        <v>888120.65999999794</v>
      </c>
      <c r="C17" s="7">
        <f t="shared" si="0"/>
        <v>17666.379306131606</v>
      </c>
      <c r="D17" s="7">
        <f t="shared" si="0"/>
        <v>7990.0793221697977</v>
      </c>
      <c r="E17" s="7">
        <f t="shared" si="0"/>
        <v>25656.458628301403</v>
      </c>
      <c r="F17" s="7">
        <f t="shared" si="0"/>
        <v>335498.57433358993</v>
      </c>
      <c r="G17" s="6">
        <f t="shared" si="0"/>
        <v>526965.62703810667</v>
      </c>
    </row>
    <row r="18" spans="1:7" x14ac:dyDescent="0.2">
      <c r="A18" s="31"/>
      <c r="B18" s="32"/>
      <c r="C18" s="32"/>
      <c r="D18" s="32"/>
      <c r="E18" s="35"/>
      <c r="F18" s="33"/>
      <c r="G18" s="34"/>
    </row>
    <row r="19" spans="1:7" x14ac:dyDescent="0.2">
      <c r="A19" s="31" t="s">
        <v>44</v>
      </c>
      <c r="B19" s="32">
        <v>126001.44000000019</v>
      </c>
      <c r="C19" s="32">
        <v>1472.097001951289</v>
      </c>
      <c r="D19" s="3">
        <f>(B19-C19)/(10*12-$B$60)</f>
        <v>1064.353358957683</v>
      </c>
      <c r="E19" s="3">
        <f>C19+D19</f>
        <v>2536.450360908972</v>
      </c>
      <c r="F19" s="33">
        <f>IF(B23&lt;0,0,(B19-E19)*0.389)</f>
        <v>48027.880969606485</v>
      </c>
      <c r="G19" s="34">
        <f>IF(B23&lt;0,0,B19-E19-F19)</f>
        <v>75437.108669484733</v>
      </c>
    </row>
    <row r="20" spans="1:7" x14ac:dyDescent="0.2">
      <c r="A20" s="31"/>
      <c r="B20" s="32"/>
      <c r="C20" s="32"/>
      <c r="D20" s="3"/>
      <c r="E20" s="3"/>
      <c r="F20" s="33"/>
      <c r="G20" s="34"/>
    </row>
    <row r="21" spans="1:7" x14ac:dyDescent="0.2">
      <c r="A21" s="31" t="s">
        <v>4</v>
      </c>
      <c r="B21" s="32">
        <v>0</v>
      </c>
      <c r="C21" s="32">
        <v>0</v>
      </c>
      <c r="D21" s="32">
        <v>0</v>
      </c>
      <c r="E21" s="35">
        <f>C21+D21</f>
        <v>0</v>
      </c>
      <c r="F21" s="33">
        <f>IF(B23&lt;0,0,(B21-E21)*0.389)</f>
        <v>0</v>
      </c>
      <c r="G21" s="34">
        <f>IF(B23&lt;0,0,B21-E21-F21)</f>
        <v>0</v>
      </c>
    </row>
    <row r="22" spans="1:7" x14ac:dyDescent="0.2">
      <c r="A22" s="31"/>
      <c r="B22" s="32"/>
      <c r="C22" s="32"/>
      <c r="D22" s="32"/>
      <c r="E22" s="35"/>
      <c r="F22" s="33"/>
      <c r="G22" s="34"/>
    </row>
    <row r="23" spans="1:7" x14ac:dyDescent="0.2">
      <c r="A23" s="36" t="s">
        <v>12</v>
      </c>
      <c r="B23" s="7">
        <f t="shared" ref="B23:G23" si="1">SUM(B19:B21)</f>
        <v>126001.44000000019</v>
      </c>
      <c r="C23" s="7">
        <f t="shared" si="1"/>
        <v>1472.097001951289</v>
      </c>
      <c r="D23" s="7">
        <f t="shared" si="1"/>
        <v>1064.353358957683</v>
      </c>
      <c r="E23" s="7">
        <f t="shared" si="1"/>
        <v>2536.450360908972</v>
      </c>
      <c r="F23" s="7">
        <f t="shared" si="1"/>
        <v>48027.880969606485</v>
      </c>
      <c r="G23" s="6">
        <f t="shared" si="1"/>
        <v>75437.108669484733</v>
      </c>
    </row>
    <row r="24" spans="1:7" x14ac:dyDescent="0.2">
      <c r="A24" s="31"/>
      <c r="B24" s="32"/>
      <c r="C24" s="32"/>
      <c r="D24" s="32"/>
      <c r="E24" s="35"/>
      <c r="F24" s="33"/>
      <c r="G24" s="34"/>
    </row>
    <row r="25" spans="1:7" x14ac:dyDescent="0.2">
      <c r="A25" s="31" t="s">
        <v>45</v>
      </c>
      <c r="B25" s="32">
        <v>127896.74999999984</v>
      </c>
      <c r="C25" s="32">
        <v>1486.7782573992308</v>
      </c>
      <c r="D25" s="3">
        <f>(B25-C25)/(10*12-$B$60)</f>
        <v>1080.4271089111164</v>
      </c>
      <c r="E25" s="3">
        <f>C25+D25</f>
        <v>2567.205366310347</v>
      </c>
      <c r="F25" s="33">
        <f>IF(B29&lt;0,0,(B25-E25)*0.389)</f>
        <v>48753.192862505217</v>
      </c>
      <c r="G25" s="34">
        <f>IF(B29&lt;0,0,B25-E25-F25)</f>
        <v>76576.351771184272</v>
      </c>
    </row>
    <row r="26" spans="1:7" x14ac:dyDescent="0.2">
      <c r="A26" s="31"/>
      <c r="B26" s="32"/>
      <c r="C26" s="32"/>
      <c r="D26" s="3"/>
      <c r="E26" s="3"/>
      <c r="F26" s="33"/>
      <c r="G26" s="34"/>
    </row>
    <row r="27" spans="1:7" x14ac:dyDescent="0.2">
      <c r="A27" s="31" t="s">
        <v>4</v>
      </c>
      <c r="B27" s="32">
        <v>0</v>
      </c>
      <c r="C27" s="32">
        <v>0</v>
      </c>
      <c r="D27" s="32">
        <v>0</v>
      </c>
      <c r="E27" s="35">
        <f>C27+D27</f>
        <v>0</v>
      </c>
      <c r="F27" s="33">
        <f>IF(B29&lt;0,0,(B27-E27)*0.389)</f>
        <v>0</v>
      </c>
      <c r="G27" s="34">
        <f>IF(B29&lt;0,0,B27-E27-F27)</f>
        <v>0</v>
      </c>
    </row>
    <row r="28" spans="1:7" x14ac:dyDescent="0.2">
      <c r="A28" s="31"/>
      <c r="B28" s="32"/>
      <c r="C28" s="32"/>
      <c r="D28" s="32"/>
      <c r="E28" s="35"/>
      <c r="F28" s="33"/>
      <c r="G28" s="34"/>
    </row>
    <row r="29" spans="1:7" x14ac:dyDescent="0.2">
      <c r="A29" s="36" t="s">
        <v>11</v>
      </c>
      <c r="B29" s="7">
        <f t="shared" ref="B29:G29" si="2">SUM(B25:B27)</f>
        <v>127896.74999999984</v>
      </c>
      <c r="C29" s="7">
        <f t="shared" si="2"/>
        <v>1486.7782573992308</v>
      </c>
      <c r="D29" s="7">
        <f t="shared" si="2"/>
        <v>1080.4271089111164</v>
      </c>
      <c r="E29" s="7">
        <f t="shared" si="2"/>
        <v>2567.205366310347</v>
      </c>
      <c r="F29" s="7">
        <f t="shared" si="2"/>
        <v>48753.192862505217</v>
      </c>
      <c r="G29" s="6">
        <f t="shared" si="2"/>
        <v>76576.351771184272</v>
      </c>
    </row>
    <row r="30" spans="1:7" ht="13.5" thickBot="1" x14ac:dyDescent="0.25">
      <c r="A30" s="31"/>
      <c r="B30" s="32"/>
      <c r="C30" s="32"/>
      <c r="D30" s="3"/>
      <c r="E30" s="3"/>
      <c r="F30" s="33"/>
      <c r="G30" s="34"/>
    </row>
    <row r="31" spans="1:7" ht="14.25" thickTop="1" thickBot="1" x14ac:dyDescent="0.25">
      <c r="A31" s="37" t="s">
        <v>10</v>
      </c>
      <c r="B31" s="5">
        <f t="shared" ref="B31:G31" si="3">B17+B23+B29</f>
        <v>1142018.849999998</v>
      </c>
      <c r="C31" s="5">
        <f t="shared" si="3"/>
        <v>20625.254565482126</v>
      </c>
      <c r="D31" s="5">
        <f t="shared" si="3"/>
        <v>10134.859790038598</v>
      </c>
      <c r="E31" s="5">
        <f t="shared" si="3"/>
        <v>30760.114355520724</v>
      </c>
      <c r="F31" s="5">
        <f t="shared" si="3"/>
        <v>432279.64816570166</v>
      </c>
      <c r="G31" s="4">
        <f t="shared" si="3"/>
        <v>678979.08747877565</v>
      </c>
    </row>
    <row r="32" spans="1:7" ht="13.5" thickTop="1" x14ac:dyDescent="0.2">
      <c r="A32" s="31"/>
      <c r="B32" s="32"/>
      <c r="C32" s="32"/>
      <c r="D32" s="3"/>
      <c r="E32" s="3"/>
      <c r="F32" s="33"/>
      <c r="G32" s="34"/>
    </row>
    <row r="33" spans="1:7" x14ac:dyDescent="0.2">
      <c r="A33" s="28" t="s">
        <v>9</v>
      </c>
      <c r="B33" s="32"/>
      <c r="C33" s="32"/>
      <c r="D33" s="3"/>
      <c r="E33" s="3"/>
      <c r="F33" s="33"/>
      <c r="G33" s="34"/>
    </row>
    <row r="34" spans="1:7" x14ac:dyDescent="0.2">
      <c r="A34" s="31" t="s">
        <v>46</v>
      </c>
      <c r="B34" s="32">
        <v>4624103.409999988</v>
      </c>
      <c r="C34" s="32">
        <v>29947.008120688981</v>
      </c>
      <c r="D34" s="3">
        <f>(B34-C34)/(25*12-$B$60)</f>
        <v>15468.540073667675</v>
      </c>
      <c r="E34" s="3">
        <f>C34+D34</f>
        <v>45415.548194356656</v>
      </c>
      <c r="F34" s="33">
        <f>IF(B38&lt;0,0,(B34-E34)*0.389)</f>
        <v>0</v>
      </c>
      <c r="G34" s="34">
        <f>IF(B38&lt;0,0,B34-E34-F34)</f>
        <v>0</v>
      </c>
    </row>
    <row r="35" spans="1:7" x14ac:dyDescent="0.2">
      <c r="A35" s="31"/>
      <c r="B35" s="32"/>
      <c r="C35" s="32"/>
      <c r="D35" s="3"/>
      <c r="E35" s="3"/>
      <c r="F35" s="33"/>
      <c r="G35" s="34"/>
    </row>
    <row r="36" spans="1:7" x14ac:dyDescent="0.2">
      <c r="A36" s="31" t="s">
        <v>4</v>
      </c>
      <c r="B36" s="32">
        <v>-6370508</v>
      </c>
      <c r="C36" s="32">
        <v>0</v>
      </c>
      <c r="D36" s="32">
        <v>0</v>
      </c>
      <c r="E36" s="3">
        <f>C36+D36</f>
        <v>0</v>
      </c>
      <c r="F36" s="33">
        <f>IF(B38&lt;0,0,(B36-E36)*0.389)</f>
        <v>0</v>
      </c>
      <c r="G36" s="34">
        <f>IF(B38&lt;0,0,B36-E36-F36)</f>
        <v>0</v>
      </c>
    </row>
    <row r="37" spans="1:7" ht="13.5" thickBot="1" x14ac:dyDescent="0.25">
      <c r="A37" s="38"/>
      <c r="B37" s="39"/>
      <c r="C37" s="39"/>
      <c r="D37" s="39"/>
      <c r="E37" s="39"/>
      <c r="F37" s="39"/>
      <c r="G37" s="40"/>
    </row>
    <row r="38" spans="1:7" ht="14.25" thickTop="1" thickBot="1" x14ac:dyDescent="0.25">
      <c r="A38" s="37" t="s">
        <v>8</v>
      </c>
      <c r="B38" s="2">
        <f t="shared" ref="B38:G38" si="4">SUM(B34:B36)</f>
        <v>-1746404.590000012</v>
      </c>
      <c r="C38" s="2">
        <f t="shared" si="4"/>
        <v>29947.008120688981</v>
      </c>
      <c r="D38" s="2">
        <f t="shared" si="4"/>
        <v>15468.540073667675</v>
      </c>
      <c r="E38" s="2">
        <f t="shared" si="4"/>
        <v>45415.548194356656</v>
      </c>
      <c r="F38" s="2">
        <f t="shared" si="4"/>
        <v>0</v>
      </c>
      <c r="G38" s="1">
        <f t="shared" si="4"/>
        <v>0</v>
      </c>
    </row>
    <row r="39" spans="1:7" ht="13.5" thickTop="1" x14ac:dyDescent="0.2">
      <c r="A39" s="25"/>
      <c r="B39" s="41"/>
      <c r="C39" s="41"/>
      <c r="D39" s="41"/>
      <c r="E39" s="41"/>
      <c r="F39" s="41"/>
      <c r="G39" s="42"/>
    </row>
    <row r="40" spans="1:7" x14ac:dyDescent="0.2">
      <c r="A40" s="28" t="s">
        <v>7</v>
      </c>
      <c r="B40" s="32"/>
      <c r="C40" s="32"/>
      <c r="D40" s="3"/>
      <c r="E40" s="3"/>
      <c r="F40" s="33"/>
      <c r="G40" s="34"/>
    </row>
    <row r="41" spans="1:7" x14ac:dyDescent="0.2">
      <c r="A41" s="31" t="s">
        <v>47</v>
      </c>
      <c r="B41" s="32">
        <v>678494.89999999991</v>
      </c>
      <c r="C41" s="32">
        <v>5126.0486689682748</v>
      </c>
      <c r="D41" s="3">
        <f>(B41-C41)/(25*12-$B$60)</f>
        <v>2267.2351896667733</v>
      </c>
      <c r="E41" s="3">
        <f>C41+D41</f>
        <v>7393.2838586350481</v>
      </c>
      <c r="F41" s="33">
        <f>IF(B45&lt;0,0,(B41-E41)*0.389)</f>
        <v>0</v>
      </c>
      <c r="G41" s="34">
        <f>IF(B45&lt;0,0,B41-E41-F41)</f>
        <v>0</v>
      </c>
    </row>
    <row r="42" spans="1:7" x14ac:dyDescent="0.2">
      <c r="A42" s="31"/>
      <c r="B42" s="32"/>
      <c r="C42" s="32"/>
      <c r="D42" s="3"/>
      <c r="E42" s="3"/>
      <c r="F42" s="33"/>
      <c r="G42" s="34"/>
    </row>
    <row r="43" spans="1:7" x14ac:dyDescent="0.2">
      <c r="A43" s="31" t="s">
        <v>4</v>
      </c>
      <c r="B43" s="32">
        <v>-968245</v>
      </c>
      <c r="C43" s="32">
        <v>0</v>
      </c>
      <c r="D43" s="32">
        <v>0</v>
      </c>
      <c r="E43" s="3">
        <f>C43+D43</f>
        <v>0</v>
      </c>
      <c r="F43" s="33">
        <f>IF(B45&lt;0,0,(B43-E43)*0.389)</f>
        <v>0</v>
      </c>
      <c r="G43" s="34">
        <f>IF(B45&lt;0,0,B43-E43-F43)</f>
        <v>0</v>
      </c>
    </row>
    <row r="44" spans="1:7" ht="13.5" thickBot="1" x14ac:dyDescent="0.25">
      <c r="A44" s="38"/>
      <c r="B44" s="39"/>
      <c r="C44" s="39"/>
      <c r="D44" s="39"/>
      <c r="E44" s="39"/>
      <c r="F44" s="39"/>
      <c r="G44" s="40"/>
    </row>
    <row r="45" spans="1:7" ht="14.25" thickTop="1" thickBot="1" x14ac:dyDescent="0.25">
      <c r="A45" s="37" t="s">
        <v>6</v>
      </c>
      <c r="B45" s="2">
        <f t="shared" ref="B45:G45" si="5">SUM(B41:B43)</f>
        <v>-289750.10000000009</v>
      </c>
      <c r="C45" s="2">
        <f t="shared" si="5"/>
        <v>5126.0486689682748</v>
      </c>
      <c r="D45" s="2">
        <f t="shared" si="5"/>
        <v>2267.2351896667733</v>
      </c>
      <c r="E45" s="2">
        <f t="shared" si="5"/>
        <v>7393.2838586350481</v>
      </c>
      <c r="F45" s="2">
        <f t="shared" si="5"/>
        <v>0</v>
      </c>
      <c r="G45" s="1">
        <f t="shared" si="5"/>
        <v>0</v>
      </c>
    </row>
    <row r="46" spans="1:7" ht="13.5" thickTop="1" x14ac:dyDescent="0.2">
      <c r="A46" s="25"/>
      <c r="B46" s="41"/>
      <c r="C46" s="41"/>
      <c r="D46" s="41"/>
      <c r="E46" s="41"/>
      <c r="F46" s="41"/>
      <c r="G46" s="42"/>
    </row>
    <row r="47" spans="1:7" x14ac:dyDescent="0.2">
      <c r="A47" s="28" t="s">
        <v>5</v>
      </c>
      <c r="B47" s="32"/>
      <c r="C47" s="32"/>
      <c r="D47" s="3"/>
      <c r="E47" s="3"/>
      <c r="F47" s="33"/>
      <c r="G47" s="34"/>
    </row>
    <row r="48" spans="1:7" x14ac:dyDescent="0.2">
      <c r="A48" s="31" t="s">
        <v>48</v>
      </c>
      <c r="B48" s="32">
        <v>1143808.4999999921</v>
      </c>
      <c r="C48" s="32">
        <v>6889.1840715243206</v>
      </c>
      <c r="D48" s="3">
        <f>(B48-C48)/(25*12-$B$60)</f>
        <v>3828.0111647423159</v>
      </c>
      <c r="E48" s="3">
        <f>C48+D48</f>
        <v>10717.195236266636</v>
      </c>
      <c r="F48" s="33">
        <f>IF(B52&lt;0,0,(B48-E48)*0.389)</f>
        <v>440772.51755308924</v>
      </c>
      <c r="G48" s="34">
        <f>IF(B52&lt;0,0,B48-E48-F48)</f>
        <v>692318.78721063631</v>
      </c>
    </row>
    <row r="49" spans="1:7" x14ac:dyDescent="0.2">
      <c r="A49" s="31"/>
      <c r="B49" s="32"/>
      <c r="C49" s="32"/>
      <c r="D49" s="3"/>
      <c r="E49" s="3"/>
      <c r="F49" s="33"/>
      <c r="G49" s="34"/>
    </row>
    <row r="50" spans="1:7" x14ac:dyDescent="0.2">
      <c r="A50" s="31" t="s">
        <v>4</v>
      </c>
      <c r="B50" s="32">
        <v>-816585</v>
      </c>
      <c r="C50" s="32">
        <v>0</v>
      </c>
      <c r="D50" s="32">
        <v>0</v>
      </c>
      <c r="E50" s="3">
        <f>C50+D50</f>
        <v>0</v>
      </c>
      <c r="F50" s="33">
        <f>IF(B52&lt;0,0,(B50-E50)*0.389)</f>
        <v>-317651.565</v>
      </c>
      <c r="G50" s="34">
        <f>IF(B52&lt;0,0,B50-E50-F50)</f>
        <v>-498933.435</v>
      </c>
    </row>
    <row r="51" spans="1:7" ht="13.5" thickBot="1" x14ac:dyDescent="0.25">
      <c r="A51" s="38"/>
      <c r="B51" s="39"/>
      <c r="C51" s="39"/>
      <c r="D51" s="39"/>
      <c r="E51" s="39"/>
      <c r="F51" s="39"/>
      <c r="G51" s="40"/>
    </row>
    <row r="52" spans="1:7" ht="14.25" thickTop="1" thickBot="1" x14ac:dyDescent="0.25">
      <c r="A52" s="37" t="s">
        <v>3</v>
      </c>
      <c r="B52" s="2">
        <f t="shared" ref="B52:G52" si="6">SUM(B48:B50)</f>
        <v>327223.49999999208</v>
      </c>
      <c r="C52" s="2">
        <f t="shared" si="6"/>
        <v>6889.1840715243206</v>
      </c>
      <c r="D52" s="2">
        <f t="shared" si="6"/>
        <v>3828.0111647423159</v>
      </c>
      <c r="E52" s="2">
        <f t="shared" si="6"/>
        <v>10717.195236266636</v>
      </c>
      <c r="F52" s="2">
        <f t="shared" si="6"/>
        <v>123120.95255308924</v>
      </c>
      <c r="G52" s="1">
        <f t="shared" si="6"/>
        <v>193385.35221063631</v>
      </c>
    </row>
    <row r="53" spans="1:7" ht="14.25" thickTop="1" thickBot="1" x14ac:dyDescent="0.25">
      <c r="A53" s="43"/>
      <c r="B53" s="44"/>
      <c r="C53" s="44"/>
      <c r="D53" s="44"/>
      <c r="E53" s="44"/>
      <c r="F53" s="44"/>
      <c r="G53" s="45"/>
    </row>
    <row r="54" spans="1:7" ht="14.25" thickTop="1" thickBot="1" x14ac:dyDescent="0.25">
      <c r="A54" s="46" t="s">
        <v>2</v>
      </c>
      <c r="B54" s="47">
        <f t="shared" ref="B54:G54" si="7">B31+B38+B45+B52</f>
        <v>-566912.34000002197</v>
      </c>
      <c r="C54" s="47">
        <f t="shared" si="7"/>
        <v>62587.4954266637</v>
      </c>
      <c r="D54" s="47">
        <f t="shared" si="7"/>
        <v>31698.646218115358</v>
      </c>
      <c r="E54" s="47">
        <f t="shared" si="7"/>
        <v>94286.141644779054</v>
      </c>
      <c r="F54" s="47">
        <f t="shared" si="7"/>
        <v>555400.6007187909</v>
      </c>
      <c r="G54" s="48">
        <f t="shared" si="7"/>
        <v>872364.43968941201</v>
      </c>
    </row>
    <row r="55" spans="1:7" ht="13.5" thickTop="1" x14ac:dyDescent="0.2"/>
    <row r="57" spans="1:7" x14ac:dyDescent="0.2">
      <c r="A57" s="11" t="s">
        <v>1</v>
      </c>
    </row>
    <row r="60" spans="1:7" x14ac:dyDescent="0.2">
      <c r="A60" s="13" t="s">
        <v>0</v>
      </c>
      <c r="B60" s="49">
        <v>3</v>
      </c>
    </row>
  </sheetData>
  <pageMargins left="0.7" right="0.7" top="0.75" bottom="0.75" header="0.3" footer="0.3"/>
  <pageSetup scale="65" orientation="landscape" r:id="rId1"/>
  <headerFooter>
    <oddFooter>&amp;R&amp;"Times New Roman,Bold"&amp;12Attachment to the Response to Question No. 2(a)
Garrett/Rahn
Page 4 of 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Normal="100" workbookViewId="0"/>
  </sheetViews>
  <sheetFormatPr defaultColWidth="9.140625" defaultRowHeight="12.75" x14ac:dyDescent="0.2"/>
  <cols>
    <col min="1" max="1" width="30.5703125" style="11" bestFit="1" customWidth="1"/>
    <col min="2" max="2" width="20.7109375" style="11" customWidth="1"/>
    <col min="3" max="4" width="21.7109375" style="11" customWidth="1"/>
    <col min="5" max="5" width="22.7109375" style="11" customWidth="1"/>
    <col min="6" max="6" width="20.7109375" style="11" customWidth="1"/>
    <col min="7" max="7" width="19.7109375" style="11" customWidth="1"/>
    <col min="8" max="8" width="12.7109375" style="11" customWidth="1"/>
    <col min="9" max="16384" width="9.140625" style="11"/>
  </cols>
  <sheetData>
    <row r="1" spans="1:7" x14ac:dyDescent="0.2">
      <c r="G1" s="10" t="s">
        <v>34</v>
      </c>
    </row>
    <row r="2" spans="1:7" ht="15.75" x14ac:dyDescent="0.25">
      <c r="A2" s="9" t="s">
        <v>33</v>
      </c>
      <c r="B2" s="12"/>
      <c r="C2" s="12"/>
      <c r="D2" s="12"/>
      <c r="E2" s="12"/>
      <c r="F2" s="12"/>
      <c r="G2" s="12"/>
    </row>
    <row r="3" spans="1:7" ht="15.75" x14ac:dyDescent="0.25">
      <c r="A3" s="9" t="s">
        <v>32</v>
      </c>
      <c r="B3" s="12"/>
      <c r="C3" s="12"/>
      <c r="D3" s="12"/>
      <c r="E3" s="12"/>
      <c r="F3" s="12"/>
      <c r="G3" s="12"/>
    </row>
    <row r="4" spans="1:7" x14ac:dyDescent="0.2">
      <c r="A4" s="8" t="s">
        <v>42</v>
      </c>
      <c r="B4" s="12"/>
      <c r="C4" s="12"/>
      <c r="D4" s="12"/>
      <c r="E4" s="12"/>
      <c r="F4" s="12"/>
      <c r="G4" s="12"/>
    </row>
    <row r="5" spans="1:7" x14ac:dyDescent="0.2">
      <c r="A5" s="13"/>
    </row>
    <row r="6" spans="1:7" x14ac:dyDescent="0.2">
      <c r="A6" s="14" t="s">
        <v>37</v>
      </c>
      <c r="B6" s="12"/>
      <c r="C6" s="12"/>
      <c r="D6" s="12"/>
      <c r="E6" s="12"/>
      <c r="F6" s="12"/>
      <c r="G6" s="12"/>
    </row>
    <row r="7" spans="1:7" ht="13.5" thickBot="1" x14ac:dyDescent="0.25">
      <c r="A7" s="13"/>
    </row>
    <row r="8" spans="1:7" ht="13.5" thickTop="1" x14ac:dyDescent="0.2">
      <c r="A8" s="15" t="s">
        <v>30</v>
      </c>
      <c r="B8" s="16" t="s">
        <v>29</v>
      </c>
      <c r="C8" s="16" t="s">
        <v>28</v>
      </c>
      <c r="D8" s="16" t="s">
        <v>27</v>
      </c>
      <c r="E8" s="16" t="s">
        <v>26</v>
      </c>
      <c r="F8" s="16" t="s">
        <v>25</v>
      </c>
      <c r="G8" s="17" t="s">
        <v>24</v>
      </c>
    </row>
    <row r="9" spans="1:7" ht="42" thickBot="1" x14ac:dyDescent="0.25">
      <c r="A9" s="18" t="s">
        <v>23</v>
      </c>
      <c r="B9" s="19" t="s">
        <v>22</v>
      </c>
      <c r="C9" s="19" t="s">
        <v>21</v>
      </c>
      <c r="D9" s="19" t="s">
        <v>20</v>
      </c>
      <c r="E9" s="19" t="s">
        <v>19</v>
      </c>
      <c r="F9" s="19" t="s">
        <v>49</v>
      </c>
      <c r="G9" s="20" t="s">
        <v>50</v>
      </c>
    </row>
    <row r="10" spans="1:7" ht="27" thickTop="1" thickBot="1" x14ac:dyDescent="0.25">
      <c r="A10" s="21"/>
      <c r="B10" s="22"/>
      <c r="C10" s="22"/>
      <c r="D10" s="23" t="s">
        <v>18</v>
      </c>
      <c r="E10" s="23" t="s">
        <v>17</v>
      </c>
      <c r="F10" s="22" t="s">
        <v>16</v>
      </c>
      <c r="G10" s="24" t="s">
        <v>15</v>
      </c>
    </row>
    <row r="11" spans="1:7" ht="13.5" thickTop="1" x14ac:dyDescent="0.2">
      <c r="A11" s="25"/>
      <c r="B11" s="26"/>
      <c r="C11" s="26"/>
      <c r="D11" s="26"/>
      <c r="E11" s="26"/>
      <c r="F11" s="26"/>
      <c r="G11" s="27"/>
    </row>
    <row r="12" spans="1:7" x14ac:dyDescent="0.2">
      <c r="A12" s="28" t="s">
        <v>14</v>
      </c>
      <c r="B12" s="29"/>
      <c r="C12" s="29"/>
      <c r="D12" s="29"/>
      <c r="E12" s="29"/>
      <c r="F12" s="29"/>
      <c r="G12" s="30"/>
    </row>
    <row r="13" spans="1:7" x14ac:dyDescent="0.2">
      <c r="A13" s="31" t="s">
        <v>43</v>
      </c>
      <c r="B13" s="32">
        <v>1007850.8700000019</v>
      </c>
      <c r="C13" s="32">
        <v>25656.458628301421</v>
      </c>
      <c r="D13" s="3">
        <f>(B13-C13)/(10*12-$B$60)</f>
        <v>8467.1932014801769</v>
      </c>
      <c r="E13" s="3">
        <f>C13+D13</f>
        <v>34123.6518297816</v>
      </c>
      <c r="F13" s="33">
        <f>IF(B17&lt;0,0,(B13-E13)*0.389)</f>
        <v>378779.88786821568</v>
      </c>
      <c r="G13" s="34">
        <f>IF(B17&lt;0,0,B13-E13-F13)</f>
        <v>594947.33030200459</v>
      </c>
    </row>
    <row r="14" spans="1:7" x14ac:dyDescent="0.2">
      <c r="A14" s="31"/>
      <c r="B14" s="32"/>
      <c r="C14" s="32"/>
      <c r="D14" s="3"/>
      <c r="E14" s="3"/>
      <c r="F14" s="33"/>
      <c r="G14" s="34"/>
    </row>
    <row r="15" spans="1:7" x14ac:dyDescent="0.2">
      <c r="A15" s="31" t="s">
        <v>4</v>
      </c>
      <c r="B15" s="32">
        <v>-64385</v>
      </c>
      <c r="C15" s="32">
        <v>0</v>
      </c>
      <c r="D15" s="32">
        <v>0</v>
      </c>
      <c r="E15" s="35">
        <f>C15+D15</f>
        <v>0</v>
      </c>
      <c r="F15" s="33">
        <f>IF(B17&lt;0,0,(B15-E15)*0.389)</f>
        <v>-25045.764999999999</v>
      </c>
      <c r="G15" s="34">
        <f>IF(B17&lt;0,0,B15-E15-F15)</f>
        <v>-39339.235000000001</v>
      </c>
    </row>
    <row r="16" spans="1:7" x14ac:dyDescent="0.2">
      <c r="A16" s="31"/>
      <c r="B16" s="32"/>
      <c r="C16" s="32"/>
      <c r="D16" s="32"/>
      <c r="E16" s="35"/>
      <c r="F16" s="33"/>
      <c r="G16" s="34"/>
    </row>
    <row r="17" spans="1:7" x14ac:dyDescent="0.2">
      <c r="A17" s="36" t="s">
        <v>13</v>
      </c>
      <c r="B17" s="7">
        <f t="shared" ref="B17:G17" si="0">SUM(B13:B15)</f>
        <v>943465.87000000186</v>
      </c>
      <c r="C17" s="7">
        <f t="shared" si="0"/>
        <v>25656.458628301421</v>
      </c>
      <c r="D17" s="7">
        <f t="shared" si="0"/>
        <v>8467.1932014801769</v>
      </c>
      <c r="E17" s="7">
        <f t="shared" si="0"/>
        <v>34123.6518297816</v>
      </c>
      <c r="F17" s="7">
        <f t="shared" si="0"/>
        <v>353734.12286821567</v>
      </c>
      <c r="G17" s="6">
        <f t="shared" si="0"/>
        <v>555608.0953020046</v>
      </c>
    </row>
    <row r="18" spans="1:7" x14ac:dyDescent="0.2">
      <c r="A18" s="31"/>
      <c r="B18" s="32"/>
      <c r="C18" s="32"/>
      <c r="D18" s="32"/>
      <c r="E18" s="35"/>
      <c r="F18" s="33"/>
      <c r="G18" s="34"/>
    </row>
    <row r="19" spans="1:7" x14ac:dyDescent="0.2">
      <c r="A19" s="31" t="s">
        <v>44</v>
      </c>
      <c r="B19" s="32">
        <v>135545.21999999974</v>
      </c>
      <c r="C19" s="32">
        <v>2536.4503609089707</v>
      </c>
      <c r="D19" s="3">
        <f>(B19-C19)/(10*12-$B$60)</f>
        <v>1146.6273244749204</v>
      </c>
      <c r="E19" s="3">
        <f>C19+D19</f>
        <v>3683.0776853838911</v>
      </c>
      <c r="F19" s="33">
        <f>IF(B23&lt;0,0,(B19-E19)*0.389)</f>
        <v>51294.373360385558</v>
      </c>
      <c r="G19" s="34">
        <f>IF(B23&lt;0,0,B19-E19-F19)</f>
        <v>80567.768954230269</v>
      </c>
    </row>
    <row r="20" spans="1:7" x14ac:dyDescent="0.2">
      <c r="A20" s="31"/>
      <c r="B20" s="32"/>
      <c r="C20" s="32"/>
      <c r="D20" s="3"/>
      <c r="E20" s="3"/>
      <c r="F20" s="33"/>
      <c r="G20" s="34"/>
    </row>
    <row r="21" spans="1:7" x14ac:dyDescent="0.2">
      <c r="A21" s="31" t="s">
        <v>4</v>
      </c>
      <c r="B21" s="32">
        <v>0</v>
      </c>
      <c r="C21" s="32">
        <v>0</v>
      </c>
      <c r="D21" s="32">
        <v>0</v>
      </c>
      <c r="E21" s="35">
        <f>C21+D21</f>
        <v>0</v>
      </c>
      <c r="F21" s="33">
        <f>IF(B23&lt;0,0,(B21-E21)*0.389)</f>
        <v>0</v>
      </c>
      <c r="G21" s="34">
        <f>IF(B23&lt;0,0,B21-E21-F21)</f>
        <v>0</v>
      </c>
    </row>
    <row r="22" spans="1:7" x14ac:dyDescent="0.2">
      <c r="A22" s="31"/>
      <c r="B22" s="32"/>
      <c r="C22" s="32"/>
      <c r="D22" s="32"/>
      <c r="E22" s="35"/>
      <c r="F22" s="33"/>
      <c r="G22" s="34"/>
    </row>
    <row r="23" spans="1:7" x14ac:dyDescent="0.2">
      <c r="A23" s="36" t="s">
        <v>12</v>
      </c>
      <c r="B23" s="7">
        <f t="shared" ref="B23:G23" si="1">SUM(B19:B21)</f>
        <v>135545.21999999974</v>
      </c>
      <c r="C23" s="7">
        <f t="shared" si="1"/>
        <v>2536.4503609089707</v>
      </c>
      <c r="D23" s="7">
        <f t="shared" si="1"/>
        <v>1146.6273244749204</v>
      </c>
      <c r="E23" s="7">
        <f t="shared" si="1"/>
        <v>3683.0776853838911</v>
      </c>
      <c r="F23" s="7">
        <f t="shared" si="1"/>
        <v>51294.373360385558</v>
      </c>
      <c r="G23" s="6">
        <f t="shared" si="1"/>
        <v>80567.768954230269</v>
      </c>
    </row>
    <row r="24" spans="1:7" x14ac:dyDescent="0.2">
      <c r="A24" s="31"/>
      <c r="B24" s="32"/>
      <c r="C24" s="32"/>
      <c r="D24" s="32"/>
      <c r="E24" s="35"/>
      <c r="F24" s="33"/>
      <c r="G24" s="34"/>
    </row>
    <row r="25" spans="1:7" x14ac:dyDescent="0.2">
      <c r="A25" s="31" t="s">
        <v>45</v>
      </c>
      <c r="B25" s="32">
        <v>137182.65999999989</v>
      </c>
      <c r="C25" s="32">
        <v>2567.2053663103484</v>
      </c>
      <c r="D25" s="3">
        <f>(B25-C25)/(10*12-$B$60)</f>
        <v>1160.4780571869787</v>
      </c>
      <c r="E25" s="3">
        <f>C25+D25</f>
        <v>3727.6834234973271</v>
      </c>
      <c r="F25" s="33">
        <f>IF(B29&lt;0,0,(B25-E25)*0.389)</f>
        <v>51913.985888259493</v>
      </c>
      <c r="G25" s="34">
        <f>IF(B29&lt;0,0,B25-E25-F25)</f>
        <v>81540.990688243066</v>
      </c>
    </row>
    <row r="26" spans="1:7" x14ac:dyDescent="0.2">
      <c r="A26" s="31"/>
      <c r="B26" s="32"/>
      <c r="C26" s="32"/>
      <c r="D26" s="3"/>
      <c r="E26" s="3"/>
      <c r="F26" s="33"/>
      <c r="G26" s="34"/>
    </row>
    <row r="27" spans="1:7" x14ac:dyDescent="0.2">
      <c r="A27" s="31" t="s">
        <v>4</v>
      </c>
      <c r="B27" s="32">
        <v>0</v>
      </c>
      <c r="C27" s="32">
        <v>0</v>
      </c>
      <c r="D27" s="32">
        <v>0</v>
      </c>
      <c r="E27" s="35">
        <f>C27+D27</f>
        <v>0</v>
      </c>
      <c r="F27" s="33">
        <f>IF(B29&lt;0,0,(B27-E27)*0.389)</f>
        <v>0</v>
      </c>
      <c r="G27" s="34">
        <f>IF(B29&lt;0,0,B27-E27-F27)</f>
        <v>0</v>
      </c>
    </row>
    <row r="28" spans="1:7" x14ac:dyDescent="0.2">
      <c r="A28" s="31"/>
      <c r="B28" s="32"/>
      <c r="C28" s="32"/>
      <c r="D28" s="32"/>
      <c r="E28" s="35"/>
      <c r="F28" s="33"/>
      <c r="G28" s="34"/>
    </row>
    <row r="29" spans="1:7" x14ac:dyDescent="0.2">
      <c r="A29" s="36" t="s">
        <v>11</v>
      </c>
      <c r="B29" s="7">
        <f t="shared" ref="B29:G29" si="2">SUM(B25:B27)</f>
        <v>137182.65999999989</v>
      </c>
      <c r="C29" s="7">
        <f t="shared" si="2"/>
        <v>2567.2053663103484</v>
      </c>
      <c r="D29" s="7">
        <f t="shared" si="2"/>
        <v>1160.4780571869787</v>
      </c>
      <c r="E29" s="7">
        <f t="shared" si="2"/>
        <v>3727.6834234973271</v>
      </c>
      <c r="F29" s="7">
        <f t="shared" si="2"/>
        <v>51913.985888259493</v>
      </c>
      <c r="G29" s="6">
        <f t="shared" si="2"/>
        <v>81540.990688243066</v>
      </c>
    </row>
    <row r="30" spans="1:7" ht="13.5" thickBot="1" x14ac:dyDescent="0.25">
      <c r="A30" s="31"/>
      <c r="B30" s="32"/>
      <c r="C30" s="32"/>
      <c r="D30" s="3"/>
      <c r="E30" s="3"/>
      <c r="F30" s="33"/>
      <c r="G30" s="34"/>
    </row>
    <row r="31" spans="1:7" ht="14.25" thickTop="1" thickBot="1" x14ac:dyDescent="0.25">
      <c r="A31" s="37" t="s">
        <v>10</v>
      </c>
      <c r="B31" s="5">
        <f t="shared" ref="B31:G31" si="3">B17+B23+B29</f>
        <v>1216193.7500000016</v>
      </c>
      <c r="C31" s="5">
        <f t="shared" si="3"/>
        <v>30760.114355520738</v>
      </c>
      <c r="D31" s="5">
        <f t="shared" si="3"/>
        <v>10774.298583142077</v>
      </c>
      <c r="E31" s="5">
        <f t="shared" si="3"/>
        <v>41534.412938662819</v>
      </c>
      <c r="F31" s="5">
        <f t="shared" si="3"/>
        <v>456942.48211686069</v>
      </c>
      <c r="G31" s="4">
        <f t="shared" si="3"/>
        <v>717716.85494447791</v>
      </c>
    </row>
    <row r="32" spans="1:7" ht="13.5" thickTop="1" x14ac:dyDescent="0.2">
      <c r="A32" s="31"/>
      <c r="B32" s="32"/>
      <c r="C32" s="32"/>
      <c r="D32" s="3"/>
      <c r="E32" s="3"/>
      <c r="F32" s="33"/>
      <c r="G32" s="34"/>
    </row>
    <row r="33" spans="1:7" x14ac:dyDescent="0.2">
      <c r="A33" s="28" t="s">
        <v>9</v>
      </c>
      <c r="B33" s="32"/>
      <c r="C33" s="32"/>
      <c r="D33" s="3"/>
      <c r="E33" s="3"/>
      <c r="F33" s="33"/>
      <c r="G33" s="34"/>
    </row>
    <row r="34" spans="1:7" x14ac:dyDescent="0.2">
      <c r="A34" s="31" t="s">
        <v>46</v>
      </c>
      <c r="B34" s="32">
        <v>5528687.3599999864</v>
      </c>
      <c r="C34" s="32">
        <v>45415.548194356699</v>
      </c>
      <c r="D34" s="3">
        <f>(B34-C34)/(25*12-$B$60)</f>
        <v>18524.566931775778</v>
      </c>
      <c r="E34" s="3">
        <f>C34+D34</f>
        <v>63940.115126132478</v>
      </c>
      <c r="F34" s="33">
        <f>IF(B38&lt;0,0,(B34-E34)*0.389)</f>
        <v>0</v>
      </c>
      <c r="G34" s="34">
        <f>IF(B38&lt;0,0,B34-E34-F34)</f>
        <v>0</v>
      </c>
    </row>
    <row r="35" spans="1:7" x14ac:dyDescent="0.2">
      <c r="A35" s="31"/>
      <c r="B35" s="32"/>
      <c r="C35" s="32"/>
      <c r="D35" s="3"/>
      <c r="E35" s="3"/>
      <c r="F35" s="33"/>
      <c r="G35" s="34"/>
    </row>
    <row r="36" spans="1:7" x14ac:dyDescent="0.2">
      <c r="A36" s="31" t="s">
        <v>4</v>
      </c>
      <c r="B36" s="32">
        <v>-6370508</v>
      </c>
      <c r="C36" s="32">
        <v>0</v>
      </c>
      <c r="D36" s="32">
        <v>0</v>
      </c>
      <c r="E36" s="3">
        <f>C36+D36</f>
        <v>0</v>
      </c>
      <c r="F36" s="33">
        <f>IF(B38&lt;0,0,(B36-E36)*0.389)</f>
        <v>0</v>
      </c>
      <c r="G36" s="34">
        <f>IF(B38&lt;0,0,B36-E36-F36)</f>
        <v>0</v>
      </c>
    </row>
    <row r="37" spans="1:7" ht="13.5" thickBot="1" x14ac:dyDescent="0.25">
      <c r="A37" s="38"/>
      <c r="B37" s="39"/>
      <c r="C37" s="39"/>
      <c r="D37" s="39"/>
      <c r="E37" s="39"/>
      <c r="F37" s="39"/>
      <c r="G37" s="40"/>
    </row>
    <row r="38" spans="1:7" ht="14.25" thickTop="1" thickBot="1" x14ac:dyDescent="0.25">
      <c r="A38" s="37" t="s">
        <v>8</v>
      </c>
      <c r="B38" s="2">
        <f t="shared" ref="B38:G38" si="4">SUM(B34:B36)</f>
        <v>-841820.64000001363</v>
      </c>
      <c r="C38" s="2">
        <f t="shared" si="4"/>
        <v>45415.548194356699</v>
      </c>
      <c r="D38" s="2">
        <f t="shared" si="4"/>
        <v>18524.566931775778</v>
      </c>
      <c r="E38" s="2">
        <f t="shared" si="4"/>
        <v>63940.115126132478</v>
      </c>
      <c r="F38" s="2">
        <f t="shared" si="4"/>
        <v>0</v>
      </c>
      <c r="G38" s="1">
        <f t="shared" si="4"/>
        <v>0</v>
      </c>
    </row>
    <row r="39" spans="1:7" ht="13.5" thickTop="1" x14ac:dyDescent="0.2">
      <c r="A39" s="25"/>
      <c r="B39" s="41"/>
      <c r="C39" s="41"/>
      <c r="D39" s="41"/>
      <c r="E39" s="41"/>
      <c r="F39" s="41"/>
      <c r="G39" s="42"/>
    </row>
    <row r="40" spans="1:7" x14ac:dyDescent="0.2">
      <c r="A40" s="28" t="s">
        <v>7</v>
      </c>
      <c r="B40" s="32"/>
      <c r="C40" s="32"/>
      <c r="D40" s="3"/>
      <c r="E40" s="3"/>
      <c r="F40" s="33"/>
      <c r="G40" s="34"/>
    </row>
    <row r="41" spans="1:7" x14ac:dyDescent="0.2">
      <c r="A41" s="31" t="s">
        <v>47</v>
      </c>
      <c r="B41" s="32">
        <v>746901.9900000015</v>
      </c>
      <c r="C41" s="32">
        <v>7393.2838586350481</v>
      </c>
      <c r="D41" s="3">
        <f>(B41-C41)/(25*12-$B$60)</f>
        <v>2498.3402234505625</v>
      </c>
      <c r="E41" s="3">
        <f>C41+D41</f>
        <v>9891.624082085611</v>
      </c>
      <c r="F41" s="33">
        <f>IF(B45&lt;0,0,(B41-E41)*0.389)</f>
        <v>0</v>
      </c>
      <c r="G41" s="34">
        <f>IF(B45&lt;0,0,B41-E41-F41)</f>
        <v>0</v>
      </c>
    </row>
    <row r="42" spans="1:7" x14ac:dyDescent="0.2">
      <c r="A42" s="31"/>
      <c r="B42" s="32"/>
      <c r="C42" s="32"/>
      <c r="D42" s="3"/>
      <c r="E42" s="3"/>
      <c r="F42" s="33"/>
      <c r="G42" s="34"/>
    </row>
    <row r="43" spans="1:7" x14ac:dyDescent="0.2">
      <c r="A43" s="31" t="s">
        <v>4</v>
      </c>
      <c r="B43" s="32">
        <v>-968245</v>
      </c>
      <c r="C43" s="32">
        <v>0</v>
      </c>
      <c r="D43" s="32">
        <v>0</v>
      </c>
      <c r="E43" s="3">
        <f>C43+D43</f>
        <v>0</v>
      </c>
      <c r="F43" s="33">
        <f>IF(B45&lt;0,0,(B43-E43)*0.389)</f>
        <v>0</v>
      </c>
      <c r="G43" s="34">
        <f>IF(B45&lt;0,0,B43-E43-F43)</f>
        <v>0</v>
      </c>
    </row>
    <row r="44" spans="1:7" ht="13.5" thickBot="1" x14ac:dyDescent="0.25">
      <c r="A44" s="38"/>
      <c r="B44" s="39"/>
      <c r="C44" s="39"/>
      <c r="D44" s="39"/>
      <c r="E44" s="39"/>
      <c r="F44" s="39"/>
      <c r="G44" s="40"/>
    </row>
    <row r="45" spans="1:7" ht="14.25" thickTop="1" thickBot="1" x14ac:dyDescent="0.25">
      <c r="A45" s="37" t="s">
        <v>6</v>
      </c>
      <c r="B45" s="2">
        <f t="shared" ref="B45:G45" si="5">SUM(B41:B43)</f>
        <v>-221343.0099999985</v>
      </c>
      <c r="C45" s="2">
        <f t="shared" si="5"/>
        <v>7393.2838586350481</v>
      </c>
      <c r="D45" s="2">
        <f t="shared" si="5"/>
        <v>2498.3402234505625</v>
      </c>
      <c r="E45" s="2">
        <f t="shared" si="5"/>
        <v>9891.624082085611</v>
      </c>
      <c r="F45" s="2">
        <f t="shared" si="5"/>
        <v>0</v>
      </c>
      <c r="G45" s="1">
        <f t="shared" si="5"/>
        <v>0</v>
      </c>
    </row>
    <row r="46" spans="1:7" ht="13.5" thickTop="1" x14ac:dyDescent="0.2">
      <c r="A46" s="25"/>
      <c r="B46" s="41"/>
      <c r="C46" s="41"/>
      <c r="D46" s="41"/>
      <c r="E46" s="41"/>
      <c r="F46" s="41"/>
      <c r="G46" s="42"/>
    </row>
    <row r="47" spans="1:7" x14ac:dyDescent="0.2">
      <c r="A47" s="28" t="s">
        <v>5</v>
      </c>
      <c r="B47" s="32"/>
      <c r="C47" s="32"/>
      <c r="D47" s="3"/>
      <c r="E47" s="3"/>
      <c r="F47" s="33"/>
      <c r="G47" s="34"/>
    </row>
    <row r="48" spans="1:7" x14ac:dyDescent="0.2">
      <c r="A48" s="31" t="s">
        <v>48</v>
      </c>
      <c r="B48" s="32">
        <v>1174258.8899999938</v>
      </c>
      <c r="C48" s="32">
        <v>10717.195236266663</v>
      </c>
      <c r="D48" s="3">
        <f>(B48-C48)/(25*12-$B$60)</f>
        <v>3930.8841039315112</v>
      </c>
      <c r="E48" s="3">
        <f>C48+D48</f>
        <v>14648.079340198175</v>
      </c>
      <c r="F48" s="33">
        <f>IF(B52&lt;0,0,(B48-E48)*0.389)</f>
        <v>451088.6053466606</v>
      </c>
      <c r="G48" s="34">
        <f>IF(B52&lt;0,0,B48-E48-F48)</f>
        <v>708522.20531313517</v>
      </c>
    </row>
    <row r="49" spans="1:7" x14ac:dyDescent="0.2">
      <c r="A49" s="31"/>
      <c r="B49" s="32"/>
      <c r="C49" s="32"/>
      <c r="D49" s="3"/>
      <c r="E49" s="3"/>
      <c r="F49" s="33"/>
      <c r="G49" s="34"/>
    </row>
    <row r="50" spans="1:7" x14ac:dyDescent="0.2">
      <c r="A50" s="31" t="s">
        <v>4</v>
      </c>
      <c r="B50" s="32">
        <v>-816585</v>
      </c>
      <c r="C50" s="32">
        <v>0</v>
      </c>
      <c r="D50" s="32">
        <v>0</v>
      </c>
      <c r="E50" s="3">
        <f>C50+D50</f>
        <v>0</v>
      </c>
      <c r="F50" s="33">
        <f>IF(B52&lt;0,0,(B50-E50)*0.389)</f>
        <v>-317651.565</v>
      </c>
      <c r="G50" s="34">
        <f>IF(B52&lt;0,0,B50-E50-F50)</f>
        <v>-498933.435</v>
      </c>
    </row>
    <row r="51" spans="1:7" ht="13.5" thickBot="1" x14ac:dyDescent="0.25">
      <c r="A51" s="38"/>
      <c r="B51" s="39"/>
      <c r="C51" s="39"/>
      <c r="D51" s="39"/>
      <c r="E51" s="39"/>
      <c r="F51" s="39"/>
      <c r="G51" s="40"/>
    </row>
    <row r="52" spans="1:7" ht="14.25" thickTop="1" thickBot="1" x14ac:dyDescent="0.25">
      <c r="A52" s="37" t="s">
        <v>3</v>
      </c>
      <c r="B52" s="2">
        <f t="shared" ref="B52:G52" si="6">SUM(B48:B50)</f>
        <v>357673.88999999384</v>
      </c>
      <c r="C52" s="2">
        <f t="shared" si="6"/>
        <v>10717.195236266663</v>
      </c>
      <c r="D52" s="2">
        <f t="shared" si="6"/>
        <v>3930.8841039315112</v>
      </c>
      <c r="E52" s="2">
        <f t="shared" si="6"/>
        <v>14648.079340198175</v>
      </c>
      <c r="F52" s="2">
        <f t="shared" si="6"/>
        <v>133437.04034666059</v>
      </c>
      <c r="G52" s="1">
        <f t="shared" si="6"/>
        <v>209588.77031313517</v>
      </c>
    </row>
    <row r="53" spans="1:7" ht="14.25" thickTop="1" thickBot="1" x14ac:dyDescent="0.25">
      <c r="A53" s="43"/>
      <c r="B53" s="44"/>
      <c r="C53" s="44"/>
      <c r="D53" s="44"/>
      <c r="E53" s="44"/>
      <c r="F53" s="44"/>
      <c r="G53" s="45"/>
    </row>
    <row r="54" spans="1:7" ht="14.25" thickTop="1" thickBot="1" x14ac:dyDescent="0.25">
      <c r="A54" s="46" t="s">
        <v>2</v>
      </c>
      <c r="B54" s="47">
        <f t="shared" ref="B54:G54" si="7">B31+B38+B45+B52</f>
        <v>510703.98999998334</v>
      </c>
      <c r="C54" s="47">
        <f t="shared" si="7"/>
        <v>94286.141644779142</v>
      </c>
      <c r="D54" s="47">
        <f t="shared" si="7"/>
        <v>35728.089842299931</v>
      </c>
      <c r="E54" s="47">
        <f t="shared" si="7"/>
        <v>130014.2314870791</v>
      </c>
      <c r="F54" s="47">
        <f t="shared" si="7"/>
        <v>590379.52246352122</v>
      </c>
      <c r="G54" s="48">
        <f t="shared" si="7"/>
        <v>927305.62525761314</v>
      </c>
    </row>
    <row r="55" spans="1:7" ht="13.5" thickTop="1" x14ac:dyDescent="0.2"/>
    <row r="57" spans="1:7" x14ac:dyDescent="0.2">
      <c r="A57" s="11" t="s">
        <v>1</v>
      </c>
    </row>
    <row r="60" spans="1:7" x14ac:dyDescent="0.2">
      <c r="A60" s="13" t="s">
        <v>0</v>
      </c>
      <c r="B60" s="49">
        <v>4</v>
      </c>
    </row>
  </sheetData>
  <pageMargins left="0.7" right="0.7" top="0.75" bottom="0.75" header="0.3" footer="0.3"/>
  <pageSetup scale="65" orientation="landscape" r:id="rId1"/>
  <headerFooter>
    <oddFooter>&amp;R&amp;"Times New Roman,Bold"&amp;12Attachment to the Response to Question No. 2(a)
Garrett/Rahn
Page 5 of 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Normal="100" workbookViewId="0"/>
  </sheetViews>
  <sheetFormatPr defaultColWidth="9.140625" defaultRowHeight="12.75" x14ac:dyDescent="0.2"/>
  <cols>
    <col min="1" max="1" width="30.5703125" style="11" bestFit="1" customWidth="1"/>
    <col min="2" max="2" width="20.7109375" style="11" customWidth="1"/>
    <col min="3" max="4" width="21.7109375" style="11" customWidth="1"/>
    <col min="5" max="5" width="22.7109375" style="11" customWidth="1"/>
    <col min="6" max="6" width="20.7109375" style="11" customWidth="1"/>
    <col min="7" max="7" width="19.7109375" style="11" customWidth="1"/>
    <col min="8" max="8" width="12.7109375" style="11" customWidth="1"/>
    <col min="9" max="16384" width="9.140625" style="11"/>
  </cols>
  <sheetData>
    <row r="1" spans="1:7" x14ac:dyDescent="0.2">
      <c r="G1" s="10" t="s">
        <v>34</v>
      </c>
    </row>
    <row r="2" spans="1:7" ht="15.75" x14ac:dyDescent="0.25">
      <c r="A2" s="9" t="s">
        <v>33</v>
      </c>
      <c r="B2" s="12"/>
      <c r="C2" s="12"/>
      <c r="D2" s="12"/>
      <c r="E2" s="12"/>
      <c r="F2" s="12"/>
      <c r="G2" s="12"/>
    </row>
    <row r="3" spans="1:7" ht="15.75" x14ac:dyDescent="0.25">
      <c r="A3" s="9" t="s">
        <v>32</v>
      </c>
      <c r="B3" s="12"/>
      <c r="C3" s="12"/>
      <c r="D3" s="12"/>
      <c r="E3" s="12"/>
      <c r="F3" s="12"/>
      <c r="G3" s="12"/>
    </row>
    <row r="4" spans="1:7" x14ac:dyDescent="0.2">
      <c r="A4" s="8" t="s">
        <v>42</v>
      </c>
      <c r="B4" s="12"/>
      <c r="C4" s="12"/>
      <c r="D4" s="12"/>
      <c r="E4" s="12"/>
      <c r="F4" s="12"/>
      <c r="G4" s="12"/>
    </row>
    <row r="5" spans="1:7" x14ac:dyDescent="0.2">
      <c r="A5" s="13"/>
    </row>
    <row r="6" spans="1:7" x14ac:dyDescent="0.2">
      <c r="A6" s="14" t="s">
        <v>36</v>
      </c>
      <c r="B6" s="12"/>
      <c r="C6" s="12"/>
      <c r="D6" s="12"/>
      <c r="E6" s="12"/>
      <c r="F6" s="12"/>
      <c r="G6" s="12"/>
    </row>
    <row r="7" spans="1:7" ht="13.5" thickBot="1" x14ac:dyDescent="0.25">
      <c r="A7" s="13"/>
    </row>
    <row r="8" spans="1:7" ht="13.5" thickTop="1" x14ac:dyDescent="0.2">
      <c r="A8" s="15" t="s">
        <v>30</v>
      </c>
      <c r="B8" s="16" t="s">
        <v>29</v>
      </c>
      <c r="C8" s="16" t="s">
        <v>28</v>
      </c>
      <c r="D8" s="16" t="s">
        <v>27</v>
      </c>
      <c r="E8" s="16" t="s">
        <v>26</v>
      </c>
      <c r="F8" s="16" t="s">
        <v>25</v>
      </c>
      <c r="G8" s="17" t="s">
        <v>24</v>
      </c>
    </row>
    <row r="9" spans="1:7" ht="42" thickBot="1" x14ac:dyDescent="0.25">
      <c r="A9" s="18" t="s">
        <v>23</v>
      </c>
      <c r="B9" s="19" t="s">
        <v>22</v>
      </c>
      <c r="C9" s="19" t="s">
        <v>21</v>
      </c>
      <c r="D9" s="19" t="s">
        <v>20</v>
      </c>
      <c r="E9" s="19" t="s">
        <v>19</v>
      </c>
      <c r="F9" s="19" t="s">
        <v>49</v>
      </c>
      <c r="G9" s="20" t="s">
        <v>50</v>
      </c>
    </row>
    <row r="10" spans="1:7" ht="27" thickTop="1" thickBot="1" x14ac:dyDescent="0.25">
      <c r="A10" s="21"/>
      <c r="B10" s="22"/>
      <c r="C10" s="22"/>
      <c r="D10" s="23" t="s">
        <v>18</v>
      </c>
      <c r="E10" s="23" t="s">
        <v>17</v>
      </c>
      <c r="F10" s="22" t="s">
        <v>16</v>
      </c>
      <c r="G10" s="24" t="s">
        <v>15</v>
      </c>
    </row>
    <row r="11" spans="1:7" ht="13.5" thickTop="1" x14ac:dyDescent="0.2">
      <c r="A11" s="25"/>
      <c r="B11" s="26"/>
      <c r="C11" s="26"/>
      <c r="D11" s="26"/>
      <c r="E11" s="26"/>
      <c r="F11" s="26"/>
      <c r="G11" s="27"/>
    </row>
    <row r="12" spans="1:7" x14ac:dyDescent="0.2">
      <c r="A12" s="28" t="s">
        <v>14</v>
      </c>
      <c r="B12" s="29"/>
      <c r="C12" s="29"/>
      <c r="D12" s="29"/>
      <c r="E12" s="29"/>
      <c r="F12" s="29"/>
      <c r="G12" s="30"/>
    </row>
    <row r="13" spans="1:7" x14ac:dyDescent="0.2">
      <c r="A13" s="31" t="s">
        <v>43</v>
      </c>
      <c r="B13" s="32">
        <v>1018975.6018297842</v>
      </c>
      <c r="C13" s="32">
        <v>34123.651829781578</v>
      </c>
      <c r="D13" s="3">
        <f>(B13-C13)/(10*12-$B$60)</f>
        <v>8563.9300000000221</v>
      </c>
      <c r="E13" s="3">
        <f>C13+D13</f>
        <v>42687.5818297816</v>
      </c>
      <c r="F13" s="33">
        <f>IF(B17&lt;0,0,(B13-E13)*0.389)</f>
        <v>379776.03978000104</v>
      </c>
      <c r="G13" s="34">
        <f>IF(B17&lt;0,0,B13-E13-F13)</f>
        <v>596511.98022000154</v>
      </c>
    </row>
    <row r="14" spans="1:7" x14ac:dyDescent="0.2">
      <c r="A14" s="31"/>
      <c r="B14" s="32"/>
      <c r="C14" s="32"/>
      <c r="D14" s="3"/>
      <c r="E14" s="3"/>
      <c r="F14" s="33"/>
      <c r="G14" s="34"/>
    </row>
    <row r="15" spans="1:7" x14ac:dyDescent="0.2">
      <c r="A15" s="31" t="s">
        <v>4</v>
      </c>
      <c r="B15" s="32">
        <v>-64385</v>
      </c>
      <c r="C15" s="32">
        <v>0</v>
      </c>
      <c r="D15" s="32">
        <v>0</v>
      </c>
      <c r="E15" s="35">
        <f>C15+D15</f>
        <v>0</v>
      </c>
      <c r="F15" s="33">
        <f>IF(B17&lt;0,0,(B15-E15)*0.389)</f>
        <v>-25045.764999999999</v>
      </c>
      <c r="G15" s="34">
        <f>IF(B17&lt;0,0,B15-E15-F15)</f>
        <v>-39339.235000000001</v>
      </c>
    </row>
    <row r="16" spans="1:7" x14ac:dyDescent="0.2">
      <c r="A16" s="31"/>
      <c r="B16" s="32"/>
      <c r="C16" s="32"/>
      <c r="D16" s="32"/>
      <c r="E16" s="35"/>
      <c r="F16" s="33"/>
      <c r="G16" s="34"/>
    </row>
    <row r="17" spans="1:7" x14ac:dyDescent="0.2">
      <c r="A17" s="36" t="s">
        <v>13</v>
      </c>
      <c r="B17" s="7">
        <f t="shared" ref="B17:G17" si="0">SUM(B13:B15)</f>
        <v>954590.60182978422</v>
      </c>
      <c r="C17" s="7">
        <f t="shared" si="0"/>
        <v>34123.651829781578</v>
      </c>
      <c r="D17" s="7">
        <f t="shared" si="0"/>
        <v>8563.9300000000221</v>
      </c>
      <c r="E17" s="7">
        <f t="shared" si="0"/>
        <v>42687.5818297816</v>
      </c>
      <c r="F17" s="7">
        <f t="shared" si="0"/>
        <v>354730.27478000103</v>
      </c>
      <c r="G17" s="6">
        <f t="shared" si="0"/>
        <v>557172.74522000155</v>
      </c>
    </row>
    <row r="18" spans="1:7" x14ac:dyDescent="0.2">
      <c r="A18" s="31"/>
      <c r="B18" s="32"/>
      <c r="C18" s="32"/>
      <c r="D18" s="32"/>
      <c r="E18" s="35"/>
      <c r="F18" s="33"/>
      <c r="G18" s="34"/>
    </row>
    <row r="19" spans="1:7" x14ac:dyDescent="0.2">
      <c r="A19" s="31" t="s">
        <v>44</v>
      </c>
      <c r="B19" s="32">
        <v>150270.12768538395</v>
      </c>
      <c r="C19" s="32">
        <v>3683.0776853838934</v>
      </c>
      <c r="D19" s="3">
        <f>(B19-C19)/(10*12-$B$60)</f>
        <v>1274.6700000000003</v>
      </c>
      <c r="E19" s="3">
        <f>C19+D19</f>
        <v>4957.7476853838934</v>
      </c>
      <c r="F19" s="33">
        <f>IF(B23&lt;0,0,(B19-E19)*0.389)</f>
        <v>56526.51582000003</v>
      </c>
      <c r="G19" s="34">
        <f>IF(B23&lt;0,0,B19-E19-F19)</f>
        <v>88785.864180000033</v>
      </c>
    </row>
    <row r="20" spans="1:7" x14ac:dyDescent="0.2">
      <c r="A20" s="31"/>
      <c r="B20" s="32"/>
      <c r="C20" s="32"/>
      <c r="D20" s="3"/>
      <c r="E20" s="3"/>
      <c r="F20" s="33"/>
      <c r="G20" s="34"/>
    </row>
    <row r="21" spans="1:7" x14ac:dyDescent="0.2">
      <c r="A21" s="31" t="s">
        <v>4</v>
      </c>
      <c r="B21" s="32">
        <v>0</v>
      </c>
      <c r="C21" s="32">
        <v>0</v>
      </c>
      <c r="D21" s="32">
        <v>0</v>
      </c>
      <c r="E21" s="35">
        <f>C21+D21</f>
        <v>0</v>
      </c>
      <c r="F21" s="33">
        <f>IF(B23&lt;0,0,(B21-E21)*0.389)</f>
        <v>0</v>
      </c>
      <c r="G21" s="34">
        <f>IF(B23&lt;0,0,B21-E21-F21)</f>
        <v>0</v>
      </c>
    </row>
    <row r="22" spans="1:7" x14ac:dyDescent="0.2">
      <c r="A22" s="31"/>
      <c r="B22" s="32"/>
      <c r="C22" s="32"/>
      <c r="D22" s="32"/>
      <c r="E22" s="35"/>
      <c r="F22" s="33"/>
      <c r="G22" s="34"/>
    </row>
    <row r="23" spans="1:7" x14ac:dyDescent="0.2">
      <c r="A23" s="36" t="s">
        <v>12</v>
      </c>
      <c r="B23" s="7">
        <f t="shared" ref="B23:G23" si="1">SUM(B19:B21)</f>
        <v>150270.12768538395</v>
      </c>
      <c r="C23" s="7">
        <f t="shared" si="1"/>
        <v>3683.0776853838934</v>
      </c>
      <c r="D23" s="7">
        <f t="shared" si="1"/>
        <v>1274.6700000000003</v>
      </c>
      <c r="E23" s="7">
        <f t="shared" si="1"/>
        <v>4957.7476853838934</v>
      </c>
      <c r="F23" s="7">
        <f t="shared" si="1"/>
        <v>56526.51582000003</v>
      </c>
      <c r="G23" s="6">
        <f t="shared" si="1"/>
        <v>88785.864180000033</v>
      </c>
    </row>
    <row r="24" spans="1:7" x14ac:dyDescent="0.2">
      <c r="A24" s="31"/>
      <c r="B24" s="32"/>
      <c r="C24" s="32"/>
      <c r="D24" s="32"/>
      <c r="E24" s="35"/>
      <c r="F24" s="33"/>
      <c r="G24" s="34"/>
    </row>
    <row r="25" spans="1:7" x14ac:dyDescent="0.2">
      <c r="A25" s="31" t="s">
        <v>45</v>
      </c>
      <c r="B25" s="32">
        <v>149951.33342349721</v>
      </c>
      <c r="C25" s="32">
        <v>3727.683423497328</v>
      </c>
      <c r="D25" s="3">
        <f>(B25-C25)/(10*12-$B$60)</f>
        <v>1271.5099999999989</v>
      </c>
      <c r="E25" s="3">
        <f>C25+D25</f>
        <v>4999.1934234973269</v>
      </c>
      <c r="F25" s="33">
        <f>IF(B29&lt;0,0,(B25-E25)*0.389)</f>
        <v>56386.382459999964</v>
      </c>
      <c r="G25" s="34">
        <f>IF(B29&lt;0,0,B25-E25-F25)</f>
        <v>88565.757539999933</v>
      </c>
    </row>
    <row r="26" spans="1:7" x14ac:dyDescent="0.2">
      <c r="A26" s="31"/>
      <c r="B26" s="32"/>
      <c r="C26" s="32"/>
      <c r="D26" s="3"/>
      <c r="E26" s="3"/>
      <c r="F26" s="33"/>
      <c r="G26" s="34"/>
    </row>
    <row r="27" spans="1:7" x14ac:dyDescent="0.2">
      <c r="A27" s="31" t="s">
        <v>4</v>
      </c>
      <c r="B27" s="32">
        <v>0</v>
      </c>
      <c r="C27" s="32">
        <v>0</v>
      </c>
      <c r="D27" s="32">
        <v>0</v>
      </c>
      <c r="E27" s="35">
        <f>C27+D27</f>
        <v>0</v>
      </c>
      <c r="F27" s="33">
        <f>IF(B29&lt;0,0,(B27-E27)*0.389)</f>
        <v>0</v>
      </c>
      <c r="G27" s="34">
        <f>IF(B29&lt;0,0,B27-E27-F27)</f>
        <v>0</v>
      </c>
    </row>
    <row r="28" spans="1:7" x14ac:dyDescent="0.2">
      <c r="A28" s="31"/>
      <c r="B28" s="32"/>
      <c r="C28" s="32"/>
      <c r="D28" s="32"/>
      <c r="E28" s="35"/>
      <c r="F28" s="33"/>
      <c r="G28" s="34"/>
    </row>
    <row r="29" spans="1:7" x14ac:dyDescent="0.2">
      <c r="A29" s="36" t="s">
        <v>11</v>
      </c>
      <c r="B29" s="7">
        <f t="shared" ref="B29:G29" si="2">SUM(B25:B27)</f>
        <v>149951.33342349721</v>
      </c>
      <c r="C29" s="7">
        <f t="shared" si="2"/>
        <v>3727.683423497328</v>
      </c>
      <c r="D29" s="7">
        <f t="shared" si="2"/>
        <v>1271.5099999999989</v>
      </c>
      <c r="E29" s="7">
        <f t="shared" si="2"/>
        <v>4999.1934234973269</v>
      </c>
      <c r="F29" s="7">
        <f t="shared" si="2"/>
        <v>56386.382459999964</v>
      </c>
      <c r="G29" s="6">
        <f t="shared" si="2"/>
        <v>88565.757539999933</v>
      </c>
    </row>
    <row r="30" spans="1:7" ht="13.5" thickBot="1" x14ac:dyDescent="0.25">
      <c r="A30" s="31"/>
      <c r="B30" s="32"/>
      <c r="C30" s="32"/>
      <c r="D30" s="3"/>
      <c r="E30" s="3"/>
      <c r="F30" s="33"/>
      <c r="G30" s="34"/>
    </row>
    <row r="31" spans="1:7" ht="14.25" thickTop="1" thickBot="1" x14ac:dyDescent="0.25">
      <c r="A31" s="37" t="s">
        <v>10</v>
      </c>
      <c r="B31" s="5">
        <f t="shared" ref="B31:G31" si="3">B17+B23+B29</f>
        <v>1254812.0629386653</v>
      </c>
      <c r="C31" s="5">
        <f t="shared" si="3"/>
        <v>41534.412938662797</v>
      </c>
      <c r="D31" s="5">
        <f t="shared" si="3"/>
        <v>11110.110000000021</v>
      </c>
      <c r="E31" s="5">
        <f t="shared" si="3"/>
        <v>52644.52293866282</v>
      </c>
      <c r="F31" s="5">
        <f t="shared" si="3"/>
        <v>467643.17306000099</v>
      </c>
      <c r="G31" s="4">
        <f t="shared" si="3"/>
        <v>734524.36694000149</v>
      </c>
    </row>
    <row r="32" spans="1:7" ht="13.5" thickTop="1" x14ac:dyDescent="0.2">
      <c r="A32" s="31"/>
      <c r="B32" s="32"/>
      <c r="C32" s="32"/>
      <c r="D32" s="3"/>
      <c r="E32" s="3"/>
      <c r="F32" s="33"/>
      <c r="G32" s="34"/>
    </row>
    <row r="33" spans="1:7" x14ac:dyDescent="0.2">
      <c r="A33" s="28" t="s">
        <v>9</v>
      </c>
      <c r="B33" s="32"/>
      <c r="C33" s="32"/>
      <c r="D33" s="3"/>
      <c r="E33" s="3"/>
      <c r="F33" s="33"/>
      <c r="G33" s="34"/>
    </row>
    <row r="34" spans="1:7" x14ac:dyDescent="0.2">
      <c r="A34" s="31" t="s">
        <v>46</v>
      </c>
      <c r="B34" s="32">
        <v>6323922.715126141</v>
      </c>
      <c r="C34" s="32">
        <v>63940.115126132521</v>
      </c>
      <c r="D34" s="3">
        <f>(B34-C34)/(25*12-$B$60)</f>
        <v>21220.280000000028</v>
      </c>
      <c r="E34" s="3">
        <f>C34+D34</f>
        <v>85160.395126132556</v>
      </c>
      <c r="F34" s="33">
        <f>IF(B38&lt;0,0,(B34-E34)*0.389)</f>
        <v>0</v>
      </c>
      <c r="G34" s="34">
        <f>IF(B38&lt;0,0,B34-E34-F34)</f>
        <v>0</v>
      </c>
    </row>
    <row r="35" spans="1:7" x14ac:dyDescent="0.2">
      <c r="A35" s="31"/>
      <c r="B35" s="32"/>
      <c r="C35" s="32"/>
      <c r="D35" s="3"/>
      <c r="E35" s="3"/>
      <c r="F35" s="33"/>
      <c r="G35" s="34"/>
    </row>
    <row r="36" spans="1:7" x14ac:dyDescent="0.2">
      <c r="A36" s="31" t="s">
        <v>4</v>
      </c>
      <c r="B36" s="32">
        <v>-6370508</v>
      </c>
      <c r="C36" s="32">
        <v>0</v>
      </c>
      <c r="D36" s="32">
        <v>0</v>
      </c>
      <c r="E36" s="3">
        <f>C36+D36</f>
        <v>0</v>
      </c>
      <c r="F36" s="33">
        <f>IF(B38&lt;0,0,(B36-E36)*0.389)</f>
        <v>0</v>
      </c>
      <c r="G36" s="34">
        <f>IF(B38&lt;0,0,B36-E36-F36)</f>
        <v>0</v>
      </c>
    </row>
    <row r="37" spans="1:7" ht="13.5" thickBot="1" x14ac:dyDescent="0.25">
      <c r="A37" s="38"/>
      <c r="B37" s="39"/>
      <c r="C37" s="39"/>
      <c r="D37" s="39"/>
      <c r="E37" s="39"/>
      <c r="F37" s="39"/>
      <c r="G37" s="40"/>
    </row>
    <row r="38" spans="1:7" ht="14.25" thickTop="1" thickBot="1" x14ac:dyDescent="0.25">
      <c r="A38" s="37" t="s">
        <v>8</v>
      </c>
      <c r="B38" s="2">
        <f t="shared" ref="B38:G38" si="4">SUM(B34:B36)</f>
        <v>-46585.284873859026</v>
      </c>
      <c r="C38" s="2">
        <f t="shared" si="4"/>
        <v>63940.115126132521</v>
      </c>
      <c r="D38" s="2">
        <f t="shared" si="4"/>
        <v>21220.280000000028</v>
      </c>
      <c r="E38" s="2">
        <f t="shared" si="4"/>
        <v>85160.395126132556</v>
      </c>
      <c r="F38" s="2">
        <f t="shared" si="4"/>
        <v>0</v>
      </c>
      <c r="G38" s="1">
        <f t="shared" si="4"/>
        <v>0</v>
      </c>
    </row>
    <row r="39" spans="1:7" ht="13.5" thickTop="1" x14ac:dyDescent="0.2">
      <c r="A39" s="25"/>
      <c r="B39" s="41"/>
      <c r="C39" s="41"/>
      <c r="D39" s="41"/>
      <c r="E39" s="41"/>
      <c r="F39" s="41"/>
      <c r="G39" s="42"/>
    </row>
    <row r="40" spans="1:7" x14ac:dyDescent="0.2">
      <c r="A40" s="28" t="s">
        <v>7</v>
      </c>
      <c r="B40" s="32"/>
      <c r="C40" s="32"/>
      <c r="D40" s="3"/>
      <c r="E40" s="3"/>
      <c r="F40" s="33"/>
      <c r="G40" s="34"/>
    </row>
    <row r="41" spans="1:7" x14ac:dyDescent="0.2">
      <c r="A41" s="31" t="s">
        <v>47</v>
      </c>
      <c r="B41" s="32">
        <v>783363.92408208048</v>
      </c>
      <c r="C41" s="32">
        <v>9891.6240820856056</v>
      </c>
      <c r="D41" s="3">
        <f>(B41-C41)/(25*12-$B$60)</f>
        <v>2621.9399999999828</v>
      </c>
      <c r="E41" s="3">
        <f>C41+D41</f>
        <v>12513.564082085588</v>
      </c>
      <c r="F41" s="33">
        <f>IF(B45&lt;0,0,(B41-E41)*0.389)</f>
        <v>0</v>
      </c>
      <c r="G41" s="34">
        <f>IF(B45&lt;0,0,B41-E41-F41)</f>
        <v>0</v>
      </c>
    </row>
    <row r="42" spans="1:7" x14ac:dyDescent="0.2">
      <c r="A42" s="31"/>
      <c r="B42" s="32"/>
      <c r="C42" s="32"/>
      <c r="D42" s="3"/>
      <c r="E42" s="3"/>
      <c r="F42" s="33"/>
      <c r="G42" s="34"/>
    </row>
    <row r="43" spans="1:7" x14ac:dyDescent="0.2">
      <c r="A43" s="31" t="s">
        <v>4</v>
      </c>
      <c r="B43" s="32">
        <v>-968245</v>
      </c>
      <c r="C43" s="32">
        <v>0</v>
      </c>
      <c r="D43" s="32">
        <v>0</v>
      </c>
      <c r="E43" s="3">
        <f>C43+D43</f>
        <v>0</v>
      </c>
      <c r="F43" s="33">
        <f>IF(B45&lt;0,0,(B43-E43)*0.389)</f>
        <v>0</v>
      </c>
      <c r="G43" s="34">
        <f>IF(B45&lt;0,0,B43-E43-F43)</f>
        <v>0</v>
      </c>
    </row>
    <row r="44" spans="1:7" ht="13.5" thickBot="1" x14ac:dyDescent="0.25">
      <c r="A44" s="38"/>
      <c r="B44" s="39"/>
      <c r="C44" s="39"/>
      <c r="D44" s="39"/>
      <c r="E44" s="39"/>
      <c r="F44" s="39"/>
      <c r="G44" s="40"/>
    </row>
    <row r="45" spans="1:7" ht="14.25" thickTop="1" thickBot="1" x14ac:dyDescent="0.25">
      <c r="A45" s="37" t="s">
        <v>6</v>
      </c>
      <c r="B45" s="2">
        <f t="shared" ref="B45:G45" si="5">SUM(B41:B43)</f>
        <v>-184881.07591791952</v>
      </c>
      <c r="C45" s="2">
        <f t="shared" si="5"/>
        <v>9891.6240820856056</v>
      </c>
      <c r="D45" s="2">
        <f t="shared" si="5"/>
        <v>2621.9399999999828</v>
      </c>
      <c r="E45" s="2">
        <f t="shared" si="5"/>
        <v>12513.564082085588</v>
      </c>
      <c r="F45" s="2">
        <f t="shared" si="5"/>
        <v>0</v>
      </c>
      <c r="G45" s="1">
        <f t="shared" si="5"/>
        <v>0</v>
      </c>
    </row>
    <row r="46" spans="1:7" ht="13.5" thickTop="1" x14ac:dyDescent="0.2">
      <c r="A46" s="25"/>
      <c r="B46" s="41"/>
      <c r="C46" s="41"/>
      <c r="D46" s="41"/>
      <c r="E46" s="41"/>
      <c r="F46" s="41"/>
      <c r="G46" s="42"/>
    </row>
    <row r="47" spans="1:7" x14ac:dyDescent="0.2">
      <c r="A47" s="28" t="s">
        <v>5</v>
      </c>
      <c r="B47" s="32"/>
      <c r="C47" s="32"/>
      <c r="D47" s="3"/>
      <c r="E47" s="3"/>
      <c r="F47" s="33"/>
      <c r="G47" s="34"/>
    </row>
    <row r="48" spans="1:7" x14ac:dyDescent="0.2">
      <c r="A48" s="31" t="s">
        <v>48</v>
      </c>
      <c r="B48" s="32">
        <v>1267433.4293401942</v>
      </c>
      <c r="C48" s="32">
        <v>14648.079340198195</v>
      </c>
      <c r="D48" s="3">
        <f>(B48-C48)/(25*12-$B$60)</f>
        <v>4246.7299999999859</v>
      </c>
      <c r="E48" s="3">
        <f>C48+D48</f>
        <v>18894.809340198182</v>
      </c>
      <c r="F48" s="33">
        <f>IF(B52&lt;0,0,(B48-E48)*0.389)</f>
        <v>485681.52317999845</v>
      </c>
      <c r="G48" s="34">
        <f>IF(B52&lt;0,0,B48-E48-F48)</f>
        <v>762857.09681999753</v>
      </c>
    </row>
    <row r="49" spans="1:7" x14ac:dyDescent="0.2">
      <c r="A49" s="31"/>
      <c r="B49" s="32"/>
      <c r="C49" s="32"/>
      <c r="D49" s="3"/>
      <c r="E49" s="3"/>
      <c r="F49" s="33"/>
      <c r="G49" s="34"/>
    </row>
    <row r="50" spans="1:7" x14ac:dyDescent="0.2">
      <c r="A50" s="31" t="s">
        <v>4</v>
      </c>
      <c r="B50" s="32">
        <v>-816585</v>
      </c>
      <c r="C50" s="32">
        <v>0</v>
      </c>
      <c r="D50" s="32">
        <v>0</v>
      </c>
      <c r="E50" s="3">
        <f>C50+D50</f>
        <v>0</v>
      </c>
      <c r="F50" s="33">
        <f>IF(B52&lt;0,0,(B50-E50)*0.389)</f>
        <v>-317651.565</v>
      </c>
      <c r="G50" s="34">
        <f>IF(B52&lt;0,0,B50-E50-F50)</f>
        <v>-498933.435</v>
      </c>
    </row>
    <row r="51" spans="1:7" ht="13.5" thickBot="1" x14ac:dyDescent="0.25">
      <c r="A51" s="38"/>
      <c r="B51" s="39"/>
      <c r="C51" s="39"/>
      <c r="D51" s="39"/>
      <c r="E51" s="39"/>
      <c r="F51" s="39"/>
      <c r="G51" s="40"/>
    </row>
    <row r="52" spans="1:7" ht="14.25" thickTop="1" thickBot="1" x14ac:dyDescent="0.25">
      <c r="A52" s="37" t="s">
        <v>3</v>
      </c>
      <c r="B52" s="2">
        <f t="shared" ref="B52:G52" si="6">SUM(B48:B50)</f>
        <v>450848.42934019421</v>
      </c>
      <c r="C52" s="2">
        <f t="shared" si="6"/>
        <v>14648.079340198195</v>
      </c>
      <c r="D52" s="2">
        <f t="shared" si="6"/>
        <v>4246.7299999999859</v>
      </c>
      <c r="E52" s="2">
        <f t="shared" si="6"/>
        <v>18894.809340198182</v>
      </c>
      <c r="F52" s="2">
        <f t="shared" si="6"/>
        <v>168029.95817999844</v>
      </c>
      <c r="G52" s="1">
        <f t="shared" si="6"/>
        <v>263923.66181999753</v>
      </c>
    </row>
    <row r="53" spans="1:7" ht="14.25" thickTop="1" thickBot="1" x14ac:dyDescent="0.25">
      <c r="A53" s="43"/>
      <c r="B53" s="44"/>
      <c r="C53" s="44"/>
      <c r="D53" s="44"/>
      <c r="E53" s="44"/>
      <c r="F53" s="44"/>
      <c r="G53" s="45"/>
    </row>
    <row r="54" spans="1:7" ht="14.25" thickTop="1" thickBot="1" x14ac:dyDescent="0.25">
      <c r="A54" s="46" t="s">
        <v>2</v>
      </c>
      <c r="B54" s="47">
        <f t="shared" ref="B54:G54" si="7">B31+B38+B45+B52</f>
        <v>1474194.1314870808</v>
      </c>
      <c r="C54" s="47">
        <f t="shared" si="7"/>
        <v>130014.23148707912</v>
      </c>
      <c r="D54" s="47">
        <f t="shared" si="7"/>
        <v>39199.060000000019</v>
      </c>
      <c r="E54" s="47">
        <f t="shared" si="7"/>
        <v>169213.29148707914</v>
      </c>
      <c r="F54" s="47">
        <f t="shared" si="7"/>
        <v>635673.13123999943</v>
      </c>
      <c r="G54" s="48">
        <f t="shared" si="7"/>
        <v>998448.02875999897</v>
      </c>
    </row>
    <row r="55" spans="1:7" ht="13.5" thickTop="1" x14ac:dyDescent="0.2"/>
    <row r="57" spans="1:7" x14ac:dyDescent="0.2">
      <c r="A57" s="11" t="s">
        <v>1</v>
      </c>
    </row>
    <row r="60" spans="1:7" x14ac:dyDescent="0.2">
      <c r="A60" s="13" t="s">
        <v>0</v>
      </c>
      <c r="B60" s="49">
        <v>5</v>
      </c>
    </row>
  </sheetData>
  <pageMargins left="0.7" right="0.7" top="0.75" bottom="0.75" header="0.3" footer="0.3"/>
  <pageSetup scale="65" orientation="landscape" r:id="rId1"/>
  <headerFooter>
    <oddFooter>&amp;R&amp;"Times New Roman,Bold"&amp;12Attachment to the Response to Question No. 2(a)
Garrett/Rahn
Page 6 of 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Normal="100" workbookViewId="0"/>
  </sheetViews>
  <sheetFormatPr defaultColWidth="9.140625" defaultRowHeight="12.75" x14ac:dyDescent="0.2"/>
  <cols>
    <col min="1" max="1" width="30.5703125" style="11" bestFit="1" customWidth="1"/>
    <col min="2" max="2" width="20.7109375" style="11" customWidth="1"/>
    <col min="3" max="4" width="21.7109375" style="11" customWidth="1"/>
    <col min="5" max="5" width="22.7109375" style="11" customWidth="1"/>
    <col min="6" max="6" width="20.7109375" style="11" customWidth="1"/>
    <col min="7" max="7" width="19.7109375" style="11" customWidth="1"/>
    <col min="8" max="8" width="12.7109375" style="11" customWidth="1"/>
    <col min="9" max="16384" width="9.140625" style="11"/>
  </cols>
  <sheetData>
    <row r="1" spans="1:7" x14ac:dyDescent="0.2">
      <c r="G1" s="10" t="s">
        <v>34</v>
      </c>
    </row>
    <row r="2" spans="1:7" ht="15.75" x14ac:dyDescent="0.25">
      <c r="A2" s="9" t="s">
        <v>33</v>
      </c>
      <c r="B2" s="12"/>
      <c r="C2" s="12"/>
      <c r="D2" s="12"/>
      <c r="E2" s="12"/>
      <c r="F2" s="12"/>
      <c r="G2" s="12"/>
    </row>
    <row r="3" spans="1:7" ht="15.75" x14ac:dyDescent="0.25">
      <c r="A3" s="9" t="s">
        <v>32</v>
      </c>
      <c r="B3" s="12"/>
      <c r="C3" s="12"/>
      <c r="D3" s="12"/>
      <c r="E3" s="12"/>
      <c r="F3" s="12"/>
      <c r="G3" s="12"/>
    </row>
    <row r="4" spans="1:7" x14ac:dyDescent="0.2">
      <c r="A4" s="8" t="s">
        <v>42</v>
      </c>
      <c r="B4" s="12"/>
      <c r="C4" s="12"/>
      <c r="D4" s="12"/>
      <c r="E4" s="12"/>
      <c r="F4" s="12"/>
      <c r="G4" s="12"/>
    </row>
    <row r="5" spans="1:7" x14ac:dyDescent="0.2">
      <c r="A5" s="13"/>
    </row>
    <row r="6" spans="1:7" x14ac:dyDescent="0.2">
      <c r="A6" s="14" t="s">
        <v>35</v>
      </c>
      <c r="B6" s="12"/>
      <c r="C6" s="12"/>
      <c r="D6" s="12"/>
      <c r="E6" s="12"/>
      <c r="F6" s="12"/>
      <c r="G6" s="12"/>
    </row>
    <row r="7" spans="1:7" ht="13.5" thickBot="1" x14ac:dyDescent="0.25">
      <c r="A7" s="13"/>
    </row>
    <row r="8" spans="1:7" ht="13.5" thickTop="1" x14ac:dyDescent="0.2">
      <c r="A8" s="15" t="s">
        <v>30</v>
      </c>
      <c r="B8" s="16" t="s">
        <v>29</v>
      </c>
      <c r="C8" s="16" t="s">
        <v>28</v>
      </c>
      <c r="D8" s="16" t="s">
        <v>27</v>
      </c>
      <c r="E8" s="16" t="s">
        <v>26</v>
      </c>
      <c r="F8" s="16" t="s">
        <v>25</v>
      </c>
      <c r="G8" s="17" t="s">
        <v>24</v>
      </c>
    </row>
    <row r="9" spans="1:7" ht="42" thickBot="1" x14ac:dyDescent="0.25">
      <c r="A9" s="18" t="s">
        <v>23</v>
      </c>
      <c r="B9" s="19" t="s">
        <v>22</v>
      </c>
      <c r="C9" s="19" t="s">
        <v>21</v>
      </c>
      <c r="D9" s="19" t="s">
        <v>20</v>
      </c>
      <c r="E9" s="19" t="s">
        <v>19</v>
      </c>
      <c r="F9" s="19" t="s">
        <v>49</v>
      </c>
      <c r="G9" s="20" t="s">
        <v>50</v>
      </c>
    </row>
    <row r="10" spans="1:7" ht="27" thickTop="1" thickBot="1" x14ac:dyDescent="0.25">
      <c r="A10" s="21"/>
      <c r="B10" s="22"/>
      <c r="C10" s="22"/>
      <c r="D10" s="23" t="s">
        <v>18</v>
      </c>
      <c r="E10" s="23" t="s">
        <v>17</v>
      </c>
      <c r="F10" s="22" t="s">
        <v>16</v>
      </c>
      <c r="G10" s="24" t="s">
        <v>15</v>
      </c>
    </row>
    <row r="11" spans="1:7" ht="13.5" thickTop="1" x14ac:dyDescent="0.2">
      <c r="A11" s="25"/>
      <c r="B11" s="26"/>
      <c r="C11" s="26"/>
      <c r="D11" s="26"/>
      <c r="E11" s="26"/>
      <c r="F11" s="26"/>
      <c r="G11" s="27"/>
    </row>
    <row r="12" spans="1:7" x14ac:dyDescent="0.2">
      <c r="A12" s="28" t="s">
        <v>14</v>
      </c>
      <c r="B12" s="29"/>
      <c r="C12" s="29"/>
      <c r="D12" s="29"/>
      <c r="E12" s="29"/>
      <c r="F12" s="29"/>
      <c r="G12" s="30"/>
    </row>
    <row r="13" spans="1:7" x14ac:dyDescent="0.2">
      <c r="A13" s="31" t="s">
        <v>43</v>
      </c>
      <c r="B13" s="32">
        <v>1061013.7818297825</v>
      </c>
      <c r="C13" s="32">
        <v>42687.581829781579</v>
      </c>
      <c r="D13" s="3">
        <f>(B13-C13)/(10*12-$B$60)</f>
        <v>8932.6859649122889</v>
      </c>
      <c r="E13" s="3">
        <f>C13+D13</f>
        <v>51620.267794693864</v>
      </c>
      <c r="F13" s="33">
        <f>IF(B17&lt;0,0,(B13-E13)*0.389)</f>
        <v>392654.07695964951</v>
      </c>
      <c r="G13" s="34">
        <f>IF(B17&lt;0,0,B13-E13-F13)</f>
        <v>616739.43707543914</v>
      </c>
    </row>
    <row r="14" spans="1:7" x14ac:dyDescent="0.2">
      <c r="A14" s="31"/>
      <c r="B14" s="32"/>
      <c r="C14" s="32"/>
      <c r="D14" s="3"/>
      <c r="E14" s="3"/>
      <c r="F14" s="33"/>
      <c r="G14" s="34"/>
    </row>
    <row r="15" spans="1:7" x14ac:dyDescent="0.2">
      <c r="A15" s="31" t="s">
        <v>4</v>
      </c>
      <c r="B15" s="32">
        <v>-64385</v>
      </c>
      <c r="C15" s="32">
        <v>0</v>
      </c>
      <c r="D15" s="32">
        <v>0</v>
      </c>
      <c r="E15" s="35">
        <f>C15+D15</f>
        <v>0</v>
      </c>
      <c r="F15" s="33">
        <f>IF(B17&lt;0,0,(B15-E15)*0.389)</f>
        <v>-25045.764999999999</v>
      </c>
      <c r="G15" s="34">
        <f>IF(B17&lt;0,0,B15-E15-F15)</f>
        <v>-39339.235000000001</v>
      </c>
    </row>
    <row r="16" spans="1:7" x14ac:dyDescent="0.2">
      <c r="A16" s="31"/>
      <c r="B16" s="32"/>
      <c r="C16" s="32"/>
      <c r="D16" s="32"/>
      <c r="E16" s="35"/>
      <c r="F16" s="33"/>
      <c r="G16" s="34"/>
    </row>
    <row r="17" spans="1:7" x14ac:dyDescent="0.2">
      <c r="A17" s="36" t="s">
        <v>13</v>
      </c>
      <c r="B17" s="7">
        <f t="shared" ref="B17:G17" si="0">SUM(B13:B15)</f>
        <v>996628.78182978253</v>
      </c>
      <c r="C17" s="7">
        <f t="shared" si="0"/>
        <v>42687.581829781579</v>
      </c>
      <c r="D17" s="7">
        <f t="shared" si="0"/>
        <v>8932.6859649122889</v>
      </c>
      <c r="E17" s="7">
        <f t="shared" si="0"/>
        <v>51620.267794693864</v>
      </c>
      <c r="F17" s="7">
        <f t="shared" si="0"/>
        <v>367608.31195964949</v>
      </c>
      <c r="G17" s="6">
        <f t="shared" si="0"/>
        <v>577400.20207543916</v>
      </c>
    </row>
    <row r="18" spans="1:7" x14ac:dyDescent="0.2">
      <c r="A18" s="31"/>
      <c r="B18" s="32"/>
      <c r="C18" s="32"/>
      <c r="D18" s="32"/>
      <c r="E18" s="35"/>
      <c r="F18" s="33"/>
      <c r="G18" s="34"/>
    </row>
    <row r="19" spans="1:7" x14ac:dyDescent="0.2">
      <c r="A19" s="31" t="s">
        <v>44</v>
      </c>
      <c r="B19" s="32">
        <v>165538.74768538374</v>
      </c>
      <c r="C19" s="32">
        <v>4957.7476853838934</v>
      </c>
      <c r="D19" s="3">
        <f>(B19-C19)/(10*12-$B$60)</f>
        <v>1408.6052631578934</v>
      </c>
      <c r="E19" s="3">
        <f>C19+D19</f>
        <v>6366.3529485417866</v>
      </c>
      <c r="F19" s="33">
        <f>IF(B23&lt;0,0,(B19-E19)*0.389)</f>
        <v>61918.061552631523</v>
      </c>
      <c r="G19" s="34">
        <f>IF(B23&lt;0,0,B19-E19-F19)</f>
        <v>97254.333184210438</v>
      </c>
    </row>
    <row r="20" spans="1:7" x14ac:dyDescent="0.2">
      <c r="A20" s="31"/>
      <c r="B20" s="32"/>
      <c r="C20" s="32"/>
      <c r="D20" s="3"/>
      <c r="E20" s="3"/>
      <c r="F20" s="33"/>
      <c r="G20" s="34"/>
    </row>
    <row r="21" spans="1:7" x14ac:dyDescent="0.2">
      <c r="A21" s="31" t="s">
        <v>4</v>
      </c>
      <c r="B21" s="32">
        <v>0</v>
      </c>
      <c r="C21" s="32">
        <v>0</v>
      </c>
      <c r="D21" s="32">
        <v>0</v>
      </c>
      <c r="E21" s="35">
        <f>C21+D21</f>
        <v>0</v>
      </c>
      <c r="F21" s="33">
        <f>IF(B23&lt;0,0,(B21-E21)*0.389)</f>
        <v>0</v>
      </c>
      <c r="G21" s="34">
        <f>IF(B23&lt;0,0,B21-E21-F21)</f>
        <v>0</v>
      </c>
    </row>
    <row r="22" spans="1:7" x14ac:dyDescent="0.2">
      <c r="A22" s="31"/>
      <c r="B22" s="32"/>
      <c r="C22" s="32"/>
      <c r="D22" s="32"/>
      <c r="E22" s="35"/>
      <c r="F22" s="33"/>
      <c r="G22" s="34"/>
    </row>
    <row r="23" spans="1:7" x14ac:dyDescent="0.2">
      <c r="A23" s="36" t="s">
        <v>12</v>
      </c>
      <c r="B23" s="7">
        <f t="shared" ref="B23:G23" si="1">SUM(B19:B21)</f>
        <v>165538.74768538374</v>
      </c>
      <c r="C23" s="7">
        <f t="shared" si="1"/>
        <v>4957.7476853838934</v>
      </c>
      <c r="D23" s="7">
        <f t="shared" si="1"/>
        <v>1408.6052631578934</v>
      </c>
      <c r="E23" s="7">
        <f t="shared" si="1"/>
        <v>6366.3529485417866</v>
      </c>
      <c r="F23" s="7">
        <f t="shared" si="1"/>
        <v>61918.061552631523</v>
      </c>
      <c r="G23" s="6">
        <f t="shared" si="1"/>
        <v>97254.333184210438</v>
      </c>
    </row>
    <row r="24" spans="1:7" x14ac:dyDescent="0.2">
      <c r="A24" s="31"/>
      <c r="B24" s="32"/>
      <c r="C24" s="32"/>
      <c r="D24" s="32"/>
      <c r="E24" s="35"/>
      <c r="F24" s="33"/>
      <c r="G24" s="34"/>
    </row>
    <row r="25" spans="1:7" x14ac:dyDescent="0.2">
      <c r="A25" s="31" t="s">
        <v>45</v>
      </c>
      <c r="B25" s="32">
        <v>165525.93342349719</v>
      </c>
      <c r="C25" s="32">
        <v>4999.1934234973278</v>
      </c>
      <c r="D25" s="3">
        <f>(B25-C25)/(10*12-$B$60)</f>
        <v>1408.129298245613</v>
      </c>
      <c r="E25" s="3">
        <f>C25+D25</f>
        <v>6407.3227217429412</v>
      </c>
      <c r="F25" s="33">
        <f>IF(B29&lt;0,0,(B25-E25)*0.389)</f>
        <v>61897.139562982404</v>
      </c>
      <c r="G25" s="34">
        <f>IF(B29&lt;0,0,B25-E25-F25)</f>
        <v>97221.471138771856</v>
      </c>
    </row>
    <row r="26" spans="1:7" x14ac:dyDescent="0.2">
      <c r="A26" s="31"/>
      <c r="B26" s="32"/>
      <c r="C26" s="32"/>
      <c r="D26" s="3"/>
      <c r="E26" s="3"/>
      <c r="F26" s="33"/>
      <c r="G26" s="34"/>
    </row>
    <row r="27" spans="1:7" x14ac:dyDescent="0.2">
      <c r="A27" s="31" t="s">
        <v>4</v>
      </c>
      <c r="B27" s="32">
        <v>0</v>
      </c>
      <c r="C27" s="32">
        <v>0</v>
      </c>
      <c r="D27" s="32">
        <v>0</v>
      </c>
      <c r="E27" s="35">
        <f>C27+D27</f>
        <v>0</v>
      </c>
      <c r="F27" s="33">
        <f>IF(B29&lt;0,0,(B27-E27)*0.389)</f>
        <v>0</v>
      </c>
      <c r="G27" s="34">
        <f>IF(B29&lt;0,0,B27-E27-F27)</f>
        <v>0</v>
      </c>
    </row>
    <row r="28" spans="1:7" x14ac:dyDescent="0.2">
      <c r="A28" s="31"/>
      <c r="B28" s="32"/>
      <c r="C28" s="32"/>
      <c r="D28" s="32"/>
      <c r="E28" s="35"/>
      <c r="F28" s="33"/>
      <c r="G28" s="34"/>
    </row>
    <row r="29" spans="1:7" x14ac:dyDescent="0.2">
      <c r="A29" s="36" t="s">
        <v>11</v>
      </c>
      <c r="B29" s="7">
        <f t="shared" ref="B29:G29" si="2">SUM(B25:B27)</f>
        <v>165525.93342349719</v>
      </c>
      <c r="C29" s="7">
        <f t="shared" si="2"/>
        <v>4999.1934234973278</v>
      </c>
      <c r="D29" s="7">
        <f t="shared" si="2"/>
        <v>1408.129298245613</v>
      </c>
      <c r="E29" s="7">
        <f t="shared" si="2"/>
        <v>6407.3227217429412</v>
      </c>
      <c r="F29" s="7">
        <f t="shared" si="2"/>
        <v>61897.139562982404</v>
      </c>
      <c r="G29" s="6">
        <f t="shared" si="2"/>
        <v>97221.471138771856</v>
      </c>
    </row>
    <row r="30" spans="1:7" ht="13.5" thickBot="1" x14ac:dyDescent="0.25">
      <c r="A30" s="31"/>
      <c r="B30" s="32"/>
      <c r="C30" s="32"/>
      <c r="D30" s="3"/>
      <c r="E30" s="3"/>
      <c r="F30" s="33"/>
      <c r="G30" s="34"/>
    </row>
    <row r="31" spans="1:7" ht="14.25" thickTop="1" thickBot="1" x14ac:dyDescent="0.25">
      <c r="A31" s="37" t="s">
        <v>10</v>
      </c>
      <c r="B31" s="5">
        <f t="shared" ref="B31:G31" si="3">B17+B23+B29</f>
        <v>1327693.4629386635</v>
      </c>
      <c r="C31" s="5">
        <f t="shared" si="3"/>
        <v>52644.522938662805</v>
      </c>
      <c r="D31" s="5">
        <f t="shared" si="3"/>
        <v>11749.420526315795</v>
      </c>
      <c r="E31" s="5">
        <f t="shared" si="3"/>
        <v>64393.943464978598</v>
      </c>
      <c r="F31" s="5">
        <f t="shared" si="3"/>
        <v>491423.51307526341</v>
      </c>
      <c r="G31" s="4">
        <f t="shared" si="3"/>
        <v>771876.00639842148</v>
      </c>
    </row>
    <row r="32" spans="1:7" ht="13.5" thickTop="1" x14ac:dyDescent="0.2">
      <c r="A32" s="31"/>
      <c r="B32" s="32"/>
      <c r="C32" s="32"/>
      <c r="D32" s="3"/>
      <c r="E32" s="3"/>
      <c r="F32" s="33"/>
      <c r="G32" s="34"/>
    </row>
    <row r="33" spans="1:7" x14ac:dyDescent="0.2">
      <c r="A33" s="28" t="s">
        <v>9</v>
      </c>
      <c r="B33" s="32"/>
      <c r="C33" s="32"/>
      <c r="D33" s="3"/>
      <c r="E33" s="3"/>
      <c r="F33" s="33"/>
      <c r="G33" s="34"/>
    </row>
    <row r="34" spans="1:7" x14ac:dyDescent="0.2">
      <c r="A34" s="31" t="s">
        <v>46</v>
      </c>
      <c r="B34" s="32">
        <v>6986013.7051261067</v>
      </c>
      <c r="C34" s="32">
        <v>85160.395126132527</v>
      </c>
      <c r="D34" s="3">
        <f>(B34-C34)/(25*12-$B$60)</f>
        <v>23472.290170067939</v>
      </c>
      <c r="E34" s="3">
        <f>C34+D34</f>
        <v>108632.68529620046</v>
      </c>
      <c r="F34" s="33">
        <f>IF(B38&lt;0,0,(B34-E34)*0.389)</f>
        <v>2675301.2167138336</v>
      </c>
      <c r="G34" s="34">
        <f>IF(B38&lt;0,0,B34-E34-F34)</f>
        <v>4202079.8031160729</v>
      </c>
    </row>
    <row r="35" spans="1:7" x14ac:dyDescent="0.2">
      <c r="A35" s="31"/>
      <c r="B35" s="32"/>
      <c r="C35" s="32"/>
      <c r="D35" s="3"/>
      <c r="E35" s="3"/>
      <c r="F35" s="33"/>
      <c r="G35" s="34"/>
    </row>
    <row r="36" spans="1:7" x14ac:dyDescent="0.2">
      <c r="A36" s="31" t="s">
        <v>4</v>
      </c>
      <c r="B36" s="32">
        <v>-6370508</v>
      </c>
      <c r="C36" s="32">
        <v>0</v>
      </c>
      <c r="D36" s="32">
        <v>0</v>
      </c>
      <c r="E36" s="3">
        <f>C36+D36</f>
        <v>0</v>
      </c>
      <c r="F36" s="33">
        <f>IF(B38&lt;0,0,(B36-E36)*0.389)</f>
        <v>-2478127.6120000002</v>
      </c>
      <c r="G36" s="34">
        <f>IF(B38&lt;0,0,B36-E36-F36)</f>
        <v>-3892380.3879999998</v>
      </c>
    </row>
    <row r="37" spans="1:7" ht="13.5" thickBot="1" x14ac:dyDescent="0.25">
      <c r="A37" s="38"/>
      <c r="B37" s="39"/>
      <c r="C37" s="39"/>
      <c r="D37" s="39"/>
      <c r="E37" s="39"/>
      <c r="F37" s="39"/>
      <c r="G37" s="40"/>
    </row>
    <row r="38" spans="1:7" ht="14.25" thickTop="1" thickBot="1" x14ac:dyDescent="0.25">
      <c r="A38" s="37" t="s">
        <v>8</v>
      </c>
      <c r="B38" s="2">
        <f t="shared" ref="B38:G38" si="4">SUM(B34:B36)</f>
        <v>615505.70512610674</v>
      </c>
      <c r="C38" s="2">
        <f t="shared" si="4"/>
        <v>85160.395126132527</v>
      </c>
      <c r="D38" s="2">
        <f t="shared" si="4"/>
        <v>23472.290170067939</v>
      </c>
      <c r="E38" s="2">
        <f t="shared" si="4"/>
        <v>108632.68529620046</v>
      </c>
      <c r="F38" s="2">
        <f t="shared" si="4"/>
        <v>197173.60471383343</v>
      </c>
      <c r="G38" s="1">
        <f t="shared" si="4"/>
        <v>309699.4151160731</v>
      </c>
    </row>
    <row r="39" spans="1:7" ht="13.5" thickTop="1" x14ac:dyDescent="0.2">
      <c r="A39" s="25"/>
      <c r="B39" s="41"/>
      <c r="C39" s="41"/>
      <c r="D39" s="41"/>
      <c r="E39" s="41"/>
      <c r="F39" s="41"/>
      <c r="G39" s="42"/>
    </row>
    <row r="40" spans="1:7" x14ac:dyDescent="0.2">
      <c r="A40" s="28" t="s">
        <v>7</v>
      </c>
      <c r="B40" s="32"/>
      <c r="C40" s="32"/>
      <c r="D40" s="3"/>
      <c r="E40" s="3"/>
      <c r="F40" s="33"/>
      <c r="G40" s="34"/>
    </row>
    <row r="41" spans="1:7" x14ac:dyDescent="0.2">
      <c r="A41" s="31" t="s">
        <v>47</v>
      </c>
      <c r="B41" s="32">
        <v>808254.00408209034</v>
      </c>
      <c r="C41" s="32">
        <v>12513.564082085606</v>
      </c>
      <c r="D41" s="3">
        <f>(B41-C41)/(25*12-$B$60)</f>
        <v>2706.6001360544378</v>
      </c>
      <c r="E41" s="3">
        <f>C41+D41</f>
        <v>15220.164218140044</v>
      </c>
      <c r="F41" s="33">
        <f>IF(B45&lt;0,0,(B41-E41)*0.389)</f>
        <v>0</v>
      </c>
      <c r="G41" s="34">
        <f>IF(B45&lt;0,0,B41-E41-F41)</f>
        <v>0</v>
      </c>
    </row>
    <row r="42" spans="1:7" x14ac:dyDescent="0.2">
      <c r="A42" s="31"/>
      <c r="B42" s="32"/>
      <c r="C42" s="32"/>
      <c r="D42" s="3"/>
      <c r="E42" s="3"/>
      <c r="F42" s="33"/>
      <c r="G42" s="34"/>
    </row>
    <row r="43" spans="1:7" x14ac:dyDescent="0.2">
      <c r="A43" s="31" t="s">
        <v>4</v>
      </c>
      <c r="B43" s="32">
        <v>-968245</v>
      </c>
      <c r="C43" s="32">
        <v>0</v>
      </c>
      <c r="D43" s="32">
        <v>0</v>
      </c>
      <c r="E43" s="3">
        <f>C43+D43</f>
        <v>0</v>
      </c>
      <c r="F43" s="33">
        <f>IF(B45&lt;0,0,(B43-E43)*0.389)</f>
        <v>0</v>
      </c>
      <c r="G43" s="34">
        <f>IF(B45&lt;0,0,B43-E43-F43)</f>
        <v>0</v>
      </c>
    </row>
    <row r="44" spans="1:7" ht="13.5" thickBot="1" x14ac:dyDescent="0.25">
      <c r="A44" s="38"/>
      <c r="B44" s="39"/>
      <c r="C44" s="39"/>
      <c r="D44" s="39"/>
      <c r="E44" s="39"/>
      <c r="F44" s="39"/>
      <c r="G44" s="40"/>
    </row>
    <row r="45" spans="1:7" ht="14.25" thickTop="1" thickBot="1" x14ac:dyDescent="0.25">
      <c r="A45" s="37" t="s">
        <v>6</v>
      </c>
      <c r="B45" s="2">
        <f t="shared" ref="B45:G45" si="5">SUM(B41:B43)</f>
        <v>-159990.99591790966</v>
      </c>
      <c r="C45" s="2">
        <f t="shared" si="5"/>
        <v>12513.564082085606</v>
      </c>
      <c r="D45" s="2">
        <f t="shared" si="5"/>
        <v>2706.6001360544378</v>
      </c>
      <c r="E45" s="2">
        <f t="shared" si="5"/>
        <v>15220.164218140044</v>
      </c>
      <c r="F45" s="2">
        <f t="shared" si="5"/>
        <v>0</v>
      </c>
      <c r="G45" s="1">
        <f t="shared" si="5"/>
        <v>0</v>
      </c>
    </row>
    <row r="46" spans="1:7" ht="13.5" thickTop="1" x14ac:dyDescent="0.2">
      <c r="A46" s="25"/>
      <c r="B46" s="41"/>
      <c r="C46" s="41"/>
      <c r="D46" s="41"/>
      <c r="E46" s="41"/>
      <c r="F46" s="41"/>
      <c r="G46" s="42"/>
    </row>
    <row r="47" spans="1:7" x14ac:dyDescent="0.2">
      <c r="A47" s="28" t="s">
        <v>5</v>
      </c>
      <c r="B47" s="32"/>
      <c r="C47" s="32"/>
      <c r="D47" s="3"/>
      <c r="E47" s="3"/>
      <c r="F47" s="33"/>
      <c r="G47" s="34"/>
    </row>
    <row r="48" spans="1:7" x14ac:dyDescent="0.2">
      <c r="A48" s="31" t="s">
        <v>48</v>
      </c>
      <c r="B48" s="32">
        <v>1317230.4893401882</v>
      </c>
      <c r="C48" s="32">
        <v>18894.809340198197</v>
      </c>
      <c r="D48" s="3">
        <f>(B48-C48)/(25*12-$B$60)</f>
        <v>4416.1077551020062</v>
      </c>
      <c r="E48" s="3">
        <f>C48+D48</f>
        <v>23310.917095300203</v>
      </c>
      <c r="F48" s="33">
        <f>IF(B52&lt;0,0,(B48-E48)*0.389)</f>
        <v>503334.71360326145</v>
      </c>
      <c r="G48" s="34">
        <f>IF(B52&lt;0,0,B48-E48-F48)</f>
        <v>790584.85864162655</v>
      </c>
    </row>
    <row r="49" spans="1:7" x14ac:dyDescent="0.2">
      <c r="A49" s="31"/>
      <c r="B49" s="32"/>
      <c r="C49" s="32"/>
      <c r="D49" s="3"/>
      <c r="E49" s="3"/>
      <c r="F49" s="33"/>
      <c r="G49" s="34"/>
    </row>
    <row r="50" spans="1:7" x14ac:dyDescent="0.2">
      <c r="A50" s="31" t="s">
        <v>4</v>
      </c>
      <c r="B50" s="32">
        <v>-816585</v>
      </c>
      <c r="C50" s="32">
        <v>0</v>
      </c>
      <c r="D50" s="32">
        <v>0</v>
      </c>
      <c r="E50" s="3">
        <f>C50+D50</f>
        <v>0</v>
      </c>
      <c r="F50" s="33">
        <f>IF(B52&lt;0,0,(B50-E50)*0.389)</f>
        <v>-317651.565</v>
      </c>
      <c r="G50" s="34">
        <f>IF(B52&lt;0,0,B50-E50-F50)</f>
        <v>-498933.435</v>
      </c>
    </row>
    <row r="51" spans="1:7" ht="13.5" thickBot="1" x14ac:dyDescent="0.25">
      <c r="A51" s="38"/>
      <c r="B51" s="39"/>
      <c r="C51" s="39"/>
      <c r="D51" s="39"/>
      <c r="E51" s="39"/>
      <c r="F51" s="39"/>
      <c r="G51" s="40"/>
    </row>
    <row r="52" spans="1:7" ht="14.25" thickTop="1" thickBot="1" x14ac:dyDescent="0.25">
      <c r="A52" s="37" t="s">
        <v>3</v>
      </c>
      <c r="B52" s="2">
        <f t="shared" ref="B52:G52" si="6">SUM(B48:B50)</f>
        <v>500645.48934018821</v>
      </c>
      <c r="C52" s="2">
        <f t="shared" si="6"/>
        <v>18894.809340198197</v>
      </c>
      <c r="D52" s="2">
        <f t="shared" si="6"/>
        <v>4416.1077551020062</v>
      </c>
      <c r="E52" s="2">
        <f t="shared" si="6"/>
        <v>23310.917095300203</v>
      </c>
      <c r="F52" s="2">
        <f t="shared" si="6"/>
        <v>185683.14860326145</v>
      </c>
      <c r="G52" s="1">
        <f t="shared" si="6"/>
        <v>291651.42364162655</v>
      </c>
    </row>
    <row r="53" spans="1:7" ht="14.25" thickTop="1" thickBot="1" x14ac:dyDescent="0.25">
      <c r="A53" s="43"/>
      <c r="B53" s="44"/>
      <c r="C53" s="44"/>
      <c r="D53" s="44"/>
      <c r="E53" s="44"/>
      <c r="F53" s="44"/>
      <c r="G53" s="45"/>
    </row>
    <row r="54" spans="1:7" ht="14.25" thickTop="1" thickBot="1" x14ac:dyDescent="0.25">
      <c r="A54" s="46" t="s">
        <v>2</v>
      </c>
      <c r="B54" s="47">
        <f t="shared" ref="B54:G54" si="7">B31+B38+B45+B52</f>
        <v>2283853.6614870485</v>
      </c>
      <c r="C54" s="47">
        <f t="shared" si="7"/>
        <v>169213.29148707914</v>
      </c>
      <c r="D54" s="47">
        <f t="shared" si="7"/>
        <v>42344.418587540182</v>
      </c>
      <c r="E54" s="47">
        <f t="shared" si="7"/>
        <v>211557.71007461927</v>
      </c>
      <c r="F54" s="47">
        <f t="shared" si="7"/>
        <v>874280.26639235835</v>
      </c>
      <c r="G54" s="48">
        <f t="shared" si="7"/>
        <v>1373226.8451561211</v>
      </c>
    </row>
    <row r="55" spans="1:7" ht="13.5" thickTop="1" x14ac:dyDescent="0.2"/>
    <row r="57" spans="1:7" x14ac:dyDescent="0.2">
      <c r="A57" s="11" t="s">
        <v>1</v>
      </c>
    </row>
    <row r="60" spans="1:7" x14ac:dyDescent="0.2">
      <c r="A60" s="13" t="s">
        <v>0</v>
      </c>
      <c r="B60" s="49">
        <v>6</v>
      </c>
    </row>
  </sheetData>
  <pageMargins left="0.7" right="0.7" top="0.75" bottom="0.75" header="0.3" footer="0.3"/>
  <pageSetup scale="65" orientation="landscape" r:id="rId1"/>
  <headerFooter>
    <oddFooter>&amp;R&amp;"Times New Roman,Bold"&amp;12Attachment to the Response to Question No. 2(a)
Garrett/Rahn
Page 7 of 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Normal="100" workbookViewId="0"/>
  </sheetViews>
  <sheetFormatPr defaultColWidth="9.140625" defaultRowHeight="12.75" x14ac:dyDescent="0.2"/>
  <cols>
    <col min="1" max="1" width="30.5703125" style="11" bestFit="1" customWidth="1"/>
    <col min="2" max="2" width="20.7109375" style="11" customWidth="1"/>
    <col min="3" max="4" width="21.7109375" style="11" customWidth="1"/>
    <col min="5" max="5" width="22.7109375" style="11" customWidth="1"/>
    <col min="6" max="6" width="20.7109375" style="11" customWidth="1"/>
    <col min="7" max="7" width="19.7109375" style="11" customWidth="1"/>
    <col min="8" max="8" width="12.7109375" style="11" customWidth="1"/>
    <col min="9" max="16384" width="9.140625" style="11"/>
  </cols>
  <sheetData>
    <row r="1" spans="1:7" x14ac:dyDescent="0.2">
      <c r="G1" s="10" t="s">
        <v>34</v>
      </c>
    </row>
    <row r="2" spans="1:7" ht="15.75" x14ac:dyDescent="0.25">
      <c r="A2" s="9" t="s">
        <v>33</v>
      </c>
      <c r="B2" s="12"/>
      <c r="C2" s="12"/>
      <c r="D2" s="12"/>
      <c r="E2" s="12"/>
      <c r="F2" s="12"/>
      <c r="G2" s="12"/>
    </row>
    <row r="3" spans="1:7" ht="15.75" x14ac:dyDescent="0.25">
      <c r="A3" s="9" t="s">
        <v>32</v>
      </c>
      <c r="B3" s="12"/>
      <c r="C3" s="12"/>
      <c r="D3" s="12"/>
      <c r="E3" s="12"/>
      <c r="F3" s="12"/>
      <c r="G3" s="12"/>
    </row>
    <row r="4" spans="1:7" x14ac:dyDescent="0.2">
      <c r="A4" s="8" t="s">
        <v>42</v>
      </c>
      <c r="B4" s="12"/>
      <c r="C4" s="12"/>
      <c r="D4" s="12"/>
      <c r="E4" s="12"/>
      <c r="F4" s="12"/>
      <c r="G4" s="12"/>
    </row>
    <row r="5" spans="1:7" x14ac:dyDescent="0.2">
      <c r="A5" s="13"/>
    </row>
    <row r="6" spans="1:7" x14ac:dyDescent="0.2">
      <c r="A6" s="14" t="s">
        <v>31</v>
      </c>
      <c r="B6" s="12"/>
      <c r="C6" s="12"/>
      <c r="D6" s="12"/>
      <c r="E6" s="12"/>
      <c r="F6" s="12"/>
      <c r="G6" s="12"/>
    </row>
    <row r="7" spans="1:7" ht="13.5" thickBot="1" x14ac:dyDescent="0.25">
      <c r="A7" s="13"/>
    </row>
    <row r="8" spans="1:7" ht="13.5" thickTop="1" x14ac:dyDescent="0.2">
      <c r="A8" s="15" t="s">
        <v>30</v>
      </c>
      <c r="B8" s="16" t="s">
        <v>29</v>
      </c>
      <c r="C8" s="16" t="s">
        <v>28</v>
      </c>
      <c r="D8" s="16" t="s">
        <v>27</v>
      </c>
      <c r="E8" s="16" t="s">
        <v>26</v>
      </c>
      <c r="F8" s="16" t="s">
        <v>25</v>
      </c>
      <c r="G8" s="17" t="s">
        <v>24</v>
      </c>
    </row>
    <row r="9" spans="1:7" ht="42" thickBot="1" x14ac:dyDescent="0.25">
      <c r="A9" s="18" t="s">
        <v>23</v>
      </c>
      <c r="B9" s="19" t="s">
        <v>22</v>
      </c>
      <c r="C9" s="19" t="s">
        <v>21</v>
      </c>
      <c r="D9" s="19" t="s">
        <v>20</v>
      </c>
      <c r="E9" s="19" t="s">
        <v>19</v>
      </c>
      <c r="F9" s="19" t="s">
        <v>49</v>
      </c>
      <c r="G9" s="20" t="s">
        <v>50</v>
      </c>
    </row>
    <row r="10" spans="1:7" ht="27" thickTop="1" thickBot="1" x14ac:dyDescent="0.25">
      <c r="A10" s="21"/>
      <c r="B10" s="22"/>
      <c r="C10" s="22"/>
      <c r="D10" s="23" t="s">
        <v>18</v>
      </c>
      <c r="E10" s="23" t="s">
        <v>17</v>
      </c>
      <c r="F10" s="22" t="s">
        <v>16</v>
      </c>
      <c r="G10" s="24" t="s">
        <v>15</v>
      </c>
    </row>
    <row r="11" spans="1:7" ht="13.5" thickTop="1" x14ac:dyDescent="0.2">
      <c r="A11" s="25"/>
      <c r="B11" s="26"/>
      <c r="C11" s="26"/>
      <c r="D11" s="26"/>
      <c r="E11" s="26"/>
      <c r="F11" s="26"/>
      <c r="G11" s="27"/>
    </row>
    <row r="12" spans="1:7" x14ac:dyDescent="0.2">
      <c r="A12" s="28" t="s">
        <v>14</v>
      </c>
      <c r="B12" s="29"/>
      <c r="C12" s="29"/>
      <c r="D12" s="29"/>
      <c r="E12" s="29"/>
      <c r="F12" s="29"/>
      <c r="G12" s="30"/>
    </row>
    <row r="13" spans="1:7" x14ac:dyDescent="0.2">
      <c r="A13" s="31" t="s">
        <v>43</v>
      </c>
      <c r="B13" s="32">
        <v>1297332.4618297818</v>
      </c>
      <c r="C13" s="32">
        <v>51620.267794693857</v>
      </c>
      <c r="D13" s="3">
        <f>(B13-C13)/(10*12-$B$60)</f>
        <v>11024.001717124673</v>
      </c>
      <c r="E13" s="3">
        <f>C13+D13</f>
        <v>62644.269511818529</v>
      </c>
      <c r="F13" s="33">
        <f>IF(B17&lt;0,0,(B13-E13)*0.389)</f>
        <v>480293.70681168773</v>
      </c>
      <c r="G13" s="34">
        <f>IF(B17&lt;0,0,B13-E13-F13)</f>
        <v>754394.48550627567</v>
      </c>
    </row>
    <row r="14" spans="1:7" x14ac:dyDescent="0.2">
      <c r="A14" s="31"/>
      <c r="B14" s="32"/>
      <c r="C14" s="32"/>
      <c r="D14" s="3"/>
      <c r="E14" s="3"/>
      <c r="F14" s="33"/>
      <c r="G14" s="34"/>
    </row>
    <row r="15" spans="1:7" x14ac:dyDescent="0.2">
      <c r="A15" s="31" t="s">
        <v>4</v>
      </c>
      <c r="B15" s="32">
        <v>-64385</v>
      </c>
      <c r="C15" s="32">
        <v>0</v>
      </c>
      <c r="D15" s="32">
        <v>0</v>
      </c>
      <c r="E15" s="35">
        <f>C15+D15</f>
        <v>0</v>
      </c>
      <c r="F15" s="33">
        <f>IF(B17&lt;0,0,(B15-E15)*0.389)</f>
        <v>-25045.764999999999</v>
      </c>
      <c r="G15" s="34">
        <f>IF(B17&lt;0,0,B15-E15-F15)</f>
        <v>-39339.235000000001</v>
      </c>
    </row>
    <row r="16" spans="1:7" x14ac:dyDescent="0.2">
      <c r="A16" s="31"/>
      <c r="B16" s="32"/>
      <c r="C16" s="32"/>
      <c r="D16" s="32"/>
      <c r="E16" s="35"/>
      <c r="F16" s="33"/>
      <c r="G16" s="34"/>
    </row>
    <row r="17" spans="1:7" x14ac:dyDescent="0.2">
      <c r="A17" s="36" t="s">
        <v>13</v>
      </c>
      <c r="B17" s="7">
        <f t="shared" ref="B17:G17" si="0">SUM(B13:B15)</f>
        <v>1232947.4618297818</v>
      </c>
      <c r="C17" s="7">
        <f t="shared" si="0"/>
        <v>51620.267794693857</v>
      </c>
      <c r="D17" s="7">
        <f t="shared" si="0"/>
        <v>11024.001717124673</v>
      </c>
      <c r="E17" s="7">
        <f t="shared" si="0"/>
        <v>62644.269511818529</v>
      </c>
      <c r="F17" s="7">
        <f t="shared" si="0"/>
        <v>455247.94181168772</v>
      </c>
      <c r="G17" s="6">
        <f t="shared" si="0"/>
        <v>715055.25050627568</v>
      </c>
    </row>
    <row r="18" spans="1:7" x14ac:dyDescent="0.2">
      <c r="A18" s="31"/>
      <c r="B18" s="32"/>
      <c r="C18" s="32"/>
      <c r="D18" s="32"/>
      <c r="E18" s="35"/>
      <c r="F18" s="33"/>
      <c r="G18" s="34"/>
    </row>
    <row r="19" spans="1:7" x14ac:dyDescent="0.2">
      <c r="A19" s="31" t="s">
        <v>44</v>
      </c>
      <c r="B19" s="32">
        <v>166622.22768538439</v>
      </c>
      <c r="C19" s="32">
        <v>6366.3529485417885</v>
      </c>
      <c r="D19" s="3">
        <f>(B19-C19)/(10*12-$B$60)</f>
        <v>1418.1935817419701</v>
      </c>
      <c r="E19" s="3">
        <f>C19+D19</f>
        <v>7784.5465302837583</v>
      </c>
      <c r="F19" s="33">
        <f>IF(B23&lt;0,0,(B19-E19)*0.389)</f>
        <v>61787.857969334153</v>
      </c>
      <c r="G19" s="34">
        <f>IF(B23&lt;0,0,B19-E19-F19)</f>
        <v>97049.823185766494</v>
      </c>
    </row>
    <row r="20" spans="1:7" x14ac:dyDescent="0.2">
      <c r="A20" s="31"/>
      <c r="B20" s="32"/>
      <c r="C20" s="32"/>
      <c r="D20" s="3"/>
      <c r="E20" s="3"/>
      <c r="F20" s="33"/>
      <c r="G20" s="34"/>
    </row>
    <row r="21" spans="1:7" x14ac:dyDescent="0.2">
      <c r="A21" s="31" t="s">
        <v>4</v>
      </c>
      <c r="B21" s="32">
        <v>0</v>
      </c>
      <c r="C21" s="32">
        <v>0</v>
      </c>
      <c r="D21" s="32">
        <v>0</v>
      </c>
      <c r="E21" s="35">
        <f>C21+D21</f>
        <v>0</v>
      </c>
      <c r="F21" s="33">
        <f>IF(B23&lt;0,0,(B21-E21)*0.389)</f>
        <v>0</v>
      </c>
      <c r="G21" s="34">
        <f>IF(B23&lt;0,0,B21-E21-F21)</f>
        <v>0</v>
      </c>
    </row>
    <row r="22" spans="1:7" x14ac:dyDescent="0.2">
      <c r="A22" s="31"/>
      <c r="B22" s="32"/>
      <c r="C22" s="32"/>
      <c r="D22" s="32"/>
      <c r="E22" s="35"/>
      <c r="F22" s="33"/>
      <c r="G22" s="34"/>
    </row>
    <row r="23" spans="1:7" x14ac:dyDescent="0.2">
      <c r="A23" s="36" t="s">
        <v>12</v>
      </c>
      <c r="B23" s="7">
        <f t="shared" ref="B23:G23" si="1">SUM(B19:B21)</f>
        <v>166622.22768538439</v>
      </c>
      <c r="C23" s="7">
        <f t="shared" si="1"/>
        <v>6366.3529485417885</v>
      </c>
      <c r="D23" s="7">
        <f t="shared" si="1"/>
        <v>1418.1935817419701</v>
      </c>
      <c r="E23" s="7">
        <f t="shared" si="1"/>
        <v>7784.5465302837583</v>
      </c>
      <c r="F23" s="7">
        <f t="shared" si="1"/>
        <v>61787.857969334153</v>
      </c>
      <c r="G23" s="6">
        <f t="shared" si="1"/>
        <v>97049.823185766494</v>
      </c>
    </row>
    <row r="24" spans="1:7" x14ac:dyDescent="0.2">
      <c r="A24" s="31"/>
      <c r="B24" s="32"/>
      <c r="C24" s="32"/>
      <c r="D24" s="32"/>
      <c r="E24" s="35"/>
      <c r="F24" s="33"/>
      <c r="G24" s="34"/>
    </row>
    <row r="25" spans="1:7" x14ac:dyDescent="0.2">
      <c r="A25" s="31" t="s">
        <v>45</v>
      </c>
      <c r="B25" s="32">
        <v>166895.95342349692</v>
      </c>
      <c r="C25" s="32">
        <v>6407.3227217429421</v>
      </c>
      <c r="D25" s="3">
        <f>(B25-C25)/(10*12-$B$60)</f>
        <v>1420.2533690420705</v>
      </c>
      <c r="E25" s="3">
        <f>C25+D25</f>
        <v>7827.5760907850126</v>
      </c>
      <c r="F25" s="33">
        <f>IF(B29&lt;0,0,(B25-E25)*0.389)</f>
        <v>61877.598782424939</v>
      </c>
      <c r="G25" s="34">
        <f>IF(B29&lt;0,0,B25-E25-F25)</f>
        <v>97190.778550286981</v>
      </c>
    </row>
    <row r="26" spans="1:7" x14ac:dyDescent="0.2">
      <c r="A26" s="31"/>
      <c r="B26" s="32"/>
      <c r="C26" s="32"/>
      <c r="D26" s="3"/>
      <c r="E26" s="3"/>
      <c r="F26" s="33"/>
      <c r="G26" s="34"/>
    </row>
    <row r="27" spans="1:7" x14ac:dyDescent="0.2">
      <c r="A27" s="31" t="s">
        <v>4</v>
      </c>
      <c r="B27" s="32">
        <v>0</v>
      </c>
      <c r="C27" s="32">
        <v>0</v>
      </c>
      <c r="D27" s="32">
        <v>0</v>
      </c>
      <c r="E27" s="35">
        <f>C27+D27</f>
        <v>0</v>
      </c>
      <c r="F27" s="33">
        <f>IF(B29&lt;0,0,(B27-E27)*0.389)</f>
        <v>0</v>
      </c>
      <c r="G27" s="34">
        <f>IF(B29&lt;0,0,B27-E27-F27)</f>
        <v>0</v>
      </c>
    </row>
    <row r="28" spans="1:7" x14ac:dyDescent="0.2">
      <c r="A28" s="31"/>
      <c r="B28" s="32"/>
      <c r="C28" s="32"/>
      <c r="D28" s="32"/>
      <c r="E28" s="35"/>
      <c r="F28" s="33"/>
      <c r="G28" s="34"/>
    </row>
    <row r="29" spans="1:7" x14ac:dyDescent="0.2">
      <c r="A29" s="36" t="s">
        <v>11</v>
      </c>
      <c r="B29" s="7">
        <f t="shared" ref="B29:G29" si="2">SUM(B25:B27)</f>
        <v>166895.95342349692</v>
      </c>
      <c r="C29" s="7">
        <f t="shared" si="2"/>
        <v>6407.3227217429421</v>
      </c>
      <c r="D29" s="7">
        <f t="shared" si="2"/>
        <v>1420.2533690420705</v>
      </c>
      <c r="E29" s="7">
        <f t="shared" si="2"/>
        <v>7827.5760907850126</v>
      </c>
      <c r="F29" s="7">
        <f t="shared" si="2"/>
        <v>61877.598782424939</v>
      </c>
      <c r="G29" s="6">
        <f t="shared" si="2"/>
        <v>97190.778550286981</v>
      </c>
    </row>
    <row r="30" spans="1:7" ht="13.5" thickBot="1" x14ac:dyDescent="0.25">
      <c r="A30" s="31"/>
      <c r="B30" s="32"/>
      <c r="C30" s="32"/>
      <c r="D30" s="3"/>
      <c r="E30" s="3"/>
      <c r="F30" s="33"/>
      <c r="G30" s="34"/>
    </row>
    <row r="31" spans="1:7" ht="14.25" thickTop="1" thickBot="1" x14ac:dyDescent="0.25">
      <c r="A31" s="37" t="s">
        <v>10</v>
      </c>
      <c r="B31" s="5">
        <f t="shared" ref="B31:G31" si="3">B17+B23+B29</f>
        <v>1566465.6429386633</v>
      </c>
      <c r="C31" s="5">
        <f t="shared" si="3"/>
        <v>64393.943464978591</v>
      </c>
      <c r="D31" s="5">
        <f t="shared" si="3"/>
        <v>13862.448667908713</v>
      </c>
      <c r="E31" s="5">
        <f t="shared" si="3"/>
        <v>78256.392132887297</v>
      </c>
      <c r="F31" s="5">
        <f t="shared" si="3"/>
        <v>578913.39856344683</v>
      </c>
      <c r="G31" s="4">
        <f t="shared" si="3"/>
        <v>909295.85224232916</v>
      </c>
    </row>
    <row r="32" spans="1:7" ht="13.5" thickTop="1" x14ac:dyDescent="0.2">
      <c r="A32" s="31"/>
      <c r="B32" s="32"/>
      <c r="C32" s="32"/>
      <c r="D32" s="3"/>
      <c r="E32" s="3"/>
      <c r="F32" s="33"/>
      <c r="G32" s="34"/>
    </row>
    <row r="33" spans="1:7" x14ac:dyDescent="0.2">
      <c r="A33" s="28" t="s">
        <v>9</v>
      </c>
      <c r="B33" s="32"/>
      <c r="C33" s="32"/>
      <c r="D33" s="3"/>
      <c r="E33" s="3"/>
      <c r="F33" s="33"/>
      <c r="G33" s="34"/>
    </row>
    <row r="34" spans="1:7" x14ac:dyDescent="0.2">
      <c r="A34" s="31" t="s">
        <v>46</v>
      </c>
      <c r="B34" s="32">
        <v>7788120.2451260826</v>
      </c>
      <c r="C34" s="32">
        <v>108632.68529620055</v>
      </c>
      <c r="D34" s="3">
        <f>(B34-C34)/(25*12-$B$60)</f>
        <v>26209.855153003013</v>
      </c>
      <c r="E34" s="3">
        <f>C34+D34</f>
        <v>134842.54044920357</v>
      </c>
      <c r="F34" s="33">
        <f>IF(B38&lt;0,0,(B34-E34)*0.389)</f>
        <v>2977125.0271193059</v>
      </c>
      <c r="G34" s="34">
        <f>IF(B38&lt;0,0,B34-E34-F34)</f>
        <v>4676152.6775575727</v>
      </c>
    </row>
    <row r="35" spans="1:7" x14ac:dyDescent="0.2">
      <c r="A35" s="31"/>
      <c r="B35" s="32"/>
      <c r="C35" s="32"/>
      <c r="D35" s="3"/>
      <c r="E35" s="3"/>
      <c r="F35" s="33"/>
      <c r="G35" s="34"/>
    </row>
    <row r="36" spans="1:7" x14ac:dyDescent="0.2">
      <c r="A36" s="31" t="s">
        <v>4</v>
      </c>
      <c r="B36" s="32">
        <v>-6370508</v>
      </c>
      <c r="C36" s="32">
        <v>0</v>
      </c>
      <c r="D36" s="32">
        <v>0</v>
      </c>
      <c r="E36" s="3">
        <f>C36+D36</f>
        <v>0</v>
      </c>
      <c r="F36" s="33">
        <f>IF(B38&lt;0,0,(B36-E36)*0.389)</f>
        <v>-2478127.6120000002</v>
      </c>
      <c r="G36" s="34">
        <f>IF(B38&lt;0,0,B36-E36-F36)</f>
        <v>-3892380.3879999998</v>
      </c>
    </row>
    <row r="37" spans="1:7" ht="13.5" thickBot="1" x14ac:dyDescent="0.25">
      <c r="A37" s="38"/>
      <c r="B37" s="39"/>
      <c r="C37" s="39"/>
      <c r="D37" s="39"/>
      <c r="E37" s="39"/>
      <c r="F37" s="39"/>
      <c r="G37" s="40"/>
    </row>
    <row r="38" spans="1:7" ht="14.25" thickTop="1" thickBot="1" x14ac:dyDescent="0.25">
      <c r="A38" s="37" t="s">
        <v>8</v>
      </c>
      <c r="B38" s="2">
        <f t="shared" ref="B38:G38" si="4">SUM(B34:B36)</f>
        <v>1417612.2451260826</v>
      </c>
      <c r="C38" s="2">
        <f t="shared" si="4"/>
        <v>108632.68529620055</v>
      </c>
      <c r="D38" s="2">
        <f t="shared" si="4"/>
        <v>26209.855153003013</v>
      </c>
      <c r="E38" s="2">
        <f t="shared" si="4"/>
        <v>134842.54044920357</v>
      </c>
      <c r="F38" s="2">
        <f t="shared" si="4"/>
        <v>498997.41511930572</v>
      </c>
      <c r="G38" s="1">
        <f t="shared" si="4"/>
        <v>783772.28955757292</v>
      </c>
    </row>
    <row r="39" spans="1:7" ht="13.5" thickTop="1" x14ac:dyDescent="0.2">
      <c r="A39" s="25"/>
      <c r="B39" s="41"/>
      <c r="C39" s="41"/>
      <c r="D39" s="41"/>
      <c r="E39" s="41"/>
      <c r="F39" s="41"/>
      <c r="G39" s="42"/>
    </row>
    <row r="40" spans="1:7" x14ac:dyDescent="0.2">
      <c r="A40" s="28" t="s">
        <v>7</v>
      </c>
      <c r="B40" s="32"/>
      <c r="C40" s="32"/>
      <c r="D40" s="3"/>
      <c r="E40" s="3"/>
      <c r="F40" s="33"/>
      <c r="G40" s="34"/>
    </row>
    <row r="41" spans="1:7" x14ac:dyDescent="0.2">
      <c r="A41" s="31" t="s">
        <v>47</v>
      </c>
      <c r="B41" s="32">
        <v>808871.19408208784</v>
      </c>
      <c r="C41" s="32">
        <v>15220.164218140028</v>
      </c>
      <c r="D41" s="3">
        <f>(B41-C41)/(25*12-$B$60)</f>
        <v>2708.7065865663744</v>
      </c>
      <c r="E41" s="3">
        <f>C41+D41</f>
        <v>17928.870804706403</v>
      </c>
      <c r="F41" s="33">
        <f>IF(B45&lt;0,0,(B41-E41)*0.389)</f>
        <v>0</v>
      </c>
      <c r="G41" s="34">
        <f>IF(B45&lt;0,0,B41-E41-F41)</f>
        <v>0</v>
      </c>
    </row>
    <row r="42" spans="1:7" x14ac:dyDescent="0.2">
      <c r="A42" s="31"/>
      <c r="B42" s="32"/>
      <c r="C42" s="32"/>
      <c r="D42" s="3"/>
      <c r="E42" s="3"/>
      <c r="F42" s="33"/>
      <c r="G42" s="34"/>
    </row>
    <row r="43" spans="1:7" x14ac:dyDescent="0.2">
      <c r="A43" s="31" t="s">
        <v>4</v>
      </c>
      <c r="B43" s="32">
        <v>-968245</v>
      </c>
      <c r="C43" s="32">
        <v>0</v>
      </c>
      <c r="D43" s="32">
        <v>0</v>
      </c>
      <c r="E43" s="3">
        <f>C43+D43</f>
        <v>0</v>
      </c>
      <c r="F43" s="33">
        <f>IF(B45&lt;0,0,(B43-E43)*0.389)</f>
        <v>0</v>
      </c>
      <c r="G43" s="34">
        <f>IF(B45&lt;0,0,B43-E43-F43)</f>
        <v>0</v>
      </c>
    </row>
    <row r="44" spans="1:7" ht="13.5" thickBot="1" x14ac:dyDescent="0.25">
      <c r="A44" s="38"/>
      <c r="B44" s="39"/>
      <c r="C44" s="39"/>
      <c r="D44" s="39"/>
      <c r="E44" s="39"/>
      <c r="F44" s="39"/>
      <c r="G44" s="40"/>
    </row>
    <row r="45" spans="1:7" ht="14.25" thickTop="1" thickBot="1" x14ac:dyDescent="0.25">
      <c r="A45" s="37" t="s">
        <v>6</v>
      </c>
      <c r="B45" s="2">
        <f t="shared" ref="B45:G45" si="5">SUM(B41:B43)</f>
        <v>-159373.80591791216</v>
      </c>
      <c r="C45" s="2">
        <f t="shared" si="5"/>
        <v>15220.164218140028</v>
      </c>
      <c r="D45" s="2">
        <f t="shared" si="5"/>
        <v>2708.7065865663744</v>
      </c>
      <c r="E45" s="2">
        <f t="shared" si="5"/>
        <v>17928.870804706403</v>
      </c>
      <c r="F45" s="2">
        <f t="shared" si="5"/>
        <v>0</v>
      </c>
      <c r="G45" s="1">
        <f t="shared" si="5"/>
        <v>0</v>
      </c>
    </row>
    <row r="46" spans="1:7" ht="13.5" thickTop="1" x14ac:dyDescent="0.2">
      <c r="A46" s="25"/>
      <c r="B46" s="41"/>
      <c r="C46" s="41"/>
      <c r="D46" s="41"/>
      <c r="E46" s="41"/>
      <c r="F46" s="41"/>
      <c r="G46" s="42"/>
    </row>
    <row r="47" spans="1:7" x14ac:dyDescent="0.2">
      <c r="A47" s="28" t="s">
        <v>5</v>
      </c>
      <c r="B47" s="32"/>
      <c r="C47" s="32"/>
      <c r="D47" s="3"/>
      <c r="E47" s="3"/>
      <c r="F47" s="33"/>
      <c r="G47" s="34"/>
    </row>
    <row r="48" spans="1:7" x14ac:dyDescent="0.2">
      <c r="A48" s="31" t="s">
        <v>48</v>
      </c>
      <c r="B48" s="32">
        <v>1378459.49</v>
      </c>
      <c r="C48" s="32">
        <v>23310.917095300239</v>
      </c>
      <c r="D48" s="3">
        <f>(B48-C48)/(25*12-$B$60)</f>
        <v>4625.0804535996576</v>
      </c>
      <c r="E48" s="3">
        <f>C48+D48</f>
        <v>27935.997548899897</v>
      </c>
      <c r="F48" s="33">
        <f>IF(B52&lt;0,0,(B48-E48)*0.389)</f>
        <v>525353.63856347802</v>
      </c>
      <c r="G48" s="34">
        <f>IF(B52&lt;0,0,B48-E48-F48)</f>
        <v>825169.85388762213</v>
      </c>
    </row>
    <row r="49" spans="1:7" x14ac:dyDescent="0.2">
      <c r="A49" s="31"/>
      <c r="B49" s="32"/>
      <c r="C49" s="32"/>
      <c r="D49" s="3"/>
      <c r="E49" s="3"/>
      <c r="F49" s="33"/>
      <c r="G49" s="34"/>
    </row>
    <row r="50" spans="1:7" x14ac:dyDescent="0.2">
      <c r="A50" s="31" t="s">
        <v>4</v>
      </c>
      <c r="B50" s="32">
        <v>-816585</v>
      </c>
      <c r="C50" s="32">
        <v>0</v>
      </c>
      <c r="D50" s="32">
        <v>0</v>
      </c>
      <c r="E50" s="3">
        <f>C50+D50</f>
        <v>0</v>
      </c>
      <c r="F50" s="33">
        <f>IF(B52&lt;0,0,(B50-E50)*0.389)</f>
        <v>-317651.565</v>
      </c>
      <c r="G50" s="34">
        <f>IF(B52&lt;0,0,B50-E50-F50)</f>
        <v>-498933.435</v>
      </c>
    </row>
    <row r="51" spans="1:7" ht="13.5" thickBot="1" x14ac:dyDescent="0.25">
      <c r="A51" s="38"/>
      <c r="B51" s="39"/>
      <c r="C51" s="39"/>
      <c r="D51" s="39"/>
      <c r="E51" s="39"/>
      <c r="F51" s="39"/>
      <c r="G51" s="40"/>
    </row>
    <row r="52" spans="1:7" ht="14.25" thickTop="1" thickBot="1" x14ac:dyDescent="0.25">
      <c r="A52" s="37" t="s">
        <v>3</v>
      </c>
      <c r="B52" s="2">
        <f t="shared" ref="B52:G52" si="6">SUM(B48:B50)</f>
        <v>561874.49</v>
      </c>
      <c r="C52" s="2">
        <f t="shared" si="6"/>
        <v>23310.917095300239</v>
      </c>
      <c r="D52" s="2">
        <f t="shared" si="6"/>
        <v>4625.0804535996576</v>
      </c>
      <c r="E52" s="2">
        <f t="shared" si="6"/>
        <v>27935.997548899897</v>
      </c>
      <c r="F52" s="2">
        <f t="shared" si="6"/>
        <v>207702.07356347801</v>
      </c>
      <c r="G52" s="1">
        <f t="shared" si="6"/>
        <v>326236.41888762213</v>
      </c>
    </row>
    <row r="53" spans="1:7" ht="14.25" thickTop="1" thickBot="1" x14ac:dyDescent="0.25">
      <c r="A53" s="43"/>
      <c r="B53" s="44"/>
      <c r="C53" s="44"/>
      <c r="D53" s="44"/>
      <c r="E53" s="44"/>
      <c r="F53" s="44"/>
      <c r="G53" s="45"/>
    </row>
    <row r="54" spans="1:7" ht="14.25" thickTop="1" thickBot="1" x14ac:dyDescent="0.25">
      <c r="A54" s="46" t="s">
        <v>2</v>
      </c>
      <c r="B54" s="47">
        <f t="shared" ref="B54:G54" si="7">B31+B38+B45+B52</f>
        <v>3386578.5721468339</v>
      </c>
      <c r="C54" s="47">
        <f t="shared" si="7"/>
        <v>211557.71007461942</v>
      </c>
      <c r="D54" s="47">
        <f t="shared" si="7"/>
        <v>47406.090861077755</v>
      </c>
      <c r="E54" s="47">
        <f t="shared" si="7"/>
        <v>258963.80093569719</v>
      </c>
      <c r="F54" s="47">
        <f t="shared" si="7"/>
        <v>1285612.8872462306</v>
      </c>
      <c r="G54" s="48">
        <f t="shared" si="7"/>
        <v>2019304.5606875243</v>
      </c>
    </row>
    <row r="55" spans="1:7" ht="13.5" thickTop="1" x14ac:dyDescent="0.2"/>
    <row r="57" spans="1:7" x14ac:dyDescent="0.2">
      <c r="A57" s="11" t="s">
        <v>1</v>
      </c>
    </row>
    <row r="60" spans="1:7" x14ac:dyDescent="0.2">
      <c r="A60" s="13" t="s">
        <v>0</v>
      </c>
      <c r="B60" s="49">
        <v>7</v>
      </c>
    </row>
  </sheetData>
  <pageMargins left="0.7" right="0.7" top="0.75" bottom="0.75" header="0.3" footer="0.3"/>
  <pageSetup scale="65" orientation="landscape" r:id="rId1"/>
  <headerFooter>
    <oddFooter>&amp;R&amp;"Times New Roman,Bold"&amp;12Attachment to the Response to Question No. 2(a)
Garrett/Rahn
Page 8 of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Jul16 Expense</vt:lpstr>
      <vt:lpstr>Aug16 Expense</vt:lpstr>
      <vt:lpstr>Sep16 Expense</vt:lpstr>
      <vt:lpstr>Oct16 Expense</vt:lpstr>
      <vt:lpstr>Nov16 Expense</vt:lpstr>
      <vt:lpstr>Dec16 Expense</vt:lpstr>
      <vt:lpstr>Jan17 Expense</vt:lpstr>
      <vt:lpstr>Feb17 Expense</vt:lpstr>
      <vt:lpstr>'Aug16 Expense'!Print_Area</vt:lpstr>
      <vt:lpstr>'Dec16 Expense'!Print_Area</vt:lpstr>
      <vt:lpstr>'Feb17 Expense'!Print_Area</vt:lpstr>
      <vt:lpstr>'Jan17 Expense'!Print_Area</vt:lpstr>
      <vt:lpstr>'Jul16 Expense'!Print_Area</vt:lpstr>
      <vt:lpstr>'Nov16 Expense'!Print_Area</vt:lpstr>
      <vt:lpstr>'Oct16 Expense'!Print_Area</vt:lpstr>
      <vt:lpstr>'Sep16 Expense'!Print_Area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2017-10-16T21:44:27Z</dcterms:created>
  <dcterms:modified xsi:type="dcterms:W3CDTF">2017-10-17T19:29:17Z</dcterms:modified>
</cp:coreProperties>
</file>