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10320"/>
  </bookViews>
  <sheets>
    <sheet name="KU Q1 Attach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/>
  <c r="A32" i="1"/>
  <c r="A33" i="1"/>
  <c r="A29" i="1"/>
  <c r="A28" i="1"/>
  <c r="A17" i="1"/>
  <c r="A18" i="1"/>
  <c r="A19" i="1"/>
  <c r="A20" i="1"/>
  <c r="A21" i="1"/>
  <c r="A16" i="1"/>
  <c r="B6" i="1"/>
  <c r="B29" i="1" s="1"/>
  <c r="B7" i="1"/>
  <c r="B18" i="1" s="1"/>
  <c r="B8" i="1"/>
  <c r="B31" i="1" s="1"/>
  <c r="B9" i="1"/>
  <c r="B32" i="1" s="1"/>
  <c r="B10" i="1"/>
  <c r="B33" i="1" s="1"/>
  <c r="B5" i="1"/>
  <c r="B28" i="1" s="1"/>
  <c r="B19" i="1" l="1"/>
  <c r="B21" i="1"/>
  <c r="B17" i="1"/>
  <c r="B30" i="1"/>
  <c r="B20" i="1"/>
  <c r="B16" i="1"/>
  <c r="F34" i="1"/>
  <c r="E34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H20" i="1" l="1"/>
  <c r="G20" i="1"/>
  <c r="H18" i="1"/>
  <c r="G18" i="1"/>
  <c r="H16" i="1"/>
  <c r="G16" i="1"/>
  <c r="G17" i="1"/>
  <c r="G19" i="1"/>
  <c r="G21" i="1"/>
  <c r="H17" i="1"/>
  <c r="H19" i="1"/>
  <c r="H21" i="1"/>
  <c r="C28" i="1" l="1"/>
  <c r="D28" i="1" s="1"/>
  <c r="C32" i="1"/>
  <c r="D32" i="1" s="1"/>
  <c r="C30" i="1"/>
  <c r="D30" i="1" s="1"/>
  <c r="C29" i="1"/>
  <c r="D29" i="1" s="1"/>
  <c r="H22" i="1"/>
  <c r="C33" i="1"/>
  <c r="D33" i="1" s="1"/>
  <c r="G22" i="1"/>
  <c r="C31" i="1"/>
  <c r="D31" i="1" s="1"/>
  <c r="C34" i="1" l="1"/>
  <c r="D34" i="1"/>
</calcChain>
</file>

<file path=xl/sharedStrings.xml><?xml version="1.0" encoding="utf-8"?>
<sst xmlns="http://schemas.openxmlformats.org/spreadsheetml/2006/main" count="53" uniqueCount="39">
  <si>
    <t>Expense Month</t>
  </si>
  <si>
    <t>Billing Month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</si>
  <si>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</si>
  <si>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</si>
  <si>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</si>
  <si>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</si>
  <si>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</si>
  <si>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</si>
  <si>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</si>
  <si>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</si>
  <si>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</si>
  <si>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</si>
  <si>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</si>
  <si>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</si>
  <si>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</si>
  <si>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</si>
  <si>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</si>
  <si>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</si>
  <si>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</si>
  <si>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</si>
  <si>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</si>
  <si>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</si>
  <si>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</si>
  <si>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t>(13) = (11) + (12)</t>
  </si>
  <si>
    <t>(14) = (16) - (13) - (15)</t>
  </si>
  <si>
    <t>(15)</t>
  </si>
  <si>
    <t>(16)</t>
  </si>
  <si>
    <t>Notes:</t>
  </si>
  <si>
    <t>2.  Actual Revenues Subject to ECR Surcharge are taken from monthly filings on ES Form 3.00 Column 8 for Group 1 and Column 9 for Group 2.</t>
  </si>
  <si>
    <t>Oct-16</t>
  </si>
  <si>
    <t>Nov-16</t>
  </si>
  <si>
    <t>1.  12-Month Average Revenues were provided in the Direct Testimony of Derek A. Rahn on page 7 and consisted of Group 1 and Group 2 combined.</t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</si>
  <si>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</si>
  <si>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</si>
  <si>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</si>
  <si>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t>5.  Rate of Return True-up was provided in the Initial Request for Information Response to Question No. 1, page 2 of 5, column 9.</t>
  </si>
  <si>
    <t>6.  Combined Total Over/(Under) Recovery were provided in the Initial Request for Information Response to Question No. 2, page 2 of 3, column 11.</t>
  </si>
  <si>
    <t>4.  Expense Month October and November 2016 represent a higher revenue variance due to correction filed December 20, 2016 reflecting the prior period adjustment from the ECR 6-month review Case No. 2016-00437.</t>
  </si>
  <si>
    <t>3.  Billing Factors were provided in the Initial Request for Information Response to Question No. 2, page 2 of 3, columns 5 and 6. Note October and November 2016 expense months reflect corrected over/under collections as filed December 20,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</si>
</sst>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vertAlign val="super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/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/>
    </xf>
    <xf numFmtId="164" fontId="2" fillId="0" borderId="10" xfId="0" quotePrefix="1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165" fontId="2" fillId="0" borderId="12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left"/>
    </xf>
    <xf numFmtId="165" fontId="4" fillId="0" borderId="13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2" borderId="0" xfId="3" applyNumberFormat="1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2" borderId="5" xfId="3" applyNumberFormat="1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10" fontId="4" fillId="0" borderId="5" xfId="2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165" fontId="4" fillId="2" borderId="12" xfId="3" quotePrefix="1" applyNumberFormat="1" applyFont="1" applyFill="1" applyBorder="1" applyAlignment="1">
      <alignment horizontal="center"/>
    </xf>
    <xf numFmtId="165" fontId="4" fillId="2" borderId="7" xfId="3" applyNumberFormat="1" applyFont="1" applyFill="1" applyBorder="1" applyAlignment="1">
      <alignment horizontal="center"/>
    </xf>
    <xf numFmtId="10" fontId="4" fillId="0" borderId="11" xfId="2" applyNumberFormat="1" applyFont="1" applyFill="1" applyBorder="1" applyAlignment="1">
      <alignment horizontal="center"/>
    </xf>
    <xf numFmtId="10" fontId="4" fillId="0" borderId="7" xfId="2" applyNumberFormat="1" applyFont="1" applyFill="1" applyBorder="1" applyAlignment="1">
      <alignment horizontal="center"/>
    </xf>
    <xf numFmtId="5" fontId="2" fillId="0" borderId="0" xfId="1" applyNumberFormat="1" applyFont="1" applyFill="1" applyBorder="1" applyAlignment="1">
      <alignment horizontal="center"/>
    </xf>
    <xf numFmtId="5" fontId="2" fillId="0" borderId="1" xfId="1" applyNumberFormat="1" applyFont="1" applyFill="1" applyBorder="1" applyAlignment="1">
      <alignment horizontal="center"/>
    </xf>
    <xf numFmtId="5" fontId="2" fillId="0" borderId="5" xfId="1" applyNumberFormat="1" applyFont="1" applyFill="1" applyBorder="1" applyAlignment="1">
      <alignment horizontal="center"/>
    </xf>
    <xf numFmtId="5" fontId="2" fillId="0" borderId="12" xfId="1" applyNumberFormat="1" applyFont="1" applyFill="1" applyBorder="1" applyAlignment="1">
      <alignment horizontal="center"/>
    </xf>
    <xf numFmtId="5" fontId="2" fillId="0" borderId="7" xfId="1" applyNumberFormat="1" applyFont="1" applyFill="1" applyBorder="1" applyAlignment="1">
      <alignment horizontal="center"/>
    </xf>
    <xf numFmtId="5" fontId="2" fillId="0" borderId="2" xfId="0" applyNumberFormat="1" applyFont="1" applyFill="1" applyBorder="1" applyAlignment="1">
      <alignment horizontal="center"/>
    </xf>
    <xf numFmtId="5" fontId="2" fillId="0" borderId="6" xfId="0" applyNumberFormat="1" applyFont="1" applyFill="1" applyBorder="1" applyAlignment="1">
      <alignment horizontal="center"/>
    </xf>
    <xf numFmtId="5" fontId="2" fillId="0" borderId="9" xfId="0" applyNumberFormat="1" applyFont="1" applyFill="1" applyBorder="1" applyAlignment="1">
      <alignment horizontal="center"/>
    </xf>
    <xf numFmtId="5" fontId="2" fillId="0" borderId="14" xfId="0" applyNumberFormat="1" applyFont="1" applyFill="1" applyBorder="1" applyAlignment="1">
      <alignment horizontal="center"/>
    </xf>
    <xf numFmtId="5" fontId="2" fillId="0" borderId="15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4" fillId="2" borderId="1" xfId="1" applyNumberFormat="1" applyFont="1" applyFill="1" applyBorder="1" applyAlignment="1">
      <alignment horizontal="center"/>
    </xf>
    <xf numFmtId="5" fontId="4" fillId="2" borderId="5" xfId="1" applyNumberFormat="1" applyFont="1" applyFill="1" applyBorder="1" applyAlignment="1">
      <alignment horizontal="center"/>
    </xf>
    <xf numFmtId="5" fontId="4" fillId="2" borderId="7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10" zoomScaleNormal="100" workbookViewId="0">
      <selection activeCell="A41" sqref="A41:H41"/>
    </sheetView>
  </sheetViews>
  <sheetFormatPr defaultRowHeight="15" x14ac:dyDescent="0.25"/>
  <cols>
    <col min="1" max="2" width="11.7109375" style="3" customWidth="1"/>
    <col min="3" max="3" width="16.7109375" style="3" customWidth="1"/>
    <col min="4" max="4" width="20.7109375" style="3" customWidth="1"/>
    <col min="5" max="8" width="16.7109375" style="3" customWidth="1"/>
    <col min="9" max="9" width="9.140625" style="3"/>
    <col min="10" max="10" width="11" style="3" customWidth="1"/>
    <col min="11" max="16384" width="9.140625" style="3"/>
  </cols>
  <sheetData>
    <row r="1" spans="1:18" x14ac:dyDescent="0.25">
      <c r="A1" s="1"/>
      <c r="B1" s="1"/>
      <c r="C1" s="2"/>
      <c r="D1" s="2"/>
      <c r="E1" s="2"/>
      <c r="F1" s="2"/>
      <c r="G1" s="2"/>
      <c r="H1" s="2"/>
    </row>
    <row r="2" spans="1:18" ht="30" customHeight="1" x14ac:dyDescent="0.25">
      <c r="A2" s="80" t="s">
        <v>0</v>
      </c>
      <c r="B2" s="83" t="s">
        <v>1</v>
      </c>
      <c r="C2" s="85" t="s">
        <v>2</v>
      </c>
      <c r="D2" s="86"/>
      <c r="E2" s="87" t="s">
        <v>3</v>
      </c>
      <c r="F2" s="88"/>
      <c r="G2" s="74" t="s">
        <v>4</v>
      </c>
      <c r="H2" s="75"/>
    </row>
    <row r="3" spans="1:18" x14ac:dyDescent="0.25">
      <c r="A3" s="81"/>
      <c r="B3" s="84"/>
      <c r="C3" s="4" t="s">
        <v>5</v>
      </c>
      <c r="D3" s="4" t="s">
        <v>6</v>
      </c>
      <c r="E3" s="5" t="s">
        <v>5</v>
      </c>
      <c r="F3" s="5" t="s">
        <v>6</v>
      </c>
      <c r="G3" s="6" t="s">
        <v>5</v>
      </c>
      <c r="H3" s="4" t="s">
        <v>6</v>
      </c>
      <c r="J3"/>
      <c r="K3"/>
      <c r="L3"/>
      <c r="M3"/>
      <c r="N3"/>
      <c r="O3"/>
      <c r="P3"/>
      <c r="Q3"/>
      <c r="R3"/>
    </row>
    <row r="4" spans="1:18" x14ac:dyDescent="0.25">
      <c r="A4" s="82"/>
      <c r="B4" s="84"/>
      <c r="C4" s="7" t="s">
        <v>7</v>
      </c>
      <c r="D4" s="4" t="s">
        <v>8</v>
      </c>
      <c r="E4" s="5" t="s">
        <v>9</v>
      </c>
      <c r="F4" s="8" t="s">
        <v>10</v>
      </c>
      <c r="G4" s="4" t="s">
        <v>11</v>
      </c>
      <c r="H4" s="9" t="s">
        <v>12</v>
      </c>
      <c r="J4"/>
      <c r="K4"/>
      <c r="L4"/>
      <c r="M4"/>
      <c r="N4"/>
      <c r="O4"/>
      <c r="P4"/>
      <c r="Q4"/>
      <c r="R4"/>
    </row>
    <row r="5" spans="1:18" x14ac:dyDescent="0.25">
      <c r="A5" s="21">
        <v>42614</v>
      </c>
      <c r="B5" s="10">
        <f>EDATE(A5,2)</f>
        <v>42675</v>
      </c>
      <c r="C5" s="39">
        <v>49397812</v>
      </c>
      <c r="D5" s="40">
        <v>48108627</v>
      </c>
      <c r="E5" s="41">
        <v>37460036.809999987</v>
      </c>
      <c r="F5" s="42">
        <v>44078368.229999989</v>
      </c>
      <c r="G5" s="43">
        <v>1.5522563478199032E-2</v>
      </c>
      <c r="H5" s="44">
        <v>2.3289942782196621E-2</v>
      </c>
      <c r="J5"/>
      <c r="K5"/>
      <c r="L5"/>
      <c r="M5"/>
      <c r="N5"/>
      <c r="O5"/>
      <c r="P5"/>
      <c r="Q5"/>
      <c r="R5"/>
    </row>
    <row r="6" spans="1:18" x14ac:dyDescent="0.25">
      <c r="A6" s="22" t="s">
        <v>29</v>
      </c>
      <c r="B6" s="11">
        <f t="shared" ref="B6:B10" si="0">EDATE(A6,2)</f>
        <v>43085</v>
      </c>
      <c r="C6" s="45">
        <v>49626515</v>
      </c>
      <c r="D6" s="46">
        <v>48230269</v>
      </c>
      <c r="E6" s="41">
        <v>54685116.770000003</v>
      </c>
      <c r="F6" s="47">
        <v>47052198.129999995</v>
      </c>
      <c r="G6" s="48">
        <v>2.8993408250746661E-2</v>
      </c>
      <c r="H6" s="49">
        <v>4.3322603343688419E-2</v>
      </c>
      <c r="J6"/>
      <c r="K6"/>
      <c r="L6"/>
      <c r="M6"/>
      <c r="N6"/>
      <c r="O6"/>
      <c r="P6"/>
      <c r="Q6"/>
      <c r="R6"/>
    </row>
    <row r="7" spans="1:18" x14ac:dyDescent="0.25">
      <c r="A7" s="22" t="s">
        <v>30</v>
      </c>
      <c r="B7" s="11">
        <f t="shared" si="0"/>
        <v>43116</v>
      </c>
      <c r="C7" s="45">
        <v>49716503</v>
      </c>
      <c r="D7" s="46">
        <v>48283686</v>
      </c>
      <c r="E7" s="41">
        <v>65348714.600000009</v>
      </c>
      <c r="F7" s="47">
        <v>48753060.419999994</v>
      </c>
      <c r="G7" s="48">
        <v>2.8725012994661688E-2</v>
      </c>
      <c r="H7" s="49">
        <v>4.275670594310526E-2</v>
      </c>
      <c r="J7"/>
      <c r="K7"/>
      <c r="L7"/>
      <c r="M7"/>
      <c r="N7"/>
      <c r="O7"/>
      <c r="P7"/>
      <c r="Q7"/>
      <c r="R7"/>
    </row>
    <row r="8" spans="1:18" x14ac:dyDescent="0.25">
      <c r="A8" s="23">
        <v>42705</v>
      </c>
      <c r="B8" s="11">
        <f t="shared" si="0"/>
        <v>42767</v>
      </c>
      <c r="C8" s="45">
        <v>50379371</v>
      </c>
      <c r="D8" s="46">
        <v>48644068</v>
      </c>
      <c r="E8" s="41">
        <v>54274953.209999993</v>
      </c>
      <c r="F8" s="47">
        <v>45622894.400000006</v>
      </c>
      <c r="G8" s="48">
        <v>2.5779218913896371E-2</v>
      </c>
      <c r="H8" s="49">
        <v>3.8356832078824801E-2</v>
      </c>
      <c r="J8"/>
      <c r="K8"/>
      <c r="L8"/>
      <c r="M8"/>
      <c r="N8"/>
      <c r="O8"/>
      <c r="P8"/>
      <c r="Q8"/>
      <c r="R8"/>
    </row>
    <row r="9" spans="1:18" x14ac:dyDescent="0.25">
      <c r="A9" s="23">
        <v>42736</v>
      </c>
      <c r="B9" s="11">
        <f t="shared" si="0"/>
        <v>42795</v>
      </c>
      <c r="C9" s="45">
        <v>50795803</v>
      </c>
      <c r="D9" s="46">
        <v>49114423</v>
      </c>
      <c r="E9" s="41">
        <v>49836708.170000002</v>
      </c>
      <c r="F9" s="47">
        <v>48864039.909999996</v>
      </c>
      <c r="G9" s="48">
        <v>1.6166167270105752E-2</v>
      </c>
      <c r="H9" s="49">
        <v>2.4010239935118957E-2</v>
      </c>
      <c r="J9"/>
      <c r="K9"/>
      <c r="L9"/>
      <c r="M9"/>
      <c r="N9"/>
      <c r="O9"/>
      <c r="P9"/>
      <c r="Q9"/>
      <c r="R9"/>
    </row>
    <row r="10" spans="1:18" x14ac:dyDescent="0.25">
      <c r="A10" s="24">
        <v>42767</v>
      </c>
      <c r="B10" s="12">
        <f t="shared" si="0"/>
        <v>42826</v>
      </c>
      <c r="C10" s="50">
        <v>49904984</v>
      </c>
      <c r="D10" s="51">
        <v>48842546</v>
      </c>
      <c r="E10" s="52">
        <v>41229334.369999997</v>
      </c>
      <c r="F10" s="53">
        <v>43692804.170000002</v>
      </c>
      <c r="G10" s="54">
        <v>2.7272392425757519E-2</v>
      </c>
      <c r="H10" s="55">
        <v>4.0583473192402748E-2</v>
      </c>
      <c r="J10"/>
      <c r="K10"/>
      <c r="L10"/>
      <c r="M10"/>
      <c r="N10"/>
      <c r="O10"/>
      <c r="P10"/>
      <c r="Q10"/>
      <c r="R10"/>
    </row>
    <row r="11" spans="1:18" x14ac:dyDescent="0.25">
      <c r="A11" s="1"/>
      <c r="B11" s="1"/>
      <c r="C11" s="25"/>
      <c r="D11" s="25"/>
      <c r="E11" s="25"/>
      <c r="F11" s="25"/>
      <c r="G11" s="25"/>
      <c r="H11" s="25"/>
      <c r="J11"/>
      <c r="K11"/>
      <c r="L11"/>
      <c r="M11"/>
      <c r="N11"/>
      <c r="O11"/>
      <c r="P11"/>
      <c r="Q11"/>
      <c r="R11"/>
    </row>
    <row r="12" spans="1:18" x14ac:dyDescent="0.25">
      <c r="A12" s="1"/>
      <c r="B12" s="1"/>
      <c r="C12" s="2"/>
      <c r="D12" s="2"/>
      <c r="E12" s="2"/>
      <c r="F12" s="2"/>
      <c r="G12" s="2"/>
      <c r="H12" s="2"/>
      <c r="J12"/>
      <c r="K12"/>
      <c r="L12"/>
      <c r="M12"/>
      <c r="N12"/>
      <c r="O12"/>
      <c r="P12"/>
      <c r="Q12"/>
      <c r="R12"/>
    </row>
    <row r="13" spans="1:18" ht="30" customHeight="1" x14ac:dyDescent="0.25">
      <c r="A13" s="80" t="s">
        <v>0</v>
      </c>
      <c r="B13" s="83" t="s">
        <v>1</v>
      </c>
      <c r="C13" s="70" t="s">
        <v>13</v>
      </c>
      <c r="D13" s="71"/>
      <c r="E13" s="72" t="s">
        <v>14</v>
      </c>
      <c r="F13" s="73"/>
      <c r="G13" s="74" t="s">
        <v>15</v>
      </c>
      <c r="H13" s="75"/>
    </row>
    <row r="14" spans="1:18" ht="15" customHeight="1" x14ac:dyDescent="0.25">
      <c r="A14" s="81"/>
      <c r="B14" s="84"/>
      <c r="C14" s="13" t="s">
        <v>16</v>
      </c>
      <c r="D14" s="19" t="s">
        <v>17</v>
      </c>
      <c r="E14" s="14" t="s">
        <v>18</v>
      </c>
      <c r="F14" s="20" t="s">
        <v>19</v>
      </c>
      <c r="G14" s="15" t="s">
        <v>20</v>
      </c>
      <c r="H14" s="18" t="s">
        <v>21</v>
      </c>
    </row>
    <row r="15" spans="1:18" x14ac:dyDescent="0.25">
      <c r="A15" s="81"/>
      <c r="B15" s="84"/>
      <c r="C15" s="4" t="s">
        <v>5</v>
      </c>
      <c r="D15" s="4" t="s">
        <v>6</v>
      </c>
      <c r="E15" s="5" t="s">
        <v>5</v>
      </c>
      <c r="F15" s="5" t="s">
        <v>6</v>
      </c>
      <c r="G15" s="6" t="s">
        <v>5</v>
      </c>
      <c r="H15" s="4" t="s">
        <v>6</v>
      </c>
    </row>
    <row r="16" spans="1:18" x14ac:dyDescent="0.25">
      <c r="A16" s="21">
        <f>A5</f>
        <v>42614</v>
      </c>
      <c r="B16" s="10">
        <f>B5</f>
        <v>42675</v>
      </c>
      <c r="C16" s="28">
        <f t="shared" ref="C16:D21" si="1">C5*G5</f>
        <v>766780.6724541419</v>
      </c>
      <c r="D16" s="27">
        <f t="shared" si="1"/>
        <v>1120447.1701600396</v>
      </c>
      <c r="E16" s="32">
        <f t="shared" ref="E16:F21" si="2">E5*G5</f>
        <v>581475.79927889723</v>
      </c>
      <c r="F16" s="33">
        <f t="shared" si="2"/>
        <v>1026582.6740092931</v>
      </c>
      <c r="G16" s="56">
        <f>E16-C16</f>
        <v>-185304.87317524466</v>
      </c>
      <c r="H16" s="57">
        <f>F16-D16</f>
        <v>-93864.496150746476</v>
      </c>
    </row>
    <row r="17" spans="1:8" x14ac:dyDescent="0.25">
      <c r="A17" s="23" t="str">
        <f t="shared" ref="A17:B17" si="3">A6</f>
        <v>Oct-16</v>
      </c>
      <c r="B17" s="11">
        <f t="shared" si="3"/>
        <v>43085</v>
      </c>
      <c r="C17" s="28">
        <f t="shared" si="1"/>
        <v>1438841.8094568029</v>
      </c>
      <c r="D17" s="29">
        <f t="shared" si="1"/>
        <v>2089460.8130463918</v>
      </c>
      <c r="E17" s="32">
        <f t="shared" si="2"/>
        <v>1585507.9157523627</v>
      </c>
      <c r="F17" s="34">
        <f t="shared" si="2"/>
        <v>2038423.7160346278</v>
      </c>
      <c r="G17" s="56">
        <f t="shared" ref="G17:H21" si="4">E17-C17</f>
        <v>146666.10629555979</v>
      </c>
      <c r="H17" s="58">
        <f t="shared" si="4"/>
        <v>-51037.097011764068</v>
      </c>
    </row>
    <row r="18" spans="1:8" x14ac:dyDescent="0.25">
      <c r="A18" s="23" t="str">
        <f t="shared" ref="A18:B18" si="5">A7</f>
        <v>Nov-16</v>
      </c>
      <c r="B18" s="11">
        <f t="shared" si="5"/>
        <v>43116</v>
      </c>
      <c r="C18" s="28">
        <f t="shared" si="1"/>
        <v>1428107.1947241367</v>
      </c>
      <c r="D18" s="29">
        <f t="shared" si="1"/>
        <v>2064451.3641512282</v>
      </c>
      <c r="E18" s="32">
        <f t="shared" si="2"/>
        <v>1877142.6760694382</v>
      </c>
      <c r="F18" s="34">
        <f t="shared" si="2"/>
        <v>2084520.2682043836</v>
      </c>
      <c r="G18" s="56">
        <f t="shared" si="4"/>
        <v>449035.48134530149</v>
      </c>
      <c r="H18" s="58">
        <f t="shared" si="4"/>
        <v>20068.904053155333</v>
      </c>
    </row>
    <row r="19" spans="1:8" x14ac:dyDescent="0.25">
      <c r="A19" s="23">
        <f t="shared" ref="A19:B19" si="6">A8</f>
        <v>42705</v>
      </c>
      <c r="B19" s="11">
        <f t="shared" si="6"/>
        <v>42767</v>
      </c>
      <c r="C19" s="28">
        <f t="shared" si="1"/>
        <v>1298740.8337534023</v>
      </c>
      <c r="D19" s="29">
        <f t="shared" si="1"/>
        <v>1865832.347906935</v>
      </c>
      <c r="E19" s="32">
        <f t="shared" si="2"/>
        <v>1399165.9003420724</v>
      </c>
      <c r="F19" s="34">
        <f t="shared" si="2"/>
        <v>1749949.6994507567</v>
      </c>
      <c r="G19" s="56">
        <f t="shared" si="4"/>
        <v>100425.06658867002</v>
      </c>
      <c r="H19" s="58">
        <f t="shared" si="4"/>
        <v>-115882.64845617837</v>
      </c>
    </row>
    <row r="20" spans="1:8" x14ac:dyDescent="0.25">
      <c r="A20" s="23">
        <f t="shared" ref="A20:B20" si="7">A9</f>
        <v>42736</v>
      </c>
      <c r="B20" s="11">
        <f t="shared" si="7"/>
        <v>42795</v>
      </c>
      <c r="C20" s="28">
        <f t="shared" si="1"/>
        <v>821173.44791733962</v>
      </c>
      <c r="D20" s="29">
        <f t="shared" si="1"/>
        <v>1179249.080504925</v>
      </c>
      <c r="E20" s="32">
        <f t="shared" si="2"/>
        <v>805668.56046766602</v>
      </c>
      <c r="F20" s="34">
        <f t="shared" si="2"/>
        <v>1173237.3224383285</v>
      </c>
      <c r="G20" s="56">
        <f t="shared" si="4"/>
        <v>-15504.88744967361</v>
      </c>
      <c r="H20" s="58">
        <f t="shared" si="4"/>
        <v>-6011.7580665964633</v>
      </c>
    </row>
    <row r="21" spans="1:8" x14ac:dyDescent="0.25">
      <c r="A21" s="24">
        <f t="shared" ref="A21:B21" si="8">A10</f>
        <v>42767</v>
      </c>
      <c r="B21" s="12">
        <f t="shared" si="8"/>
        <v>42826</v>
      </c>
      <c r="C21" s="30">
        <f t="shared" si="1"/>
        <v>1361028.3076491503</v>
      </c>
      <c r="D21" s="31">
        <f t="shared" si="1"/>
        <v>1982200.1562396982</v>
      </c>
      <c r="E21" s="35">
        <f t="shared" si="2"/>
        <v>1124422.5863914122</v>
      </c>
      <c r="F21" s="36">
        <f t="shared" si="2"/>
        <v>1773205.7467340981</v>
      </c>
      <c r="G21" s="59">
        <f t="shared" si="4"/>
        <v>-236605.72125773807</v>
      </c>
      <c r="H21" s="60">
        <f t="shared" si="4"/>
        <v>-208994.40950560011</v>
      </c>
    </row>
    <row r="22" spans="1:8" x14ac:dyDescent="0.25">
      <c r="A22" s="1"/>
      <c r="B22" s="1"/>
      <c r="C22" s="37"/>
      <c r="D22" s="37"/>
      <c r="E22" s="37"/>
      <c r="F22" s="37"/>
      <c r="G22" s="61">
        <f>SUM(G16:G21)</f>
        <v>258711.17234687496</v>
      </c>
      <c r="H22" s="62">
        <f>SUM(H16:H21)</f>
        <v>-455721.50513773016</v>
      </c>
    </row>
    <row r="23" spans="1:8" x14ac:dyDescent="0.25">
      <c r="A23" s="1"/>
      <c r="B23" s="1"/>
      <c r="C23" s="25"/>
      <c r="D23" s="25"/>
      <c r="E23" s="25"/>
      <c r="F23" s="25"/>
      <c r="G23" s="25"/>
      <c r="H23" s="25"/>
    </row>
    <row r="24" spans="1:8" x14ac:dyDescent="0.25">
      <c r="A24" s="1"/>
      <c r="B24" s="1"/>
      <c r="C24" s="25"/>
      <c r="D24" s="25"/>
      <c r="E24" s="25"/>
      <c r="F24" s="25"/>
      <c r="G24" s="25"/>
      <c r="H24" s="25"/>
    </row>
    <row r="25" spans="1:8" ht="30" customHeight="1" x14ac:dyDescent="0.25">
      <c r="A25" s="80" t="s">
        <v>0</v>
      </c>
      <c r="B25" s="83" t="s">
        <v>1</v>
      </c>
      <c r="C25" s="80" t="s">
        <v>22</v>
      </c>
      <c r="D25" s="89" t="s">
        <v>34</v>
      </c>
      <c r="E25" s="91" t="s">
        <v>33</v>
      </c>
      <c r="F25" s="78" t="s">
        <v>32</v>
      </c>
      <c r="G25" s="26"/>
      <c r="H25" s="25"/>
    </row>
    <row r="26" spans="1:8" x14ac:dyDescent="0.25">
      <c r="A26" s="81"/>
      <c r="B26" s="84"/>
      <c r="C26" s="81"/>
      <c r="D26" s="90"/>
      <c r="E26" s="82"/>
      <c r="F26" s="79"/>
      <c r="G26" s="26"/>
      <c r="H26" s="25"/>
    </row>
    <row r="27" spans="1:8" x14ac:dyDescent="0.25">
      <c r="A27" s="81"/>
      <c r="B27" s="84"/>
      <c r="C27" s="4" t="s">
        <v>23</v>
      </c>
      <c r="D27" s="16" t="s">
        <v>24</v>
      </c>
      <c r="E27" s="16" t="s">
        <v>25</v>
      </c>
      <c r="F27" s="17" t="s">
        <v>26</v>
      </c>
      <c r="G27" s="26"/>
      <c r="H27" s="25"/>
    </row>
    <row r="28" spans="1:8" x14ac:dyDescent="0.25">
      <c r="A28" s="21">
        <f>A5</f>
        <v>42614</v>
      </c>
      <c r="B28" s="10">
        <f>B5</f>
        <v>42675</v>
      </c>
      <c r="C28" s="63">
        <f t="shared" ref="C28:C33" si="9">G16+H16</f>
        <v>-279169.36932599114</v>
      </c>
      <c r="D28" s="57">
        <f>F28-C28-E28</f>
        <v>18251.458352475485</v>
      </c>
      <c r="E28" s="57">
        <v>-244770.529689755</v>
      </c>
      <c r="F28" s="67">
        <v>-505688.44066327065</v>
      </c>
      <c r="G28" s="26"/>
      <c r="H28" s="25"/>
    </row>
    <row r="29" spans="1:8" x14ac:dyDescent="0.25">
      <c r="A29" s="23" t="str">
        <f>A6</f>
        <v>Oct-16</v>
      </c>
      <c r="B29" s="11">
        <f>B6</f>
        <v>43085</v>
      </c>
      <c r="C29" s="64">
        <f t="shared" si="9"/>
        <v>95629.00928379572</v>
      </c>
      <c r="D29" s="58">
        <f t="shared" ref="D29:D33" si="10">F29-C29-E29</f>
        <v>891786.34316767275</v>
      </c>
      <c r="E29" s="58">
        <v>-53508.561392662101</v>
      </c>
      <c r="F29" s="68">
        <v>933906.79105880635</v>
      </c>
      <c r="G29" s="26"/>
      <c r="H29" s="25"/>
    </row>
    <row r="30" spans="1:8" x14ac:dyDescent="0.25">
      <c r="A30" s="23" t="str">
        <f t="shared" ref="A30:A33" si="11">A7</f>
        <v>Nov-16</v>
      </c>
      <c r="B30" s="11">
        <f t="shared" ref="B30:B33" si="12">B7</f>
        <v>43116</v>
      </c>
      <c r="C30" s="64">
        <f t="shared" si="9"/>
        <v>469104.38539845683</v>
      </c>
      <c r="D30" s="58">
        <f t="shared" si="10"/>
        <v>-1007176.7586304885</v>
      </c>
      <c r="E30" s="58">
        <v>-54138.144125217099</v>
      </c>
      <c r="F30" s="68">
        <v>-592210.51735724881</v>
      </c>
      <c r="G30" s="26"/>
      <c r="H30" s="25"/>
    </row>
    <row r="31" spans="1:8" x14ac:dyDescent="0.25">
      <c r="A31" s="23">
        <f t="shared" si="11"/>
        <v>42705</v>
      </c>
      <c r="B31" s="11">
        <f t="shared" si="12"/>
        <v>42767</v>
      </c>
      <c r="C31" s="64">
        <f t="shared" si="9"/>
        <v>-15457.581867508357</v>
      </c>
      <c r="D31" s="58">
        <f t="shared" si="10"/>
        <v>41887.806906507867</v>
      </c>
      <c r="E31" s="58">
        <v>-54063.7437485138</v>
      </c>
      <c r="F31" s="68">
        <v>-27633.51870951429</v>
      </c>
      <c r="G31" s="26"/>
      <c r="H31" s="25"/>
    </row>
    <row r="32" spans="1:8" x14ac:dyDescent="0.25">
      <c r="A32" s="23">
        <f t="shared" si="11"/>
        <v>42736</v>
      </c>
      <c r="B32" s="11">
        <f t="shared" si="12"/>
        <v>42795</v>
      </c>
      <c r="C32" s="64">
        <f t="shared" si="9"/>
        <v>-21516.645516270073</v>
      </c>
      <c r="D32" s="58">
        <f t="shared" si="10"/>
        <v>136445.99074467507</v>
      </c>
      <c r="E32" s="58">
        <v>-53695.6050118313</v>
      </c>
      <c r="F32" s="68">
        <v>61233.7402165737</v>
      </c>
      <c r="G32" s="26"/>
      <c r="H32" s="25"/>
    </row>
    <row r="33" spans="1:8" x14ac:dyDescent="0.25">
      <c r="A33" s="24">
        <f t="shared" si="11"/>
        <v>42767</v>
      </c>
      <c r="B33" s="12">
        <f t="shared" si="12"/>
        <v>42826</v>
      </c>
      <c r="C33" s="65">
        <f t="shared" si="9"/>
        <v>-445600.13076333818</v>
      </c>
      <c r="D33" s="60">
        <f t="shared" si="10"/>
        <v>-93702.468877510953</v>
      </c>
      <c r="E33" s="60">
        <v>-54027.381369098002</v>
      </c>
      <c r="F33" s="69">
        <v>-593329.98100994714</v>
      </c>
      <c r="G33" s="26"/>
      <c r="H33" s="25"/>
    </row>
    <row r="34" spans="1:8" x14ac:dyDescent="0.25">
      <c r="A34" s="1"/>
      <c r="B34" s="1"/>
      <c r="C34" s="62">
        <f>G22+H22</f>
        <v>-197010.3327908552</v>
      </c>
      <c r="D34" s="62">
        <f>SUM(D28:D33)</f>
        <v>-12507.628336668247</v>
      </c>
      <c r="E34" s="61">
        <f>SUM(E28:E33)</f>
        <v>-514203.96533707727</v>
      </c>
      <c r="F34" s="66">
        <f>SUM(F28:F33)</f>
        <v>-723721.92646460084</v>
      </c>
      <c r="G34" s="26"/>
      <c r="H34" s="25"/>
    </row>
    <row r="35" spans="1:8" x14ac:dyDescent="0.25">
      <c r="C35" s="38"/>
    </row>
    <row r="37" spans="1:8" x14ac:dyDescent="0.25">
      <c r="A37" s="3" t="s">
        <v>27</v>
      </c>
    </row>
    <row r="38" spans="1:8" x14ac:dyDescent="0.25">
      <c r="A38" s="3" t="s">
        <v>31</v>
      </c>
    </row>
    <row r="39" spans="1:8" x14ac:dyDescent="0.25">
      <c r="A39" s="3" t="s">
        <v>28</v>
      </c>
    </row>
    <row r="40" spans="1:8" ht="30" customHeight="1" x14ac:dyDescent="0.25">
      <c r="A40" s="76" t="s">
        <v>38</v>
      </c>
      <c r="B40" s="77"/>
      <c r="C40" s="77"/>
      <c r="D40" s="77"/>
      <c r="E40" s="77"/>
      <c r="F40" s="77"/>
      <c r="G40" s="77"/>
      <c r="H40" s="77"/>
    </row>
    <row r="41" spans="1:8" ht="30" customHeight="1" x14ac:dyDescent="0.25">
      <c r="A41" s="76" t="s">
        <v>37</v>
      </c>
      <c r="B41" s="76"/>
      <c r="C41" s="76"/>
      <c r="D41" s="76"/>
      <c r="E41" s="76"/>
      <c r="F41" s="76"/>
      <c r="G41" s="76"/>
      <c r="H41" s="76"/>
    </row>
    <row r="42" spans="1:8" x14ac:dyDescent="0.25">
      <c r="A42" s="38" t="s">
        <v>35</v>
      </c>
    </row>
    <row r="43" spans="1:8" x14ac:dyDescent="0.25">
      <c r="A43" s="38" t="s">
        <v>36</v>
      </c>
    </row>
  </sheetData>
  <mergeCells count="18">
    <mergeCell ref="G2:H2"/>
    <mergeCell ref="A13:A15"/>
    <mergeCell ref="B13:B15"/>
    <mergeCell ref="A2:A4"/>
    <mergeCell ref="B2:B4"/>
    <mergeCell ref="C2:D2"/>
    <mergeCell ref="E2:F2"/>
    <mergeCell ref="A25:A27"/>
    <mergeCell ref="B25:B27"/>
    <mergeCell ref="C25:C26"/>
    <mergeCell ref="D25:D26"/>
    <mergeCell ref="E25:E26"/>
    <mergeCell ref="C13:D13"/>
    <mergeCell ref="E13:F13"/>
    <mergeCell ref="G13:H13"/>
    <mergeCell ref="A41:H41"/>
    <mergeCell ref="A40:H40"/>
    <mergeCell ref="F25:F26"/>
  </mergeCells>
  <pageMargins left="0.7" right="0.7" top="0.75" bottom="0.75" header="0.3" footer="0.3"/>
  <pageSetup scale="68" orientation="portrait" r:id="rId1"/>
  <headerFooter>
    <oddHeader>&amp;R&amp;"Times New Roman,Bold"Attachment to Response to Question No. 2
Rahn</oddHeader>
  </headerFooter>
  <ignoredErrors>
    <ignoredError sqref="C4:H4 E27:F2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2017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02.2 – 2nd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2017-00266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878BA905-CE12-4F3C-B43A-11E3D0EF75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B6882B-0995-45EF-92D6-122D18E9D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BF3CEA-E9E4-490B-A9EB-FEF285DD7095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65bfb563-8fe2-4d34-a09f-38a217d8fe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 Q1 Attachment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2017-03-24T13:59:20Z</dcterms:created>
  <dcterms:modified xsi:type="dcterms:W3CDTF">2017-09-20T20:52:02Z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