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0" i="1"/>
  <c r="L19" i="1"/>
  <c r="L18" i="1"/>
  <c r="L17" i="1"/>
  <c r="L16" i="1"/>
  <c r="L15" i="1"/>
  <c r="L36" i="1" l="1"/>
  <c r="K27" i="1"/>
  <c r="K28" i="1" s="1"/>
  <c r="K29" i="1" s="1"/>
  <c r="K30" i="1" s="1"/>
  <c r="K31" i="1" s="1"/>
  <c r="K32" i="1" s="1"/>
  <c r="K17" i="1"/>
  <c r="K18" i="1" s="1"/>
  <c r="K19" i="1" s="1"/>
  <c r="K20" i="1" s="1"/>
  <c r="K16" i="1"/>
  <c r="K15" i="1"/>
  <c r="C21" i="1" l="1"/>
  <c r="B21" i="1"/>
  <c r="D33" i="1"/>
  <c r="E32" i="1"/>
  <c r="E31" i="1"/>
  <c r="E30" i="1"/>
  <c r="E29" i="1"/>
  <c r="E28" i="1"/>
  <c r="E27" i="1"/>
  <c r="E26" i="1"/>
  <c r="E25" i="1"/>
  <c r="C33" i="1"/>
  <c r="B33" i="1"/>
  <c r="E20" i="1"/>
  <c r="H20" i="1" s="1"/>
  <c r="J20" i="1" s="1"/>
  <c r="E19" i="1"/>
  <c r="H19" i="1" s="1"/>
  <c r="J19" i="1" s="1"/>
  <c r="E18" i="1"/>
  <c r="G18" i="1" s="1"/>
  <c r="I18" i="1" s="1"/>
  <c r="E17" i="1"/>
  <c r="H17" i="1" s="1"/>
  <c r="J17" i="1" s="1"/>
  <c r="E16" i="1"/>
  <c r="H16" i="1" s="1"/>
  <c r="J16" i="1" s="1"/>
  <c r="E15" i="1"/>
  <c r="G15" i="1" s="1"/>
  <c r="E14" i="1"/>
  <c r="E13" i="1"/>
  <c r="D21" i="1"/>
  <c r="H28" i="1" l="1"/>
  <c r="J28" i="1" s="1"/>
  <c r="G28" i="1"/>
  <c r="I28" i="1" s="1"/>
  <c r="H32" i="1"/>
  <c r="J32" i="1" s="1"/>
  <c r="G32" i="1"/>
  <c r="I32" i="1" s="1"/>
  <c r="H29" i="1"/>
  <c r="J29" i="1" s="1"/>
  <c r="G29" i="1"/>
  <c r="I29" i="1" s="1"/>
  <c r="H30" i="1"/>
  <c r="J30" i="1" s="1"/>
  <c r="G30" i="1"/>
  <c r="I30" i="1" s="1"/>
  <c r="I15" i="1"/>
  <c r="H27" i="1"/>
  <c r="J27" i="1" s="1"/>
  <c r="G27" i="1"/>
  <c r="I27" i="1" s="1"/>
  <c r="H31" i="1"/>
  <c r="J31" i="1" s="1"/>
  <c r="G31" i="1"/>
  <c r="I31" i="1" s="1"/>
  <c r="G20" i="1"/>
  <c r="I20" i="1" s="1"/>
  <c r="G16" i="1"/>
  <c r="I16" i="1" s="1"/>
  <c r="H18" i="1"/>
  <c r="J18" i="1" s="1"/>
  <c r="H15" i="1"/>
  <c r="J15" i="1" s="1"/>
  <c r="G17" i="1"/>
  <c r="I17" i="1" s="1"/>
  <c r="G19" i="1"/>
  <c r="I19" i="1" s="1"/>
  <c r="D34" i="1"/>
  <c r="E33" i="1"/>
  <c r="D22" i="1"/>
  <c r="C34" i="1"/>
  <c r="E21" i="1"/>
</calcChain>
</file>

<file path=xl/sharedStrings.xml><?xml version="1.0" encoding="utf-8"?>
<sst xmlns="http://schemas.openxmlformats.org/spreadsheetml/2006/main" count="48" uniqueCount="41">
  <si>
    <t>2009 Actual</t>
  </si>
  <si>
    <t>2010 Actual</t>
  </si>
  <si>
    <t>2011 Actual</t>
  </si>
  <si>
    <t>2012 Actual</t>
  </si>
  <si>
    <t>2013 Actual</t>
  </si>
  <si>
    <t>2014 Actual**</t>
  </si>
  <si>
    <t>2015 Actual***</t>
  </si>
  <si>
    <t>2016 Actual***</t>
  </si>
  <si>
    <t>Total</t>
  </si>
  <si>
    <t>Company Actual</t>
  </si>
  <si>
    <t>Company Proforma</t>
  </si>
  <si>
    <t>Δ</t>
  </si>
  <si>
    <t>Total Difference to Market</t>
  </si>
  <si>
    <t>Hourly/Craft Positions</t>
  </si>
  <si>
    <t>Cost Savings of Wages Increases vs. Less Measured and Accelerated Approach</t>
  </si>
  <si>
    <t>Salaried Positions</t>
  </si>
  <si>
    <t>Industry (1)</t>
  </si>
  <si>
    <t>2014 Actual (3)</t>
  </si>
  <si>
    <t>2015 Actual (4)</t>
  </si>
  <si>
    <t>2016 Actual (4)</t>
  </si>
  <si>
    <t>(1) The Conference Board Research Report, U.S. Salary Increase Budgets for 2010-2016</t>
  </si>
  <si>
    <t>(2)  Loaded O&amp;M expense is approximately 88% of these numbers due to a 35% reduction for capitalized labor, a 10% increase for OT, a 10% increase for incentive comp and 12% variable taxes and fringe benefits.</t>
  </si>
  <si>
    <t>Total AEP</t>
  </si>
  <si>
    <t>(in millions)</t>
  </si>
  <si>
    <t>(increase percentage)</t>
  </si>
  <si>
    <t>Est. Jan 1 Payroll Base</t>
  </si>
  <si>
    <t>Est. Incremental Total Wages  During Period</t>
  </si>
  <si>
    <t>Est. Annualized Incremental Wages</t>
  </si>
  <si>
    <t>Est. Incremental O&amp;M During Period (2)</t>
  </si>
  <si>
    <t>Est. Annual Incremental O&amp;M (2)</t>
  </si>
  <si>
    <t>Cumulative Incremental O&amp;M</t>
  </si>
  <si>
    <t>Total Estimated KY Power Incrmental O&amp;M Savings</t>
  </si>
  <si>
    <t>Cumulative Incremental KY Power O&amp;M (3)</t>
  </si>
  <si>
    <t>(4) Represents 3.00% merit budget for Company; .35% was Promotional &amp; Equity Adjustments</t>
  </si>
  <si>
    <t>(5) Represents 3.00% merit budget for Company ; and .5% promotional budget</t>
  </si>
  <si>
    <t>(3) Based on the assumption that Kentucky Power Company direct and indiract costs are 5% of total AEP labor costs.</t>
  </si>
  <si>
    <t>KPSC Case No. 2017-00179</t>
  </si>
  <si>
    <t>Commission Staff’s Post Hearing Data Requests</t>
  </si>
  <si>
    <t>Dated:  December 13, 2017</t>
  </si>
  <si>
    <t>Item No. #7</t>
  </si>
  <si>
    <t>Attachment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</si>
</sst>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%"/>
    <numFmt numFmtId="165" formatCode="_(&quot;$&quot;* #,##0.0_);_(&quot;$&quot;* \(#,##0.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4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2" fillId="0" borderId="0" xfId="0" applyFont="1" applyBorder="1"/>
    <xf numFmtId="10" fontId="4" fillId="0" borderId="0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164" fontId="7" fillId="0" borderId="0" xfId="2" applyNumberFormat="1" applyFont="1"/>
    <xf numFmtId="164" fontId="8" fillId="0" borderId="0" xfId="2" applyNumberFormat="1" applyFont="1"/>
    <xf numFmtId="164" fontId="9" fillId="0" borderId="0" xfId="2" applyNumberFormat="1" applyFont="1" applyAlignment="1">
      <alignment horizontal="center" wrapText="1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0" fontId="3" fillId="0" borderId="4" xfId="0" applyNumberFormat="1" applyFont="1" applyBorder="1" applyAlignment="1">
      <alignment vertical="center"/>
    </xf>
    <xf numFmtId="10" fontId="3" fillId="0" borderId="4" xfId="0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Normal="100" workbookViewId="0">
      <selection activeCell="M21" sqref="M21"/>
    </sheetView>
  </sheetViews>
  <sheetFormatPr defaultRowHeight="15" x14ac:dyDescent="0.25"/>
  <cols>
    <col min="1" max="1" width="27.5703125" customWidth="1"/>
    <col min="2" max="4" width="9.28515625" bestFit="1" customWidth="1"/>
    <col min="5" max="5" width="6.140625" bestFit="1" customWidth="1"/>
    <col min="6" max="6" width="11.28515625" bestFit="1" customWidth="1"/>
    <col min="7" max="7" width="12.42578125" bestFit="1" customWidth="1"/>
    <col min="8" max="8" width="11.7109375" bestFit="1" customWidth="1"/>
    <col min="9" max="10" width="13.7109375" customWidth="1"/>
    <col min="11" max="11" width="14" customWidth="1"/>
    <col min="12" max="12" width="11.7109375" customWidth="1"/>
    <col min="13" max="15" width="9.28515625" bestFit="1" customWidth="1"/>
  </cols>
  <sheetData>
    <row r="1" spans="1:12" s="39" customFormat="1" ht="15.75" x14ac:dyDescent="0.25">
      <c r="G1" s="41"/>
      <c r="K1" s="40" t="s">
        <v>36</v>
      </c>
    </row>
    <row r="2" spans="1:12" s="39" customFormat="1" ht="15.75" x14ac:dyDescent="0.25">
      <c r="G2" s="41"/>
      <c r="K2" s="40" t="s">
        <v>37</v>
      </c>
    </row>
    <row r="3" spans="1:12" s="39" customFormat="1" ht="15.75" x14ac:dyDescent="0.25">
      <c r="G3" s="41"/>
      <c r="K3" s="40" t="s">
        <v>38</v>
      </c>
    </row>
    <row r="4" spans="1:12" s="39" customFormat="1" ht="15.75" x14ac:dyDescent="0.25">
      <c r="G4" s="41"/>
      <c r="K4" s="40" t="s">
        <v>39</v>
      </c>
    </row>
    <row r="5" spans="1:12" s="39" customFormat="1" ht="15.75" x14ac:dyDescent="0.25">
      <c r="G5" s="41"/>
      <c r="K5" s="40" t="s">
        <v>40</v>
      </c>
    </row>
    <row r="6" spans="1:12" x14ac:dyDescent="0.25">
      <c r="A6" s="26" t="s">
        <v>14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20"/>
      <c r="K7" s="1"/>
      <c r="L7" s="1"/>
    </row>
    <row r="8" spans="1:12" s="12" customFormat="1" ht="15" customHeight="1" x14ac:dyDescent="0.25">
      <c r="A8" s="11"/>
      <c r="F8" s="33" t="s">
        <v>22</v>
      </c>
      <c r="G8" s="34"/>
      <c r="H8" s="34"/>
      <c r="I8" s="34"/>
      <c r="J8" s="34"/>
      <c r="K8" s="35"/>
    </row>
    <row r="9" spans="1:12" s="12" customFormat="1" ht="75" x14ac:dyDescent="0.25">
      <c r="A9" s="8"/>
      <c r="B9" s="14" t="s">
        <v>16</v>
      </c>
      <c r="C9" s="14" t="s">
        <v>9</v>
      </c>
      <c r="D9" s="14" t="s">
        <v>10</v>
      </c>
      <c r="E9" s="14" t="s">
        <v>11</v>
      </c>
      <c r="F9" s="14" t="s">
        <v>25</v>
      </c>
      <c r="G9" s="14" t="s">
        <v>26</v>
      </c>
      <c r="H9" s="14" t="s">
        <v>27</v>
      </c>
      <c r="I9" s="14" t="s">
        <v>28</v>
      </c>
      <c r="J9" s="14" t="s">
        <v>29</v>
      </c>
      <c r="K9" s="14" t="s">
        <v>30</v>
      </c>
      <c r="L9" s="14" t="s">
        <v>32</v>
      </c>
    </row>
    <row r="10" spans="1:12" s="12" customFormat="1" x14ac:dyDescent="0.25">
      <c r="A10" s="8"/>
      <c r="B10" s="33" t="s">
        <v>24</v>
      </c>
      <c r="C10" s="34"/>
      <c r="D10" s="34"/>
      <c r="E10" s="35"/>
      <c r="F10" s="36" t="s">
        <v>23</v>
      </c>
      <c r="G10" s="37"/>
      <c r="H10" s="37"/>
      <c r="I10" s="37"/>
      <c r="J10" s="37"/>
      <c r="K10" s="37"/>
      <c r="L10" s="38"/>
    </row>
    <row r="12" spans="1:12" s="12" customFormat="1" x14ac:dyDescent="0.25">
      <c r="A12" s="8"/>
      <c r="B12" s="28" t="s">
        <v>15</v>
      </c>
      <c r="C12" s="29"/>
      <c r="D12" s="29"/>
      <c r="E12" s="29"/>
      <c r="F12" s="29"/>
      <c r="G12" s="29"/>
      <c r="H12" s="29"/>
      <c r="I12" s="29"/>
      <c r="J12" s="29"/>
      <c r="K12" s="29"/>
      <c r="L12" s="30"/>
    </row>
    <row r="13" spans="1:12" x14ac:dyDescent="0.25">
      <c r="A13" s="2" t="s">
        <v>0</v>
      </c>
      <c r="B13" s="9">
        <v>2.75E-2</v>
      </c>
      <c r="C13" s="9">
        <v>0</v>
      </c>
      <c r="D13" s="10">
        <v>0</v>
      </c>
      <c r="E13" s="10">
        <f>D13-C13</f>
        <v>0</v>
      </c>
      <c r="F13" s="18"/>
      <c r="G13" s="10"/>
      <c r="H13" s="10"/>
      <c r="I13" s="10"/>
      <c r="J13" s="10"/>
      <c r="K13" s="10"/>
      <c r="L13" s="10"/>
    </row>
    <row r="14" spans="1:12" x14ac:dyDescent="0.25">
      <c r="A14" s="2" t="s">
        <v>1</v>
      </c>
      <c r="B14" s="6">
        <v>2.7E-2</v>
      </c>
      <c r="C14" s="6">
        <v>0.02</v>
      </c>
      <c r="D14" s="3">
        <v>0.02</v>
      </c>
      <c r="E14" s="10">
        <f t="shared" ref="E14:E20" si="0">D14-C14</f>
        <v>0</v>
      </c>
      <c r="F14" s="18"/>
      <c r="G14" s="10"/>
      <c r="H14" s="10"/>
      <c r="I14" s="10"/>
      <c r="J14" s="10"/>
      <c r="K14" s="10"/>
      <c r="L14" s="10"/>
    </row>
    <row r="15" spans="1:12" x14ac:dyDescent="0.25">
      <c r="A15" s="2" t="s">
        <v>2</v>
      </c>
      <c r="B15" s="6">
        <v>0.03</v>
      </c>
      <c r="C15" s="6">
        <v>3.2000000000000001E-2</v>
      </c>
      <c r="D15" s="3">
        <v>3.5000000000000003E-2</v>
      </c>
      <c r="E15" s="10">
        <f t="shared" si="0"/>
        <v>3.0000000000000027E-3</v>
      </c>
      <c r="F15" s="18">
        <v>792</v>
      </c>
      <c r="G15" s="18">
        <f>F15*E15/12*9</f>
        <v>1.7820000000000016</v>
      </c>
      <c r="H15" s="18">
        <f>F15*E15</f>
        <v>2.3760000000000021</v>
      </c>
      <c r="I15" s="18">
        <f>G15*0.88</f>
        <v>1.5681600000000013</v>
      </c>
      <c r="J15" s="18">
        <f>H15*0.88</f>
        <v>2.0908800000000021</v>
      </c>
      <c r="K15" s="18">
        <f>I15</f>
        <v>1.5681600000000013</v>
      </c>
      <c r="L15" s="18">
        <f>K15*5%</f>
        <v>7.8408000000000075E-2</v>
      </c>
    </row>
    <row r="16" spans="1:12" x14ac:dyDescent="0.25">
      <c r="A16" s="2" t="s">
        <v>3</v>
      </c>
      <c r="B16" s="6">
        <v>2.75E-2</v>
      </c>
      <c r="C16" s="6">
        <v>2.6749999999999999E-2</v>
      </c>
      <c r="D16" s="3">
        <v>3.5000000000000003E-2</v>
      </c>
      <c r="E16" s="10">
        <f t="shared" si="0"/>
        <v>8.2500000000000039E-3</v>
      </c>
      <c r="F16" s="18">
        <v>871</v>
      </c>
      <c r="G16" s="18">
        <f t="shared" ref="G16:G20" si="1">F16*E16/12*9</f>
        <v>5.3893125000000026</v>
      </c>
      <c r="H16" s="18">
        <f t="shared" ref="H16:H20" si="2">F16*E16</f>
        <v>7.1857500000000032</v>
      </c>
      <c r="I16" s="18">
        <f t="shared" ref="I16:J20" si="3">G16*0.88</f>
        <v>4.7425950000000023</v>
      </c>
      <c r="J16" s="18">
        <f t="shared" si="3"/>
        <v>6.3234600000000025</v>
      </c>
      <c r="K16" s="18">
        <f>K15+I16+SUM(J$15:J15)</f>
        <v>8.401635000000006</v>
      </c>
      <c r="L16" s="18">
        <f t="shared" ref="L16:L20" si="4">K16*5%</f>
        <v>0.42008175000000031</v>
      </c>
    </row>
    <row r="17" spans="1:12" x14ac:dyDescent="0.25">
      <c r="A17" s="2" t="s">
        <v>4</v>
      </c>
      <c r="B17" s="6">
        <v>0.03</v>
      </c>
      <c r="C17" s="6">
        <v>0.03</v>
      </c>
      <c r="D17" s="3">
        <v>3.5000000000000003E-2</v>
      </c>
      <c r="E17" s="10">
        <f t="shared" si="0"/>
        <v>5.0000000000000044E-3</v>
      </c>
      <c r="F17" s="18">
        <v>884</v>
      </c>
      <c r="G17" s="18">
        <f t="shared" si="1"/>
        <v>3.3150000000000026</v>
      </c>
      <c r="H17" s="18">
        <f t="shared" si="2"/>
        <v>4.4200000000000035</v>
      </c>
      <c r="I17" s="18">
        <f t="shared" si="3"/>
        <v>2.9172000000000025</v>
      </c>
      <c r="J17" s="18">
        <f t="shared" si="3"/>
        <v>3.8896000000000033</v>
      </c>
      <c r="K17" s="18">
        <f>K16+I17+SUM(J$15:J16)</f>
        <v>19.733175000000013</v>
      </c>
      <c r="L17" s="18">
        <f t="shared" si="4"/>
        <v>0.98665875000000069</v>
      </c>
    </row>
    <row r="18" spans="1:12" x14ac:dyDescent="0.25">
      <c r="A18" s="2" t="s">
        <v>5</v>
      </c>
      <c r="B18" s="6">
        <v>0.03</v>
      </c>
      <c r="C18" s="6">
        <v>3.3500000000000002E-2</v>
      </c>
      <c r="D18" s="3">
        <v>3.5000000000000003E-2</v>
      </c>
      <c r="E18" s="10">
        <f t="shared" si="0"/>
        <v>1.5000000000000013E-3</v>
      </c>
      <c r="F18" s="18">
        <v>910.1</v>
      </c>
      <c r="G18" s="18">
        <f t="shared" si="1"/>
        <v>1.0238625000000008</v>
      </c>
      <c r="H18" s="18">
        <f t="shared" si="2"/>
        <v>1.3651500000000012</v>
      </c>
      <c r="I18" s="18">
        <f t="shared" si="3"/>
        <v>0.90099900000000066</v>
      </c>
      <c r="J18" s="18">
        <f t="shared" si="3"/>
        <v>1.201332000000001</v>
      </c>
      <c r="K18" s="18">
        <f>K17+I18+SUM(J$15:J17)</f>
        <v>32.938114000000027</v>
      </c>
      <c r="L18" s="18">
        <f t="shared" si="4"/>
        <v>1.6469057000000014</v>
      </c>
    </row>
    <row r="19" spans="1:12" x14ac:dyDescent="0.25">
      <c r="A19" s="2" t="s">
        <v>6</v>
      </c>
      <c r="B19" s="6">
        <v>0.03</v>
      </c>
      <c r="C19" s="6">
        <v>3.5000000000000003E-2</v>
      </c>
      <c r="D19" s="3">
        <v>3.5000000000000003E-2</v>
      </c>
      <c r="E19" s="10">
        <f t="shared" si="0"/>
        <v>0</v>
      </c>
      <c r="F19" s="18">
        <v>951.2</v>
      </c>
      <c r="G19" s="18">
        <f t="shared" si="1"/>
        <v>0</v>
      </c>
      <c r="H19" s="18">
        <f t="shared" si="2"/>
        <v>0</v>
      </c>
      <c r="I19" s="18">
        <f t="shared" si="3"/>
        <v>0</v>
      </c>
      <c r="J19" s="18">
        <f t="shared" si="3"/>
        <v>0</v>
      </c>
      <c r="K19" s="18">
        <f>K18+I19+SUM(J$15:J18)</f>
        <v>46.443386000000032</v>
      </c>
      <c r="L19" s="18">
        <f t="shared" si="4"/>
        <v>2.3221693000000019</v>
      </c>
    </row>
    <row r="20" spans="1:12" x14ac:dyDescent="0.25">
      <c r="A20" s="2" t="s">
        <v>7</v>
      </c>
      <c r="B20" s="7">
        <v>0.03</v>
      </c>
      <c r="C20" s="7">
        <v>3.5000000000000003E-2</v>
      </c>
      <c r="D20" s="4">
        <v>3.5000000000000003E-2</v>
      </c>
      <c r="E20" s="10">
        <f t="shared" si="0"/>
        <v>0</v>
      </c>
      <c r="F20" s="18">
        <v>1000.6</v>
      </c>
      <c r="G20" s="18">
        <f t="shared" si="1"/>
        <v>0</v>
      </c>
      <c r="H20" s="18">
        <f t="shared" si="2"/>
        <v>0</v>
      </c>
      <c r="I20" s="18">
        <f t="shared" si="3"/>
        <v>0</v>
      </c>
      <c r="J20" s="18">
        <f t="shared" si="3"/>
        <v>0</v>
      </c>
      <c r="K20" s="18">
        <f>K19+I20+SUM(J$15:J19)</f>
        <v>59.948658000000037</v>
      </c>
      <c r="L20" s="18">
        <f t="shared" si="4"/>
        <v>2.997432900000002</v>
      </c>
    </row>
    <row r="21" spans="1:12" x14ac:dyDescent="0.25">
      <c r="A21" s="5" t="s">
        <v>8</v>
      </c>
      <c r="B21" s="3">
        <f t="shared" ref="B21:C21" si="5">SUM(B13:B20)</f>
        <v>0.23199999999999998</v>
      </c>
      <c r="C21" s="3">
        <f t="shared" si="5"/>
        <v>0.21224999999999999</v>
      </c>
      <c r="D21" s="3">
        <f>SUM(D13:D20)</f>
        <v>0.23</v>
      </c>
      <c r="E21" s="3">
        <f>SUM(E13:E20)</f>
        <v>1.7750000000000012E-2</v>
      </c>
      <c r="F21" s="19"/>
      <c r="G21" s="3"/>
      <c r="H21" s="3"/>
      <c r="I21" s="3"/>
      <c r="J21" s="3"/>
      <c r="K21" s="3"/>
      <c r="L21" s="3"/>
    </row>
    <row r="22" spans="1:12" x14ac:dyDescent="0.25">
      <c r="A22" s="13" t="s">
        <v>12</v>
      </c>
      <c r="B22" s="5"/>
      <c r="C22" s="6">
        <v>-1.975E-2</v>
      </c>
      <c r="D22" s="3">
        <f>D21-B21</f>
        <v>-1.999999999999974E-3</v>
      </c>
      <c r="E22" s="3"/>
      <c r="F22" s="3"/>
      <c r="G22" s="3"/>
      <c r="H22" s="3"/>
      <c r="I22" s="3"/>
      <c r="J22" s="3"/>
      <c r="K22" s="3"/>
      <c r="L22" s="3"/>
    </row>
    <row r="24" spans="1:12" ht="15" customHeight="1" x14ac:dyDescent="0.25">
      <c r="A24" s="11"/>
      <c r="B24" s="31" t="s">
        <v>13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15.75" x14ac:dyDescent="0.25">
      <c r="A25" s="2" t="s">
        <v>0</v>
      </c>
      <c r="B25" s="15">
        <v>2.5000000000000001E-2</v>
      </c>
      <c r="C25" s="15">
        <v>0</v>
      </c>
      <c r="D25" s="10">
        <v>0</v>
      </c>
      <c r="E25" s="10">
        <f>D25-C25</f>
        <v>0</v>
      </c>
      <c r="F25" s="18"/>
    </row>
    <row r="26" spans="1:12" ht="15.75" x14ac:dyDescent="0.25">
      <c r="A26" s="2" t="s">
        <v>1</v>
      </c>
      <c r="B26" s="15">
        <v>2.8500000000000001E-2</v>
      </c>
      <c r="C26" s="15">
        <v>0.02</v>
      </c>
      <c r="D26" s="3">
        <v>0.02</v>
      </c>
      <c r="E26" s="10">
        <f t="shared" ref="E26:E32" si="6">D26-C26</f>
        <v>0</v>
      </c>
      <c r="F26" s="18"/>
    </row>
    <row r="27" spans="1:12" ht="15.75" x14ac:dyDescent="0.25">
      <c r="A27" s="2" t="s">
        <v>2</v>
      </c>
      <c r="B27" s="15">
        <v>2.9000000000000001E-2</v>
      </c>
      <c r="C27" s="15">
        <v>0.03</v>
      </c>
      <c r="D27" s="3">
        <v>3.5000000000000003E-2</v>
      </c>
      <c r="E27" s="10">
        <f t="shared" si="6"/>
        <v>5.0000000000000044E-3</v>
      </c>
      <c r="F27" s="18">
        <v>462.8</v>
      </c>
      <c r="G27" s="18">
        <f>F27*E27/12*6</f>
        <v>1.1570000000000011</v>
      </c>
      <c r="H27" s="18">
        <f>F27*E27</f>
        <v>2.3140000000000023</v>
      </c>
      <c r="I27" s="18">
        <f>G27*0.88</f>
        <v>1.0181600000000011</v>
      </c>
      <c r="J27" s="18">
        <f>H27*0.88</f>
        <v>2.0363200000000021</v>
      </c>
      <c r="K27" s="18">
        <f>I27</f>
        <v>1.0181600000000011</v>
      </c>
      <c r="L27" s="18">
        <f>K27*5%</f>
        <v>5.0908000000000057E-2</v>
      </c>
    </row>
    <row r="28" spans="1:12" ht="15.75" x14ac:dyDescent="0.25">
      <c r="A28" s="2" t="s">
        <v>3</v>
      </c>
      <c r="B28" s="15">
        <v>0.03</v>
      </c>
      <c r="C28" s="15">
        <v>0.02</v>
      </c>
      <c r="D28" s="3">
        <v>3.5000000000000003E-2</v>
      </c>
      <c r="E28" s="10">
        <f t="shared" si="6"/>
        <v>1.5000000000000003E-2</v>
      </c>
      <c r="F28" s="18">
        <v>440.8</v>
      </c>
      <c r="G28" s="18">
        <f t="shared" ref="G28:G32" si="7">F28*E28/12*6</f>
        <v>3.3060000000000009</v>
      </c>
      <c r="H28" s="18">
        <f t="shared" ref="H28:H32" si="8">F28*E28</f>
        <v>6.6120000000000019</v>
      </c>
      <c r="I28" s="18">
        <f t="shared" ref="I28:J32" si="9">G28*0.88</f>
        <v>2.9092800000000008</v>
      </c>
      <c r="J28" s="18">
        <f t="shared" si="9"/>
        <v>5.8185600000000015</v>
      </c>
      <c r="K28" s="18">
        <f>K27+I28+SUM(J$15:J27)</f>
        <v>19.469032000000013</v>
      </c>
      <c r="L28" s="18">
        <f t="shared" ref="L28:L32" si="10">K28*5%</f>
        <v>0.97345160000000064</v>
      </c>
    </row>
    <row r="29" spans="1:12" ht="15.75" x14ac:dyDescent="0.25">
      <c r="A29" s="2" t="s">
        <v>4</v>
      </c>
      <c r="B29" s="15">
        <v>0.03</v>
      </c>
      <c r="C29" s="15">
        <v>2.5000000000000001E-2</v>
      </c>
      <c r="D29" s="3">
        <v>3.5000000000000003E-2</v>
      </c>
      <c r="E29" s="10">
        <f t="shared" si="6"/>
        <v>1.0000000000000002E-2</v>
      </c>
      <c r="F29" s="18">
        <v>445</v>
      </c>
      <c r="G29" s="18">
        <f t="shared" si="7"/>
        <v>2.2250000000000005</v>
      </c>
      <c r="H29" s="18">
        <f t="shared" si="8"/>
        <v>4.4500000000000011</v>
      </c>
      <c r="I29" s="18">
        <f t="shared" si="9"/>
        <v>1.9580000000000004</v>
      </c>
      <c r="J29" s="18">
        <f t="shared" si="9"/>
        <v>3.9160000000000008</v>
      </c>
      <c r="K29" s="18">
        <f>K28+I29+SUM(J$15:J28)</f>
        <v>42.787184000000025</v>
      </c>
      <c r="L29" s="18">
        <f t="shared" si="10"/>
        <v>2.1393592000000012</v>
      </c>
    </row>
    <row r="30" spans="1:12" ht="15.75" x14ac:dyDescent="0.25">
      <c r="A30" s="2" t="s">
        <v>17</v>
      </c>
      <c r="B30" s="15">
        <v>0.03</v>
      </c>
      <c r="C30" s="15">
        <v>2.5000000000000001E-2</v>
      </c>
      <c r="D30" s="3">
        <v>3.5000000000000003E-2</v>
      </c>
      <c r="E30" s="10">
        <f t="shared" si="6"/>
        <v>1.0000000000000002E-2</v>
      </c>
      <c r="F30" s="18">
        <v>443.1</v>
      </c>
      <c r="G30" s="18">
        <f t="shared" si="7"/>
        <v>2.2155000000000005</v>
      </c>
      <c r="H30" s="18">
        <f t="shared" si="8"/>
        <v>4.4310000000000009</v>
      </c>
      <c r="I30" s="18">
        <f t="shared" si="9"/>
        <v>1.9496400000000005</v>
      </c>
      <c r="J30" s="18">
        <f t="shared" si="9"/>
        <v>3.899280000000001</v>
      </c>
      <c r="K30" s="18">
        <f>K29+I30+SUM(J$15:J29)</f>
        <v>70.012976000000037</v>
      </c>
      <c r="L30" s="18">
        <f t="shared" si="10"/>
        <v>3.5006488000000022</v>
      </c>
    </row>
    <row r="31" spans="1:12" ht="15.75" x14ac:dyDescent="0.25">
      <c r="A31" s="2" t="s">
        <v>18</v>
      </c>
      <c r="B31" s="15">
        <v>0.03</v>
      </c>
      <c r="C31" s="15">
        <v>3.5000000000000003E-2</v>
      </c>
      <c r="D31" s="3">
        <v>3.5000000000000003E-2</v>
      </c>
      <c r="E31" s="10">
        <f t="shared" si="6"/>
        <v>0</v>
      </c>
      <c r="F31" s="18">
        <v>445.8</v>
      </c>
      <c r="G31" s="18">
        <f t="shared" si="7"/>
        <v>0</v>
      </c>
      <c r="H31" s="18">
        <f t="shared" si="8"/>
        <v>0</v>
      </c>
      <c r="I31" s="18">
        <f t="shared" si="9"/>
        <v>0</v>
      </c>
      <c r="J31" s="18">
        <f t="shared" si="9"/>
        <v>0</v>
      </c>
      <c r="K31" s="18">
        <f>K30+I31+SUM(J$15:J30)</f>
        <v>99.188408000000052</v>
      </c>
      <c r="L31" s="18">
        <f t="shared" si="10"/>
        <v>4.9594204000000026</v>
      </c>
    </row>
    <row r="32" spans="1:12" ht="15.75" x14ac:dyDescent="0.25">
      <c r="A32" s="2" t="s">
        <v>19</v>
      </c>
      <c r="B32" s="16">
        <v>0.03</v>
      </c>
      <c r="C32" s="16">
        <v>3.5000000000000003E-2</v>
      </c>
      <c r="D32" s="4">
        <v>3.5000000000000003E-2</v>
      </c>
      <c r="E32" s="4">
        <f t="shared" si="6"/>
        <v>0</v>
      </c>
      <c r="F32" s="18">
        <v>483.2</v>
      </c>
      <c r="G32" s="18">
        <f t="shared" si="7"/>
        <v>0</v>
      </c>
      <c r="H32" s="18">
        <f t="shared" si="8"/>
        <v>0</v>
      </c>
      <c r="I32" s="18">
        <f t="shared" si="9"/>
        <v>0</v>
      </c>
      <c r="J32" s="18">
        <f t="shared" si="9"/>
        <v>0</v>
      </c>
      <c r="K32" s="18">
        <f>K31+I32+SUM(J$15:J31)</f>
        <v>128.36384000000007</v>
      </c>
      <c r="L32" s="18">
        <f t="shared" si="10"/>
        <v>6.4181920000000039</v>
      </c>
    </row>
    <row r="33" spans="1:12" ht="15.75" x14ac:dyDescent="0.25">
      <c r="A33" s="5" t="s">
        <v>8</v>
      </c>
      <c r="B33" s="15">
        <f>SUM(B25:B32)</f>
        <v>0.23250000000000001</v>
      </c>
      <c r="C33" s="15">
        <f>SUM(C25:C32)</f>
        <v>0.19</v>
      </c>
      <c r="D33" s="3">
        <f>SUM(D25:D32)</f>
        <v>0.23</v>
      </c>
      <c r="E33" s="3">
        <f>SUM(E25:E32)</f>
        <v>4.0000000000000008E-2</v>
      </c>
    </row>
    <row r="34" spans="1:12" ht="15.75" x14ac:dyDescent="0.25">
      <c r="A34" s="13" t="s">
        <v>12</v>
      </c>
      <c r="B34" s="17"/>
      <c r="C34" s="3">
        <f>C33-B33</f>
        <v>-4.250000000000001E-2</v>
      </c>
      <c r="D34" s="3">
        <f>D33-B33</f>
        <v>-2.5000000000000022E-3</v>
      </c>
      <c r="E34" s="3"/>
    </row>
    <row r="35" spans="1:12" ht="15.75" x14ac:dyDescent="0.25">
      <c r="A35" s="13"/>
      <c r="B35" s="17"/>
      <c r="C35" s="3"/>
      <c r="D35" s="3"/>
      <c r="E35" s="3"/>
    </row>
    <row r="36" spans="1:12" x14ac:dyDescent="0.25">
      <c r="A36" s="25" t="s">
        <v>31</v>
      </c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4">
        <f>L32+L20</f>
        <v>9.4156249000000063</v>
      </c>
    </row>
    <row r="38" spans="1:12" x14ac:dyDescent="0.25">
      <c r="A38" s="27" t="s">
        <v>20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28.5" customHeight="1" x14ac:dyDescent="0.25">
      <c r="A39" s="32" t="s">
        <v>21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x14ac:dyDescent="0.25">
      <c r="A40" s="27" t="s">
        <v>35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7" t="s">
        <v>33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5">
      <c r="A42" s="27" t="s">
        <v>34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</sheetData>
  <mergeCells count="11">
    <mergeCell ref="A6:L6"/>
    <mergeCell ref="A41:L41"/>
    <mergeCell ref="A42:L42"/>
    <mergeCell ref="B12:L12"/>
    <mergeCell ref="B24:L24"/>
    <mergeCell ref="A38:L38"/>
    <mergeCell ref="A39:L39"/>
    <mergeCell ref="F8:K8"/>
    <mergeCell ref="F10:L10"/>
    <mergeCell ref="B10:E10"/>
    <mergeCell ref="A40:L40"/>
  </mergeCells>
  <pageMargins left="0.25" right="0.25" top="0.5" bottom="0.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Carlin</dc:creator>
  <cp:lastModifiedBy>AEP</cp:lastModifiedBy>
  <cp:lastPrinted>2017-12-18T23:45:11Z</cp:lastPrinted>
  <dcterms:created xsi:type="dcterms:W3CDTF">2017-12-16T20:57:28Z</dcterms:created>
  <dcterms:modified xsi:type="dcterms:W3CDTF">2017-12-19T16:57:37Z</dcterms:modified>
</cp:coreProperties>
</file>